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4.xml" ContentType="application/vnd.openxmlformats-officedocument.spreadsheetml.pivot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5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6.xml" ContentType="application/vnd.openxmlformats-officedocument.spreadsheetml.pivot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ivotTables/pivotTable7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pivotTables/pivotTable8.xml" ContentType="application/vnd.openxmlformats-officedocument.spreadsheetml.pivot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9.xml" ContentType="application/vnd.openxmlformats-officedocument.spreadsheetml.pivot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ivotTables/pivotTable10.xml" ContentType="application/vnd.openxmlformats-officedocument.spreadsheetml.pivot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pivotTables/pivotTable11.xml" ContentType="application/vnd.openxmlformats-officedocument.spreadsheetml.pivot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pivotTables/pivotTable12.xml" ContentType="application/vnd.openxmlformats-officedocument.spreadsheetml.pivot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pivotTables/pivotTable13.xml" ContentType="application/vnd.openxmlformats-officedocument.spreadsheetml.pivot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pivotTables/pivotTable14.xml" ContentType="application/vnd.openxmlformats-officedocument.spreadsheetml.pivot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pivotTables/pivotTable15.xml" ContentType="application/vnd.openxmlformats-officedocument.spreadsheetml.pivot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pivotTables/pivotTable16.xml" ContentType="application/vnd.openxmlformats-officedocument.spreadsheetml.pivot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pivotTables/pivotTable17.xml" ContentType="application/vnd.openxmlformats-officedocument.spreadsheetml.pivot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pivotTables/pivotTable18.xml" ContentType="application/vnd.openxmlformats-officedocument.spreadsheetml.pivot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pivotTables/pivotTable19.xml" ContentType="application/vnd.openxmlformats-officedocument.spreadsheetml.pivot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pivotTables/pivotTable20.xml" ContentType="application/vnd.openxmlformats-officedocument.spreadsheetml.pivot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21.xml" ContentType="application/vnd.openxmlformats-officedocument.spreadsheetml.pivot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pivotTables/pivotTable22.xml" ContentType="application/vnd.openxmlformats-officedocument.spreadsheetml.pivot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pivotTables/pivotTable23.xml" ContentType="application/vnd.openxmlformats-officedocument.spreadsheetml.pivot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24.xml" ContentType="application/vnd.openxmlformats-officedocument.spreadsheetml.pivot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pivotTables/pivotTable25.xml" ContentType="application/vnd.openxmlformats-officedocument.spreadsheetml.pivot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pivotTables/pivotTable26.xml" ContentType="application/vnd.openxmlformats-officedocument.spreadsheetml.pivot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pivotTables/pivotTable27.xml" ContentType="application/vnd.openxmlformats-officedocument.spreadsheetml.pivot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pivotTables/pivotTable28.xml" ContentType="application/vnd.openxmlformats-officedocument.spreadsheetml.pivot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pivotTables/pivotTable29.xml" ContentType="application/vnd.openxmlformats-officedocument.spreadsheetml.pivot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pivotTables/pivotTable30.xml" ContentType="application/vnd.openxmlformats-officedocument.spreadsheetml.pivot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pivotTables/pivotTable31.xml" ContentType="application/vnd.openxmlformats-officedocument.spreadsheetml.pivot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pivotTables/pivotTable32.xml" ContentType="application/vnd.openxmlformats-officedocument.spreadsheetml.pivot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pivotTables/pivotTable33.xml" ContentType="application/vnd.openxmlformats-officedocument.spreadsheetml.pivot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pivotTables/pivotTable34.xml" ContentType="application/vnd.openxmlformats-officedocument.spreadsheetml.pivot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pivotTables/pivotTable35.xml" ContentType="application/vnd.openxmlformats-officedocument.spreadsheetml.pivot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pivotTables/pivotTable36.xml" ContentType="application/vnd.openxmlformats-officedocument.spreadsheetml.pivot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pivotTables/pivotTable37.xml" ContentType="application/vnd.openxmlformats-officedocument.spreadsheetml.pivot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pivotTables/pivotTable38.xml" ContentType="application/vnd.openxmlformats-officedocument.spreadsheetml.pivot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pivotTables/pivotTable39.xml" ContentType="application/vnd.openxmlformats-officedocument.spreadsheetml.pivot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pivotTables/pivotTable40.xml" ContentType="application/vnd.openxmlformats-officedocument.spreadsheetml.pivot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pivotTables/pivotTable41.xml" ContentType="application/vnd.openxmlformats-officedocument.spreadsheetml.pivot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pivotTables/pivotTable42.xml" ContentType="application/vnd.openxmlformats-officedocument.spreadsheetml.pivot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pivotTables/pivotTable43.xml" ContentType="application/vnd.openxmlformats-officedocument.spreadsheetml.pivot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pivotTables/pivotTable44.xml" ContentType="application/vnd.openxmlformats-officedocument.spreadsheetml.pivot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pivotTables/pivotTable45.xml" ContentType="application/vnd.openxmlformats-officedocument.spreadsheetml.pivot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pivotTables/pivotTable46.xml" ContentType="application/vnd.openxmlformats-officedocument.spreadsheetml.pivot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pivotTables/pivotTable47.xml" ContentType="application/vnd.openxmlformats-officedocument.spreadsheetml.pivot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pivotTables/pivotTable48.xml" ContentType="application/vnd.openxmlformats-officedocument.spreadsheetml.pivot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pivotTables/pivotTable49.xml" ContentType="application/vnd.openxmlformats-officedocument.spreadsheetml.pivot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pivotTables/pivotTable50.xml" ContentType="application/vnd.openxmlformats-officedocument.spreadsheetml.pivot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pivotTables/pivotTable51.xml" ContentType="application/vnd.openxmlformats-officedocument.spreadsheetml.pivot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pivotTables/pivotTable52.xml" ContentType="application/vnd.openxmlformats-officedocument.spreadsheetml.pivot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ndid\Downloads\"/>
    </mc:Choice>
  </mc:AlternateContent>
  <xr:revisionPtr revIDLastSave="0" documentId="13_ncr:1_{260B91B4-A18F-4208-9B0B-6ACCFD1D16E0}" xr6:coauthVersionLast="47" xr6:coauthVersionMax="47" xr10:uidLastSave="{00000000-0000-0000-0000-000000000000}"/>
  <bookViews>
    <workbookView xWindow="-108" yWindow="-108" windowWidth="23256" windowHeight="12456" firstSheet="47" activeTab="53" xr2:uid="{F61BF0AD-5FB8-42CC-AA76-1D7AFF62F427}"/>
  </bookViews>
  <sheets>
    <sheet name="SUPER" sheetId="6" r:id="rId1"/>
    <sheet name="1 jan morning" sheetId="1" state="hidden" r:id="rId2"/>
    <sheet name="i jan evening" sheetId="4" state="hidden" r:id="rId3"/>
    <sheet name="2 jan morning" sheetId="5" state="hidden" r:id="rId4"/>
    <sheet name="2 jan evening" sheetId="8" state="hidden" r:id="rId5"/>
    <sheet name="3 jan morning" sheetId="9" state="hidden" r:id="rId6"/>
    <sheet name="3 jan evening" sheetId="10" state="hidden" r:id="rId7"/>
    <sheet name="4 morning" sheetId="11" state="hidden" r:id="rId8"/>
    <sheet name="4 evening" sheetId="12" state="hidden" r:id="rId9"/>
    <sheet name="5morning" sheetId="13" state="hidden" r:id="rId10"/>
    <sheet name="5 evening" sheetId="16" state="hidden" r:id="rId11"/>
    <sheet name="6 morning" sheetId="17" state="hidden" r:id="rId12"/>
    <sheet name="6 evening" sheetId="18" state="hidden" r:id="rId13"/>
    <sheet name="7 morning" sheetId="19" state="hidden" r:id="rId14"/>
    <sheet name="7evening" sheetId="20" r:id="rId15"/>
    <sheet name="8 morning" sheetId="21" r:id="rId16"/>
    <sheet name="8 evening" sheetId="23" r:id="rId17"/>
    <sheet name="9 morning" sheetId="24" r:id="rId18"/>
    <sheet name="9 evening" sheetId="25" r:id="rId19"/>
    <sheet name="10 morning" sheetId="26" r:id="rId20"/>
    <sheet name="10 evening" sheetId="27" r:id="rId21"/>
    <sheet name="11 morning" sheetId="28" r:id="rId22"/>
    <sheet name="11 Evening" sheetId="29" r:id="rId23"/>
    <sheet name="12 morning" sheetId="30" r:id="rId24"/>
    <sheet name="12 evening" sheetId="31" r:id="rId25"/>
    <sheet name="13 monring" sheetId="32" r:id="rId26"/>
    <sheet name="13 evening" sheetId="33" r:id="rId27"/>
    <sheet name="14 JAN" sheetId="34" r:id="rId28"/>
    <sheet name="17 evening" sheetId="35" state="hidden" r:id="rId29"/>
    <sheet name="18 morning" sheetId="36" state="hidden" r:id="rId30"/>
    <sheet name="18 Evening" sheetId="37" state="hidden" r:id="rId31"/>
    <sheet name="19 Morning" sheetId="38" state="hidden" r:id="rId32"/>
    <sheet name="19 evening" sheetId="39" state="hidden" r:id="rId33"/>
    <sheet name="20 morning" sheetId="40" r:id="rId34"/>
    <sheet name="20 evening" sheetId="41" r:id="rId35"/>
    <sheet name="21 morning" sheetId="42" r:id="rId36"/>
    <sheet name="21 evening" sheetId="43" r:id="rId37"/>
    <sheet name="22 monring" sheetId="44" r:id="rId38"/>
    <sheet name="22evening" sheetId="45" r:id="rId39"/>
    <sheet name="23 MORNING" sheetId="46" r:id="rId40"/>
    <sheet name="23 evening" sheetId="47" r:id="rId41"/>
    <sheet name="24 morning" sheetId="48" r:id="rId42"/>
    <sheet name="24 evening" sheetId="49" r:id="rId43"/>
    <sheet name="25 morning" sheetId="50" r:id="rId44"/>
    <sheet name="Sheet1" sheetId="51" r:id="rId45"/>
    <sheet name="25 evening" sheetId="52" r:id="rId46"/>
    <sheet name="26 morning" sheetId="53" r:id="rId47"/>
    <sheet name="26 afternoon" sheetId="54" r:id="rId48"/>
    <sheet name="26 evening" sheetId="55" r:id="rId49"/>
    <sheet name="27 morning" sheetId="56" r:id="rId50"/>
    <sheet name="27 evening" sheetId="57" r:id="rId51"/>
    <sheet name="28 morning" sheetId="58" r:id="rId52"/>
    <sheet name="28 evening" sheetId="59" r:id="rId53"/>
    <sheet name="29 morning" sheetId="60" r:id="rId54"/>
  </sheets>
  <calcPr calcId="191029"/>
  <pivotCaches>
    <pivotCache cacheId="560" r:id="rId55"/>
    <pivotCache cacheId="565" r:id="rId56"/>
    <pivotCache cacheId="570" r:id="rId57"/>
    <pivotCache cacheId="575" r:id="rId58"/>
    <pivotCache cacheId="580" r:id="rId59"/>
    <pivotCache cacheId="585" r:id="rId60"/>
    <pivotCache cacheId="590" r:id="rId61"/>
    <pivotCache cacheId="595" r:id="rId62"/>
    <pivotCache cacheId="600" r:id="rId63"/>
    <pivotCache cacheId="605" r:id="rId64"/>
    <pivotCache cacheId="610" r:id="rId65"/>
    <pivotCache cacheId="615" r:id="rId66"/>
    <pivotCache cacheId="620" r:id="rId67"/>
    <pivotCache cacheId="625" r:id="rId68"/>
    <pivotCache cacheId="630" r:id="rId69"/>
    <pivotCache cacheId="635" r:id="rId70"/>
    <pivotCache cacheId="640" r:id="rId71"/>
    <pivotCache cacheId="645" r:id="rId72"/>
    <pivotCache cacheId="650" r:id="rId73"/>
    <pivotCache cacheId="655" r:id="rId74"/>
    <pivotCache cacheId="660" r:id="rId75"/>
    <pivotCache cacheId="665" r:id="rId76"/>
    <pivotCache cacheId="670" r:id="rId77"/>
    <pivotCache cacheId="675" r:id="rId78"/>
    <pivotCache cacheId="680" r:id="rId79"/>
    <pivotCache cacheId="685" r:id="rId80"/>
    <pivotCache cacheId="690" r:id="rId81"/>
    <pivotCache cacheId="695" r:id="rId82"/>
    <pivotCache cacheId="702" r:id="rId83"/>
    <pivotCache cacheId="707" r:id="rId84"/>
    <pivotCache cacheId="712" r:id="rId85"/>
    <pivotCache cacheId="717" r:id="rId86"/>
    <pivotCache cacheId="722" r:id="rId87"/>
    <pivotCache cacheId="727" r:id="rId88"/>
    <pivotCache cacheId="732" r:id="rId89"/>
    <pivotCache cacheId="737" r:id="rId90"/>
    <pivotCache cacheId="742" r:id="rId91"/>
    <pivotCache cacheId="747" r:id="rId92"/>
    <pivotCache cacheId="752" r:id="rId93"/>
    <pivotCache cacheId="757" r:id="rId94"/>
    <pivotCache cacheId="762" r:id="rId95"/>
    <pivotCache cacheId="767" r:id="rId96"/>
    <pivotCache cacheId="772" r:id="rId97"/>
    <pivotCache cacheId="777" r:id="rId98"/>
    <pivotCache cacheId="782" r:id="rId99"/>
    <pivotCache cacheId="787" r:id="rId100"/>
    <pivotCache cacheId="792" r:id="rId101"/>
    <pivotCache cacheId="797" r:id="rId102"/>
    <pivotCache cacheId="802" r:id="rId103"/>
    <pivotCache cacheId="807" r:id="rId104"/>
    <pivotCache cacheId="812" r:id="rId105"/>
    <pivotCache cacheId="817" r:id="rId10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60" l="1"/>
  <c r="D5" i="60"/>
  <c r="D6" i="60"/>
  <c r="D7" i="60"/>
  <c r="D8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40" i="60"/>
  <c r="D41" i="60"/>
  <c r="D42" i="60"/>
  <c r="D43" i="60"/>
  <c r="D44" i="60"/>
  <c r="D45" i="60"/>
  <c r="D46" i="60"/>
  <c r="D47" i="60"/>
  <c r="D48" i="60"/>
  <c r="D49" i="60"/>
  <c r="D50" i="60"/>
  <c r="D51" i="60"/>
  <c r="D52" i="60"/>
  <c r="D53" i="60"/>
  <c r="D54" i="60"/>
  <c r="D55" i="60"/>
  <c r="D56" i="60"/>
  <c r="D57" i="60"/>
  <c r="D58" i="60"/>
  <c r="D59" i="60"/>
  <c r="D60" i="60"/>
  <c r="D61" i="60"/>
  <c r="D62" i="60"/>
  <c r="D63" i="60"/>
  <c r="D64" i="60"/>
  <c r="D65" i="60"/>
  <c r="D66" i="60"/>
  <c r="D67" i="60"/>
  <c r="D68" i="60"/>
  <c r="D69" i="60"/>
  <c r="D70" i="60"/>
  <c r="D71" i="60"/>
  <c r="D72" i="60"/>
  <c r="D73" i="60"/>
  <c r="D74" i="60"/>
  <c r="D75" i="60"/>
  <c r="D76" i="60"/>
  <c r="D77" i="60"/>
  <c r="D78" i="60"/>
  <c r="D79" i="60"/>
  <c r="D80" i="60"/>
  <c r="D81" i="60"/>
  <c r="D82" i="60"/>
  <c r="D83" i="60"/>
  <c r="D84" i="60"/>
  <c r="D85" i="60"/>
  <c r="D86" i="60"/>
  <c r="D87" i="60"/>
  <c r="D88" i="60"/>
  <c r="D89" i="60"/>
  <c r="D90" i="60"/>
  <c r="D91" i="60"/>
  <c r="D92" i="60"/>
  <c r="D93" i="60"/>
  <c r="D94" i="60"/>
  <c r="D95" i="60"/>
  <c r="D96" i="60"/>
  <c r="D97" i="60"/>
  <c r="D98" i="60"/>
  <c r="D99" i="60"/>
  <c r="D100" i="60"/>
  <c r="D101" i="60"/>
  <c r="D102" i="60"/>
  <c r="D103" i="60"/>
  <c r="D104" i="60"/>
  <c r="D105" i="60"/>
  <c r="D106" i="60"/>
  <c r="D107" i="60"/>
  <c r="D108" i="60"/>
  <c r="D109" i="60"/>
  <c r="D110" i="60"/>
  <c r="D111" i="60"/>
  <c r="D112" i="60"/>
  <c r="D113" i="60"/>
  <c r="D114" i="60"/>
  <c r="D3" i="60"/>
  <c r="C4" i="60"/>
  <c r="C5" i="60"/>
  <c r="C6" i="60"/>
  <c r="C7" i="60"/>
  <c r="C8" i="60"/>
  <c r="C9" i="60"/>
  <c r="C10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24" i="60"/>
  <c r="C25" i="60"/>
  <c r="C26" i="60"/>
  <c r="C27" i="60"/>
  <c r="C28" i="60"/>
  <c r="C29" i="60"/>
  <c r="C30" i="60"/>
  <c r="C31" i="60"/>
  <c r="C32" i="60"/>
  <c r="C33" i="60"/>
  <c r="C34" i="60"/>
  <c r="C35" i="60"/>
  <c r="C36" i="60"/>
  <c r="C37" i="60"/>
  <c r="C38" i="60"/>
  <c r="C39" i="60"/>
  <c r="C40" i="60"/>
  <c r="C41" i="60"/>
  <c r="C42" i="60"/>
  <c r="C43" i="60"/>
  <c r="C44" i="60"/>
  <c r="C45" i="60"/>
  <c r="C46" i="60"/>
  <c r="C47" i="60"/>
  <c r="C48" i="60"/>
  <c r="C49" i="60"/>
  <c r="C50" i="60"/>
  <c r="C51" i="60"/>
  <c r="C52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97" i="60"/>
  <c r="C98" i="60"/>
  <c r="C99" i="60"/>
  <c r="C100" i="60"/>
  <c r="C101" i="60"/>
  <c r="C102" i="60"/>
  <c r="C103" i="60"/>
  <c r="C104" i="60"/>
  <c r="C105" i="60"/>
  <c r="C106" i="60"/>
  <c r="C107" i="60"/>
  <c r="C108" i="60"/>
  <c r="C109" i="60"/>
  <c r="C110" i="60"/>
  <c r="C111" i="60"/>
  <c r="C112" i="60"/>
  <c r="C113" i="60"/>
  <c r="C114" i="60"/>
  <c r="C3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35" i="59"/>
  <c r="D36" i="59"/>
  <c r="D37" i="59"/>
  <c r="D38" i="59"/>
  <c r="D39" i="59"/>
  <c r="D40" i="59"/>
  <c r="D41" i="59"/>
  <c r="D42" i="59"/>
  <c r="D43" i="59"/>
  <c r="D44" i="59"/>
  <c r="D45" i="59"/>
  <c r="D46" i="59"/>
  <c r="D47" i="59"/>
  <c r="D48" i="59"/>
  <c r="D49" i="59"/>
  <c r="D50" i="59"/>
  <c r="D51" i="59"/>
  <c r="D52" i="59"/>
  <c r="D53" i="59"/>
  <c r="D54" i="59"/>
  <c r="D55" i="59"/>
  <c r="D56" i="59"/>
  <c r="D57" i="59"/>
  <c r="D58" i="59"/>
  <c r="D59" i="59"/>
  <c r="D60" i="59"/>
  <c r="D61" i="59"/>
  <c r="D62" i="59"/>
  <c r="D63" i="59"/>
  <c r="D64" i="59"/>
  <c r="D65" i="59"/>
  <c r="D66" i="59"/>
  <c r="D67" i="59"/>
  <c r="D68" i="59"/>
  <c r="D69" i="59"/>
  <c r="D70" i="59"/>
  <c r="D71" i="59"/>
  <c r="D72" i="59"/>
  <c r="D73" i="59"/>
  <c r="D74" i="59"/>
  <c r="D75" i="59"/>
  <c r="D76" i="59"/>
  <c r="D77" i="59"/>
  <c r="D78" i="59"/>
  <c r="D79" i="59"/>
  <c r="D80" i="59"/>
  <c r="D81" i="59"/>
  <c r="D82" i="59"/>
  <c r="D83" i="59"/>
  <c r="D84" i="59"/>
  <c r="D85" i="59"/>
  <c r="D86" i="59"/>
  <c r="D87" i="59"/>
  <c r="D88" i="59"/>
  <c r="D89" i="59"/>
  <c r="D90" i="59"/>
  <c r="D91" i="59"/>
  <c r="D92" i="59"/>
  <c r="D93" i="59"/>
  <c r="D94" i="59"/>
  <c r="D95" i="59"/>
  <c r="D96" i="59"/>
  <c r="D97" i="59"/>
  <c r="D98" i="59"/>
  <c r="D99" i="59"/>
  <c r="D100" i="59"/>
  <c r="D101" i="59"/>
  <c r="D102" i="59"/>
  <c r="D103" i="59"/>
  <c r="D104" i="59"/>
  <c r="D105" i="59"/>
  <c r="D106" i="59"/>
  <c r="D107" i="59"/>
  <c r="D108" i="59"/>
  <c r="D109" i="59"/>
  <c r="D110" i="59"/>
  <c r="D111" i="59"/>
  <c r="C3" i="59"/>
  <c r="C4" i="59"/>
  <c r="C5" i="59"/>
  <c r="C6" i="59"/>
  <c r="C7" i="59"/>
  <c r="C8" i="59"/>
  <c r="C9" i="59"/>
  <c r="C10" i="59"/>
  <c r="C11" i="59"/>
  <c r="C12" i="59"/>
  <c r="C13" i="59"/>
  <c r="C14" i="59"/>
  <c r="C15" i="59"/>
  <c r="C16" i="59"/>
  <c r="C17" i="59"/>
  <c r="C18" i="59"/>
  <c r="C19" i="59"/>
  <c r="C20" i="59"/>
  <c r="C21" i="59"/>
  <c r="C22" i="59"/>
  <c r="C23" i="59"/>
  <c r="C24" i="59"/>
  <c r="C25" i="59"/>
  <c r="C26" i="59"/>
  <c r="C27" i="59"/>
  <c r="C28" i="59"/>
  <c r="C29" i="59"/>
  <c r="C30" i="59"/>
  <c r="C31" i="59"/>
  <c r="C32" i="59"/>
  <c r="C33" i="59"/>
  <c r="C34" i="59"/>
  <c r="C35" i="59"/>
  <c r="C36" i="59"/>
  <c r="C37" i="59"/>
  <c r="C38" i="59"/>
  <c r="C39" i="59"/>
  <c r="C40" i="59"/>
  <c r="C41" i="59"/>
  <c r="C42" i="59"/>
  <c r="C43" i="59"/>
  <c r="C44" i="59"/>
  <c r="C45" i="59"/>
  <c r="C46" i="59"/>
  <c r="C47" i="59"/>
  <c r="C48" i="59"/>
  <c r="C49" i="59"/>
  <c r="C50" i="59"/>
  <c r="C51" i="59"/>
  <c r="C52" i="59"/>
  <c r="C53" i="59"/>
  <c r="C54" i="59"/>
  <c r="C55" i="59"/>
  <c r="C56" i="59"/>
  <c r="C57" i="59"/>
  <c r="C58" i="59"/>
  <c r="C59" i="59"/>
  <c r="C60" i="59"/>
  <c r="C61" i="59"/>
  <c r="C62" i="59"/>
  <c r="C63" i="59"/>
  <c r="C64" i="59"/>
  <c r="C65" i="59"/>
  <c r="C66" i="59"/>
  <c r="C67" i="59"/>
  <c r="C68" i="59"/>
  <c r="C69" i="59"/>
  <c r="C70" i="59"/>
  <c r="C71" i="59"/>
  <c r="C72" i="59"/>
  <c r="C73" i="59"/>
  <c r="C74" i="59"/>
  <c r="C75" i="59"/>
  <c r="C76" i="59"/>
  <c r="C77" i="59"/>
  <c r="C78" i="59"/>
  <c r="C79" i="59"/>
  <c r="C80" i="59"/>
  <c r="C81" i="59"/>
  <c r="C82" i="59"/>
  <c r="C83" i="59"/>
  <c r="C84" i="59"/>
  <c r="C85" i="59"/>
  <c r="C86" i="59"/>
  <c r="C87" i="59"/>
  <c r="C88" i="59"/>
  <c r="C89" i="59"/>
  <c r="C90" i="59"/>
  <c r="C91" i="59"/>
  <c r="C92" i="59"/>
  <c r="C93" i="59"/>
  <c r="C94" i="59"/>
  <c r="C95" i="59"/>
  <c r="C96" i="59"/>
  <c r="C97" i="59"/>
  <c r="C98" i="59"/>
  <c r="C99" i="59"/>
  <c r="C100" i="59"/>
  <c r="C101" i="59"/>
  <c r="C102" i="59"/>
  <c r="C103" i="59"/>
  <c r="C104" i="59"/>
  <c r="C105" i="59"/>
  <c r="C106" i="59"/>
  <c r="C107" i="59"/>
  <c r="C108" i="59"/>
  <c r="C109" i="59"/>
  <c r="C110" i="59"/>
  <c r="C111" i="59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49" i="58"/>
  <c r="D50" i="58"/>
  <c r="D51" i="58"/>
  <c r="D52" i="58"/>
  <c r="D53" i="58"/>
  <c r="D54" i="58"/>
  <c r="D55" i="58"/>
  <c r="D56" i="58"/>
  <c r="D57" i="58"/>
  <c r="D58" i="58"/>
  <c r="D59" i="58"/>
  <c r="D60" i="58"/>
  <c r="D61" i="58"/>
  <c r="D62" i="58"/>
  <c r="D63" i="58"/>
  <c r="D64" i="58"/>
  <c r="D65" i="58"/>
  <c r="D66" i="58"/>
  <c r="D67" i="58"/>
  <c r="D68" i="58"/>
  <c r="D69" i="58"/>
  <c r="D70" i="58"/>
  <c r="D71" i="58"/>
  <c r="D72" i="58"/>
  <c r="D73" i="58"/>
  <c r="D74" i="58"/>
  <c r="D75" i="58"/>
  <c r="D76" i="58"/>
  <c r="D77" i="58"/>
  <c r="D78" i="58"/>
  <c r="D79" i="58"/>
  <c r="D80" i="58"/>
  <c r="D81" i="58"/>
  <c r="D82" i="58"/>
  <c r="D83" i="58"/>
  <c r="D84" i="58"/>
  <c r="D85" i="58"/>
  <c r="D86" i="58"/>
  <c r="D87" i="58"/>
  <c r="D88" i="58"/>
  <c r="D89" i="58"/>
  <c r="D90" i="58"/>
  <c r="D91" i="58"/>
  <c r="D92" i="58"/>
  <c r="D93" i="58"/>
  <c r="D94" i="58"/>
  <c r="D95" i="58"/>
  <c r="D96" i="58"/>
  <c r="D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3" i="58"/>
  <c r="D4" i="57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3" i="57"/>
  <c r="C4" i="57"/>
  <c r="C5" i="57"/>
  <c r="C6" i="57"/>
  <c r="C7" i="57"/>
  <c r="C8" i="57"/>
  <c r="C9" i="57"/>
  <c r="C10" i="57"/>
  <c r="C11" i="57"/>
  <c r="C12" i="57"/>
  <c r="C13" i="57"/>
  <c r="C14" i="57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3" i="57"/>
  <c r="C145" i="56"/>
  <c r="D145" i="56"/>
  <c r="C144" i="56"/>
  <c r="D144" i="56"/>
  <c r="C143" i="56"/>
  <c r="D143" i="56"/>
  <c r="C142" i="56"/>
  <c r="D142" i="56"/>
  <c r="C141" i="56"/>
  <c r="D141" i="56"/>
  <c r="C140" i="56"/>
  <c r="D140" i="56"/>
  <c r="C139" i="56"/>
  <c r="D139" i="56"/>
  <c r="C138" i="56"/>
  <c r="D138" i="56"/>
  <c r="C137" i="56"/>
  <c r="D137" i="56"/>
  <c r="C136" i="56"/>
  <c r="D136" i="56"/>
  <c r="C135" i="56"/>
  <c r="D135" i="56"/>
  <c r="C134" i="56"/>
  <c r="D134" i="56"/>
  <c r="C133" i="56"/>
  <c r="D133" i="56"/>
  <c r="C132" i="56"/>
  <c r="D132" i="56"/>
  <c r="C131" i="56"/>
  <c r="D131" i="56"/>
  <c r="C130" i="56"/>
  <c r="D130" i="56"/>
  <c r="C129" i="56"/>
  <c r="D129" i="56"/>
  <c r="C128" i="56"/>
  <c r="D128" i="56"/>
  <c r="C127" i="56"/>
  <c r="D127" i="56"/>
  <c r="C38" i="56"/>
  <c r="C3" i="56"/>
  <c r="C4" i="56"/>
  <c r="C5" i="56"/>
  <c r="C6" i="56"/>
  <c r="C7" i="56"/>
  <c r="C8" i="56"/>
  <c r="C9" i="56"/>
  <c r="C10" i="56"/>
  <c r="C11" i="56"/>
  <c r="C12" i="56"/>
  <c r="C13" i="56"/>
  <c r="C14" i="56"/>
  <c r="C15" i="56"/>
  <c r="C16" i="56"/>
  <c r="C17" i="56"/>
  <c r="C18" i="56"/>
  <c r="C19" i="56"/>
  <c r="C20" i="56"/>
  <c r="C21" i="56"/>
  <c r="C22" i="56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C85" i="56"/>
  <c r="C86" i="56"/>
  <c r="C87" i="56"/>
  <c r="C88" i="56"/>
  <c r="C89" i="56"/>
  <c r="C90" i="56"/>
  <c r="C91" i="56"/>
  <c r="C92" i="56"/>
  <c r="C93" i="56"/>
  <c r="C94" i="56"/>
  <c r="C95" i="56"/>
  <c r="C96" i="56"/>
  <c r="C97" i="56"/>
  <c r="C98" i="56"/>
  <c r="C99" i="56"/>
  <c r="C100" i="56"/>
  <c r="C101" i="56"/>
  <c r="C102" i="56"/>
  <c r="C103" i="56"/>
  <c r="C104" i="56"/>
  <c r="C105" i="56"/>
  <c r="C106" i="56"/>
  <c r="C107" i="56"/>
  <c r="C108" i="56"/>
  <c r="C109" i="56"/>
  <c r="C110" i="56"/>
  <c r="C111" i="56"/>
  <c r="C112" i="56"/>
  <c r="C113" i="56"/>
  <c r="C114" i="56"/>
  <c r="C115" i="56"/>
  <c r="C116" i="56"/>
  <c r="C117" i="56"/>
  <c r="C118" i="56"/>
  <c r="C119" i="56"/>
  <c r="C120" i="56"/>
  <c r="C121" i="56"/>
  <c r="C122" i="56"/>
  <c r="C123" i="56"/>
  <c r="C124" i="56"/>
  <c r="C125" i="56"/>
  <c r="C126" i="56"/>
  <c r="D126" i="56"/>
  <c r="D125" i="56"/>
  <c r="D4" i="56"/>
  <c r="D5" i="56"/>
  <c r="D6" i="56"/>
  <c r="D7" i="56"/>
  <c r="D8" i="56"/>
  <c r="D9" i="56"/>
  <c r="D10" i="56"/>
  <c r="D11" i="56"/>
  <c r="D12" i="56"/>
  <c r="D13" i="56"/>
  <c r="D14" i="56"/>
  <c r="D15" i="56"/>
  <c r="D16" i="56"/>
  <c r="D17" i="56"/>
  <c r="D18" i="56"/>
  <c r="D19" i="56"/>
  <c r="D20" i="56"/>
  <c r="D21" i="56"/>
  <c r="D22" i="56"/>
  <c r="D23" i="56"/>
  <c r="D24" i="56"/>
  <c r="D25" i="56"/>
  <c r="D26" i="56"/>
  <c r="D27" i="56"/>
  <c r="D28" i="56"/>
  <c r="D29" i="56"/>
  <c r="D30" i="56"/>
  <c r="D31" i="56"/>
  <c r="D32" i="56"/>
  <c r="D33" i="56"/>
  <c r="D34" i="56"/>
  <c r="D35" i="56"/>
  <c r="D36" i="56"/>
  <c r="D37" i="56"/>
  <c r="D38" i="56"/>
  <c r="D39" i="56"/>
  <c r="D40" i="56"/>
  <c r="D41" i="56"/>
  <c r="D42" i="56"/>
  <c r="D43" i="56"/>
  <c r="D44" i="56"/>
  <c r="D45" i="56"/>
  <c r="D46" i="56"/>
  <c r="D47" i="56"/>
  <c r="D48" i="56"/>
  <c r="D49" i="56"/>
  <c r="D50" i="56"/>
  <c r="D51" i="56"/>
  <c r="D52" i="56"/>
  <c r="D53" i="56"/>
  <c r="D54" i="56"/>
  <c r="D55" i="56"/>
  <c r="D56" i="56"/>
  <c r="D57" i="56"/>
  <c r="D58" i="56"/>
  <c r="D59" i="56"/>
  <c r="D60" i="56"/>
  <c r="D61" i="56"/>
  <c r="D62" i="56"/>
  <c r="D63" i="56"/>
  <c r="D64" i="56"/>
  <c r="D65" i="56"/>
  <c r="D66" i="56"/>
  <c r="D67" i="56"/>
  <c r="D68" i="56"/>
  <c r="D69" i="56"/>
  <c r="D70" i="56"/>
  <c r="D71" i="56"/>
  <c r="D72" i="56"/>
  <c r="D73" i="56"/>
  <c r="D74" i="56"/>
  <c r="D75" i="56"/>
  <c r="D76" i="56"/>
  <c r="D77" i="56"/>
  <c r="D78" i="56"/>
  <c r="D79" i="56"/>
  <c r="D80" i="56"/>
  <c r="D81" i="56"/>
  <c r="D82" i="56"/>
  <c r="D83" i="56"/>
  <c r="D84" i="56"/>
  <c r="D85" i="56"/>
  <c r="D86" i="56"/>
  <c r="D87" i="56"/>
  <c r="D88" i="56"/>
  <c r="D89" i="56"/>
  <c r="D90" i="56"/>
  <c r="D91" i="56"/>
  <c r="D92" i="56"/>
  <c r="D93" i="56"/>
  <c r="D94" i="56"/>
  <c r="D95" i="56"/>
  <c r="D96" i="56"/>
  <c r="D97" i="56"/>
  <c r="D98" i="56"/>
  <c r="D99" i="56"/>
  <c r="D100" i="56"/>
  <c r="D101" i="56"/>
  <c r="D102" i="56"/>
  <c r="D103" i="56"/>
  <c r="D104" i="56"/>
  <c r="D105" i="56"/>
  <c r="D106" i="56"/>
  <c r="D107" i="56"/>
  <c r="D108" i="56"/>
  <c r="D109" i="56"/>
  <c r="D110" i="56"/>
  <c r="D111" i="56"/>
  <c r="D112" i="56"/>
  <c r="D113" i="56"/>
  <c r="D114" i="56"/>
  <c r="D115" i="56"/>
  <c r="D116" i="56"/>
  <c r="D117" i="56"/>
  <c r="D118" i="56"/>
  <c r="D119" i="56"/>
  <c r="D120" i="56"/>
  <c r="D121" i="56"/>
  <c r="D122" i="56"/>
  <c r="D123" i="56"/>
  <c r="D124" i="56"/>
  <c r="D3" i="56"/>
  <c r="D4" i="55"/>
  <c r="D5" i="55"/>
  <c r="D6" i="55"/>
  <c r="D7" i="55"/>
  <c r="D8" i="55"/>
  <c r="D9" i="55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D24" i="55"/>
  <c r="D25" i="55"/>
  <c r="D26" i="55"/>
  <c r="D27" i="55"/>
  <c r="D28" i="55"/>
  <c r="D29" i="55"/>
  <c r="D30" i="55"/>
  <c r="D31" i="55"/>
  <c r="D32" i="55"/>
  <c r="D33" i="55"/>
  <c r="D34" i="55"/>
  <c r="D35" i="55"/>
  <c r="D36" i="55"/>
  <c r="D37" i="55"/>
  <c r="D38" i="55"/>
  <c r="D39" i="55"/>
  <c r="D40" i="55"/>
  <c r="D41" i="55"/>
  <c r="D42" i="55"/>
  <c r="D43" i="55"/>
  <c r="D44" i="55"/>
  <c r="D45" i="55"/>
  <c r="D46" i="55"/>
  <c r="D47" i="55"/>
  <c r="D48" i="55"/>
  <c r="D49" i="55"/>
  <c r="D50" i="55"/>
  <c r="D51" i="55"/>
  <c r="D52" i="55"/>
  <c r="D53" i="55"/>
  <c r="D54" i="55"/>
  <c r="D55" i="55"/>
  <c r="D56" i="55"/>
  <c r="D57" i="55"/>
  <c r="D58" i="55"/>
  <c r="D59" i="55"/>
  <c r="D60" i="55"/>
  <c r="D61" i="55"/>
  <c r="D62" i="55"/>
  <c r="D63" i="55"/>
  <c r="D64" i="55"/>
  <c r="D65" i="55"/>
  <c r="D66" i="55"/>
  <c r="D67" i="55"/>
  <c r="D68" i="55"/>
  <c r="D69" i="55"/>
  <c r="D70" i="55"/>
  <c r="D71" i="55"/>
  <c r="D72" i="55"/>
  <c r="D73" i="55"/>
  <c r="D74" i="55"/>
  <c r="D75" i="55"/>
  <c r="D76" i="55"/>
  <c r="D77" i="55"/>
  <c r="D78" i="55"/>
  <c r="D79" i="55"/>
  <c r="D80" i="55"/>
  <c r="D81" i="55"/>
  <c r="D82" i="55"/>
  <c r="D83" i="55"/>
  <c r="D84" i="55"/>
  <c r="D85" i="55"/>
  <c r="D86" i="55"/>
  <c r="D87" i="55"/>
  <c r="D88" i="55"/>
  <c r="D89" i="55"/>
  <c r="D90" i="55"/>
  <c r="D91" i="55"/>
  <c r="D92" i="55"/>
  <c r="D3" i="55"/>
  <c r="C4" i="55"/>
  <c r="C5" i="55"/>
  <c r="C6" i="55"/>
  <c r="C7" i="55"/>
  <c r="C8" i="55"/>
  <c r="C9" i="55"/>
  <c r="C10" i="55"/>
  <c r="C11" i="55"/>
  <c r="C12" i="55"/>
  <c r="C13" i="55"/>
  <c r="C14" i="55"/>
  <c r="C15" i="55"/>
  <c r="C16" i="55"/>
  <c r="C17" i="55"/>
  <c r="C18" i="55"/>
  <c r="C19" i="55"/>
  <c r="C20" i="55"/>
  <c r="C21" i="55"/>
  <c r="C22" i="55"/>
  <c r="C23" i="55"/>
  <c r="C24" i="55"/>
  <c r="C25" i="55"/>
  <c r="C26" i="55"/>
  <c r="C27" i="55"/>
  <c r="C28" i="55"/>
  <c r="C29" i="55"/>
  <c r="C30" i="55"/>
  <c r="C31" i="55"/>
  <c r="C32" i="55"/>
  <c r="C33" i="55"/>
  <c r="C34" i="55"/>
  <c r="C35" i="55"/>
  <c r="C36" i="55"/>
  <c r="C37" i="55"/>
  <c r="C38" i="55"/>
  <c r="C39" i="55"/>
  <c r="C40" i="55"/>
  <c r="C41" i="55"/>
  <c r="C42" i="55"/>
  <c r="C43" i="55"/>
  <c r="C44" i="55"/>
  <c r="C45" i="55"/>
  <c r="C46" i="55"/>
  <c r="C47" i="55"/>
  <c r="C48" i="55"/>
  <c r="C49" i="55"/>
  <c r="C50" i="55"/>
  <c r="C51" i="55"/>
  <c r="C52" i="55"/>
  <c r="C53" i="55"/>
  <c r="C54" i="55"/>
  <c r="C55" i="55"/>
  <c r="C56" i="55"/>
  <c r="C57" i="55"/>
  <c r="C58" i="55"/>
  <c r="C59" i="55"/>
  <c r="C60" i="55"/>
  <c r="C61" i="55"/>
  <c r="C62" i="55"/>
  <c r="C63" i="55"/>
  <c r="C64" i="55"/>
  <c r="C65" i="55"/>
  <c r="C66" i="55"/>
  <c r="C67" i="55"/>
  <c r="C68" i="55"/>
  <c r="C69" i="55"/>
  <c r="C70" i="55"/>
  <c r="C71" i="55"/>
  <c r="C72" i="55"/>
  <c r="C73" i="55"/>
  <c r="C74" i="55"/>
  <c r="C75" i="55"/>
  <c r="C76" i="55"/>
  <c r="C77" i="55"/>
  <c r="C78" i="55"/>
  <c r="C79" i="55"/>
  <c r="C80" i="55"/>
  <c r="C81" i="55"/>
  <c r="C82" i="55"/>
  <c r="C83" i="55"/>
  <c r="C84" i="55"/>
  <c r="C85" i="55"/>
  <c r="C86" i="55"/>
  <c r="C87" i="55"/>
  <c r="C88" i="55"/>
  <c r="C89" i="55"/>
  <c r="C90" i="55"/>
  <c r="C91" i="55"/>
  <c r="C92" i="55"/>
  <c r="C3" i="55"/>
  <c r="D12" i="54" l="1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5" i="54"/>
  <c r="D6" i="54"/>
  <c r="D7" i="54"/>
  <c r="D8" i="54"/>
  <c r="D9" i="54"/>
  <c r="D10" i="54"/>
  <c r="D4" i="54"/>
  <c r="C5" i="54"/>
  <c r="C6" i="54"/>
  <c r="C7" i="54"/>
  <c r="C8" i="54"/>
  <c r="C9" i="54"/>
  <c r="C10" i="54"/>
  <c r="C12" i="54"/>
  <c r="C13" i="54"/>
  <c r="C14" i="54"/>
  <c r="C15" i="54"/>
  <c r="C16" i="54"/>
  <c r="C17" i="54"/>
  <c r="C18" i="54"/>
  <c r="C19" i="54"/>
  <c r="C20" i="54"/>
  <c r="C21" i="54"/>
  <c r="C22" i="54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" i="54"/>
  <c r="C166" i="53" l="1"/>
  <c r="D166" i="53"/>
  <c r="C165" i="53"/>
  <c r="D165" i="53"/>
  <c r="C164" i="53"/>
  <c r="D164" i="53"/>
  <c r="C163" i="53"/>
  <c r="D163" i="53"/>
  <c r="C162" i="53"/>
  <c r="D162" i="53"/>
  <c r="C161" i="53"/>
  <c r="D161" i="53"/>
  <c r="C160" i="53"/>
  <c r="D160" i="53"/>
  <c r="C159" i="53"/>
  <c r="D159" i="53"/>
  <c r="C158" i="53"/>
  <c r="D158" i="53"/>
  <c r="C157" i="53"/>
  <c r="D157" i="53"/>
  <c r="C156" i="53"/>
  <c r="D156" i="53"/>
  <c r="C155" i="53"/>
  <c r="D155" i="53"/>
  <c r="C154" i="53"/>
  <c r="D154" i="53"/>
  <c r="C153" i="53"/>
  <c r="D153" i="53"/>
  <c r="C152" i="53"/>
  <c r="D152" i="53"/>
  <c r="C151" i="53"/>
  <c r="D151" i="53"/>
  <c r="C150" i="53"/>
  <c r="D150" i="53"/>
  <c r="C149" i="53"/>
  <c r="D149" i="53"/>
  <c r="C148" i="53"/>
  <c r="D148" i="53"/>
  <c r="C147" i="53"/>
  <c r="D147" i="53"/>
  <c r="C146" i="53"/>
  <c r="D146" i="53"/>
  <c r="C145" i="53"/>
  <c r="D145" i="53"/>
  <c r="C144" i="53"/>
  <c r="D144" i="53"/>
  <c r="D4" i="53"/>
  <c r="D5" i="53"/>
  <c r="D6" i="53"/>
  <c r="D7" i="53"/>
  <c r="D8" i="53"/>
  <c r="D9" i="53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39" i="53"/>
  <c r="D40" i="53"/>
  <c r="D41" i="53"/>
  <c r="D42" i="53"/>
  <c r="D43" i="53"/>
  <c r="D44" i="53"/>
  <c r="D45" i="53"/>
  <c r="D46" i="53"/>
  <c r="D47" i="53"/>
  <c r="D48" i="53"/>
  <c r="D49" i="53"/>
  <c r="D50" i="53"/>
  <c r="D51" i="53"/>
  <c r="D52" i="53"/>
  <c r="D53" i="53"/>
  <c r="D54" i="53"/>
  <c r="D55" i="53"/>
  <c r="D56" i="53"/>
  <c r="D57" i="53"/>
  <c r="D58" i="53"/>
  <c r="D59" i="53"/>
  <c r="D60" i="53"/>
  <c r="D61" i="53"/>
  <c r="D62" i="53"/>
  <c r="D63" i="53"/>
  <c r="D64" i="53"/>
  <c r="D65" i="53"/>
  <c r="D66" i="53"/>
  <c r="D67" i="53"/>
  <c r="D68" i="53"/>
  <c r="D69" i="53"/>
  <c r="D70" i="53"/>
  <c r="D71" i="53"/>
  <c r="D72" i="53"/>
  <c r="D73" i="53"/>
  <c r="D74" i="53"/>
  <c r="D75" i="53"/>
  <c r="D76" i="53"/>
  <c r="D77" i="53"/>
  <c r="D78" i="53"/>
  <c r="D79" i="53"/>
  <c r="D80" i="53"/>
  <c r="D81" i="53"/>
  <c r="D82" i="53"/>
  <c r="D83" i="53"/>
  <c r="D84" i="53"/>
  <c r="D85" i="53"/>
  <c r="D86" i="53"/>
  <c r="D87" i="53"/>
  <c r="D88" i="53"/>
  <c r="D89" i="53"/>
  <c r="D90" i="53"/>
  <c r="D91" i="53"/>
  <c r="D92" i="53"/>
  <c r="D93" i="53"/>
  <c r="D94" i="53"/>
  <c r="D95" i="53"/>
  <c r="D96" i="53"/>
  <c r="D97" i="53"/>
  <c r="D98" i="53"/>
  <c r="D99" i="53"/>
  <c r="D100" i="53"/>
  <c r="D101" i="53"/>
  <c r="D102" i="53"/>
  <c r="D103" i="53"/>
  <c r="D104" i="53"/>
  <c r="D105" i="53"/>
  <c r="D106" i="53"/>
  <c r="D107" i="53"/>
  <c r="D108" i="53"/>
  <c r="D109" i="53"/>
  <c r="D110" i="53"/>
  <c r="D111" i="53"/>
  <c r="D112" i="53"/>
  <c r="D113" i="53"/>
  <c r="D114" i="53"/>
  <c r="D115" i="53"/>
  <c r="D116" i="53"/>
  <c r="D117" i="53"/>
  <c r="D118" i="53"/>
  <c r="D119" i="53"/>
  <c r="D120" i="53"/>
  <c r="D121" i="53"/>
  <c r="D122" i="53"/>
  <c r="D123" i="53"/>
  <c r="D124" i="53"/>
  <c r="D125" i="53"/>
  <c r="D126" i="53"/>
  <c r="D127" i="53"/>
  <c r="D128" i="53"/>
  <c r="D129" i="53"/>
  <c r="D130" i="53"/>
  <c r="D131" i="53"/>
  <c r="D132" i="53"/>
  <c r="D133" i="53"/>
  <c r="D134" i="53"/>
  <c r="D135" i="53"/>
  <c r="D136" i="53"/>
  <c r="D137" i="53"/>
  <c r="D138" i="53"/>
  <c r="D139" i="53"/>
  <c r="D140" i="53"/>
  <c r="D141" i="53"/>
  <c r="D142" i="53"/>
  <c r="D143" i="53"/>
  <c r="D3" i="53"/>
  <c r="C4" i="53"/>
  <c r="C5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0" i="53"/>
  <c r="C21" i="53"/>
  <c r="C22" i="53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93" i="53"/>
  <c r="C94" i="53"/>
  <c r="C95" i="53"/>
  <c r="C96" i="53"/>
  <c r="C97" i="53"/>
  <c r="C98" i="53"/>
  <c r="C99" i="53"/>
  <c r="C100" i="53"/>
  <c r="C102" i="53"/>
  <c r="C103" i="53"/>
  <c r="C104" i="53"/>
  <c r="C105" i="53"/>
  <c r="C106" i="53"/>
  <c r="C107" i="53"/>
  <c r="C108" i="53"/>
  <c r="C109" i="53"/>
  <c r="C110" i="53"/>
  <c r="C111" i="53"/>
  <c r="C112" i="53"/>
  <c r="C113" i="53"/>
  <c r="C114" i="53"/>
  <c r="C115" i="53"/>
  <c r="C116" i="53"/>
  <c r="C117" i="53"/>
  <c r="C118" i="53"/>
  <c r="C119" i="53"/>
  <c r="C120" i="53"/>
  <c r="C121" i="53"/>
  <c r="C122" i="53"/>
  <c r="C123" i="53"/>
  <c r="C124" i="53"/>
  <c r="C125" i="53"/>
  <c r="C126" i="53"/>
  <c r="C127" i="53"/>
  <c r="C128" i="53"/>
  <c r="C129" i="53"/>
  <c r="C130" i="53"/>
  <c r="C131" i="53"/>
  <c r="C132" i="53"/>
  <c r="C133" i="53"/>
  <c r="C134" i="53"/>
  <c r="C135" i="53"/>
  <c r="C136" i="53"/>
  <c r="C137" i="53"/>
  <c r="C138" i="53"/>
  <c r="C139" i="53"/>
  <c r="C140" i="53"/>
  <c r="C141" i="53"/>
  <c r="C142" i="53"/>
  <c r="C143" i="53"/>
  <c r="C3" i="53"/>
  <c r="D4" i="52"/>
  <c r="D5" i="52"/>
  <c r="D6" i="52"/>
  <c r="D7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74" i="52"/>
  <c r="D75" i="52"/>
  <c r="D76" i="52"/>
  <c r="D77" i="52"/>
  <c r="D78" i="52"/>
  <c r="D79" i="52"/>
  <c r="D80" i="52"/>
  <c r="D81" i="52"/>
  <c r="D82" i="52"/>
  <c r="D83" i="52"/>
  <c r="D84" i="52"/>
  <c r="D85" i="52"/>
  <c r="D86" i="52"/>
  <c r="D87" i="52"/>
  <c r="D88" i="52"/>
  <c r="D89" i="52"/>
  <c r="D90" i="52"/>
  <c r="D91" i="52"/>
  <c r="D92" i="52"/>
  <c r="D93" i="52"/>
  <c r="D94" i="52"/>
  <c r="D95" i="52"/>
  <c r="D96" i="52"/>
  <c r="D97" i="52"/>
  <c r="D98" i="52"/>
  <c r="D99" i="52"/>
  <c r="D3" i="52"/>
  <c r="C4" i="52"/>
  <c r="C5" i="52"/>
  <c r="C6" i="52"/>
  <c r="C7" i="52"/>
  <c r="C8" i="52"/>
  <c r="C9" i="52"/>
  <c r="C10" i="52"/>
  <c r="C11" i="52"/>
  <c r="C12" i="52"/>
  <c r="C13" i="52"/>
  <c r="C14" i="52"/>
  <c r="C15" i="5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3" i="52"/>
  <c r="K17" i="51"/>
  <c r="C17" i="51"/>
  <c r="P17" i="51"/>
  <c r="C16" i="50"/>
  <c r="C148" i="50"/>
  <c r="D148" i="50"/>
  <c r="D4" i="50"/>
  <c r="D5" i="50"/>
  <c r="D6" i="50"/>
  <c r="D7" i="50"/>
  <c r="D8" i="50"/>
  <c r="D9" i="50"/>
  <c r="D10" i="50"/>
  <c r="D11" i="50"/>
  <c r="D12" i="50"/>
  <c r="D13" i="50"/>
  <c r="D15" i="50"/>
  <c r="D16" i="50"/>
  <c r="D17" i="50"/>
  <c r="D18" i="50"/>
  <c r="D19" i="50"/>
  <c r="D20" i="50"/>
  <c r="D21" i="50"/>
  <c r="D22" i="50"/>
  <c r="D23" i="50"/>
  <c r="D24" i="50"/>
  <c r="D25" i="50"/>
  <c r="D26" i="50"/>
  <c r="D27" i="50"/>
  <c r="D28" i="50"/>
  <c r="D29" i="50"/>
  <c r="D30" i="50"/>
  <c r="D31" i="50"/>
  <c r="D32" i="50"/>
  <c r="D33" i="50"/>
  <c r="D34" i="50"/>
  <c r="D35" i="50"/>
  <c r="D36" i="50"/>
  <c r="D37" i="50"/>
  <c r="D38" i="50"/>
  <c r="D39" i="50"/>
  <c r="D40" i="50"/>
  <c r="D41" i="50"/>
  <c r="D42" i="50"/>
  <c r="D43" i="50"/>
  <c r="D44" i="50"/>
  <c r="D45" i="50"/>
  <c r="D46" i="50"/>
  <c r="D47" i="50"/>
  <c r="D48" i="50"/>
  <c r="D49" i="50"/>
  <c r="D50" i="50"/>
  <c r="D51" i="50"/>
  <c r="D52" i="50"/>
  <c r="D53" i="50"/>
  <c r="D54" i="50"/>
  <c r="D55" i="50"/>
  <c r="D56" i="50"/>
  <c r="D57" i="50"/>
  <c r="D58" i="50"/>
  <c r="D59" i="50"/>
  <c r="D60" i="50"/>
  <c r="D61" i="50"/>
  <c r="D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8" i="50"/>
  <c r="D109" i="50"/>
  <c r="D110" i="50"/>
  <c r="D111" i="50"/>
  <c r="D112" i="50"/>
  <c r="D113" i="50"/>
  <c r="D114" i="50"/>
  <c r="D115" i="50"/>
  <c r="D116" i="50"/>
  <c r="D117" i="50"/>
  <c r="D118" i="50"/>
  <c r="D119" i="50"/>
  <c r="D120" i="50"/>
  <c r="D121" i="50"/>
  <c r="D122" i="50"/>
  <c r="D123" i="50"/>
  <c r="D124" i="50"/>
  <c r="D125" i="50"/>
  <c r="D126" i="50"/>
  <c r="D127" i="50"/>
  <c r="D128" i="50"/>
  <c r="D129" i="50"/>
  <c r="D130" i="50"/>
  <c r="D131" i="50"/>
  <c r="D132" i="50"/>
  <c r="D133" i="50"/>
  <c r="D134" i="50"/>
  <c r="D135" i="50"/>
  <c r="D136" i="50"/>
  <c r="D137" i="50"/>
  <c r="D138" i="50"/>
  <c r="D139" i="50"/>
  <c r="D140" i="50"/>
  <c r="D141" i="50"/>
  <c r="D142" i="50"/>
  <c r="D143" i="50"/>
  <c r="D144" i="50"/>
  <c r="D145" i="50"/>
  <c r="D146" i="50"/>
  <c r="D147" i="50"/>
  <c r="D3" i="50"/>
  <c r="C4" i="50"/>
  <c r="C5" i="50"/>
  <c r="C6" i="50"/>
  <c r="C7" i="50"/>
  <c r="C8" i="50"/>
  <c r="C9" i="50"/>
  <c r="C10" i="50"/>
  <c r="C11" i="50"/>
  <c r="C12" i="50"/>
  <c r="C13" i="50"/>
  <c r="C15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77" i="50"/>
  <c r="C78" i="50"/>
  <c r="C79" i="50"/>
  <c r="C80" i="50"/>
  <c r="C81" i="50"/>
  <c r="C82" i="50"/>
  <c r="C83" i="50"/>
  <c r="C84" i="50"/>
  <c r="C85" i="50"/>
  <c r="C86" i="50"/>
  <c r="C87" i="50"/>
  <c r="C88" i="50"/>
  <c r="C89" i="50"/>
  <c r="C90" i="50"/>
  <c r="C91" i="50"/>
  <c r="C92" i="50"/>
  <c r="C93" i="50"/>
  <c r="C94" i="50"/>
  <c r="C95" i="50"/>
  <c r="C96" i="50"/>
  <c r="C97" i="50"/>
  <c r="C98" i="50"/>
  <c r="C99" i="50"/>
  <c r="C100" i="50"/>
  <c r="C101" i="50"/>
  <c r="C102" i="50"/>
  <c r="C103" i="50"/>
  <c r="C104" i="50"/>
  <c r="C105" i="50"/>
  <c r="C108" i="50"/>
  <c r="C109" i="50"/>
  <c r="C110" i="50"/>
  <c r="C111" i="50"/>
  <c r="C112" i="50"/>
  <c r="C113" i="50"/>
  <c r="C114" i="50"/>
  <c r="C115" i="50"/>
  <c r="C116" i="50"/>
  <c r="C117" i="50"/>
  <c r="C118" i="50"/>
  <c r="C119" i="50"/>
  <c r="C120" i="50"/>
  <c r="C121" i="50"/>
  <c r="C122" i="50"/>
  <c r="C123" i="50"/>
  <c r="C124" i="50"/>
  <c r="C125" i="50"/>
  <c r="C126" i="50"/>
  <c r="C127" i="50"/>
  <c r="C128" i="50"/>
  <c r="C129" i="50"/>
  <c r="C130" i="50"/>
  <c r="C131" i="50"/>
  <c r="C132" i="50"/>
  <c r="C133" i="50"/>
  <c r="C134" i="50"/>
  <c r="C135" i="50"/>
  <c r="C136" i="50"/>
  <c r="C137" i="50"/>
  <c r="C138" i="50"/>
  <c r="C139" i="50"/>
  <c r="C140" i="50"/>
  <c r="C141" i="50"/>
  <c r="C142" i="50"/>
  <c r="C143" i="50"/>
  <c r="C144" i="50"/>
  <c r="C145" i="50"/>
  <c r="C146" i="50"/>
  <c r="C147" i="50"/>
  <c r="C3" i="50"/>
  <c r="C141" i="49"/>
  <c r="D141" i="49"/>
  <c r="C139" i="49"/>
  <c r="D139" i="49"/>
  <c r="D4" i="49"/>
  <c r="D5" i="49"/>
  <c r="D6" i="49"/>
  <c r="D7" i="49"/>
  <c r="D8" i="49"/>
  <c r="D9" i="49"/>
  <c r="D10" i="49"/>
  <c r="D11" i="49"/>
  <c r="D12" i="49"/>
  <c r="D13" i="49"/>
  <c r="D14" i="49"/>
  <c r="D15" i="49"/>
  <c r="D16" i="49"/>
  <c r="D17" i="49"/>
  <c r="D18" i="49"/>
  <c r="D19" i="49"/>
  <c r="D20" i="49"/>
  <c r="D21" i="49"/>
  <c r="D22" i="49"/>
  <c r="D23" i="49"/>
  <c r="D24" i="49"/>
  <c r="D25" i="49"/>
  <c r="D26" i="49"/>
  <c r="D27" i="49"/>
  <c r="D28" i="49"/>
  <c r="D29" i="49"/>
  <c r="D30" i="49"/>
  <c r="D31" i="49"/>
  <c r="D32" i="49"/>
  <c r="D33" i="49"/>
  <c r="D34" i="49"/>
  <c r="D35" i="49"/>
  <c r="D36" i="49"/>
  <c r="D38" i="49"/>
  <c r="D39" i="49"/>
  <c r="D40" i="49"/>
  <c r="D41" i="49"/>
  <c r="D42" i="49"/>
  <c r="D43" i="49"/>
  <c r="D44" i="49"/>
  <c r="D45" i="49"/>
  <c r="D46" i="49"/>
  <c r="D47" i="49"/>
  <c r="D48" i="49"/>
  <c r="D49" i="49"/>
  <c r="D50" i="49"/>
  <c r="D51" i="49"/>
  <c r="D52" i="49"/>
  <c r="D53" i="49"/>
  <c r="D54" i="49"/>
  <c r="D55" i="49"/>
  <c r="D56" i="49"/>
  <c r="D57" i="49"/>
  <c r="D58" i="49"/>
  <c r="D59" i="49"/>
  <c r="D60" i="49"/>
  <c r="D61" i="49"/>
  <c r="D62" i="49"/>
  <c r="D63" i="49"/>
  <c r="D64" i="49"/>
  <c r="D65" i="49"/>
  <c r="D66" i="49"/>
  <c r="D67" i="49"/>
  <c r="D68" i="49"/>
  <c r="D69" i="49"/>
  <c r="D70" i="49"/>
  <c r="D71" i="49"/>
  <c r="D72" i="49"/>
  <c r="D73" i="49"/>
  <c r="D74" i="49"/>
  <c r="D75" i="49"/>
  <c r="D76" i="49"/>
  <c r="D77" i="49"/>
  <c r="D78" i="49"/>
  <c r="D79" i="49"/>
  <c r="D80" i="49"/>
  <c r="D81" i="49"/>
  <c r="D82" i="49"/>
  <c r="D83" i="49"/>
  <c r="D84" i="49"/>
  <c r="D85" i="49"/>
  <c r="D86" i="49"/>
  <c r="D87" i="49"/>
  <c r="D88" i="49"/>
  <c r="D89" i="49"/>
  <c r="D90" i="49"/>
  <c r="D91" i="49"/>
  <c r="D92" i="49"/>
  <c r="D93" i="49"/>
  <c r="D94" i="49"/>
  <c r="D95" i="49"/>
  <c r="D96" i="49"/>
  <c r="D97" i="49"/>
  <c r="D98" i="49"/>
  <c r="D99" i="49"/>
  <c r="D100" i="49"/>
  <c r="D101" i="49"/>
  <c r="D102" i="49"/>
  <c r="D103" i="49"/>
  <c r="D104" i="49"/>
  <c r="D105" i="49"/>
  <c r="D106" i="49"/>
  <c r="D107" i="49"/>
  <c r="D108" i="49"/>
  <c r="D109" i="49"/>
  <c r="D110" i="49"/>
  <c r="D111" i="49"/>
  <c r="D112" i="49"/>
  <c r="D113" i="49"/>
  <c r="D114" i="49"/>
  <c r="D115" i="49"/>
  <c r="D116" i="49"/>
  <c r="D117" i="49"/>
  <c r="D118" i="49"/>
  <c r="D119" i="49"/>
  <c r="D120" i="49"/>
  <c r="D121" i="49"/>
  <c r="D122" i="49"/>
  <c r="D123" i="49"/>
  <c r="D124" i="49"/>
  <c r="D125" i="49"/>
  <c r="D126" i="49"/>
  <c r="D127" i="49"/>
  <c r="D128" i="49"/>
  <c r="D129" i="49"/>
  <c r="D130" i="49"/>
  <c r="D131" i="49"/>
  <c r="D132" i="49"/>
  <c r="D133" i="49"/>
  <c r="D134" i="49"/>
  <c r="D135" i="49"/>
  <c r="D136" i="49"/>
  <c r="D137" i="49"/>
  <c r="D138" i="49"/>
  <c r="D3" i="49"/>
  <c r="C4" i="49"/>
  <c r="C5" i="49"/>
  <c r="C6" i="49"/>
  <c r="C7" i="49"/>
  <c r="C8" i="49"/>
  <c r="C9" i="49"/>
  <c r="C10" i="49"/>
  <c r="C11" i="49"/>
  <c r="C12" i="49"/>
  <c r="C13" i="49"/>
  <c r="C14" i="49"/>
  <c r="C15" i="49"/>
  <c r="C16" i="49"/>
  <c r="C17" i="49"/>
  <c r="C18" i="49"/>
  <c r="C19" i="49"/>
  <c r="C20" i="49"/>
  <c r="C21" i="49"/>
  <c r="C22" i="49"/>
  <c r="C23" i="49"/>
  <c r="C24" i="49"/>
  <c r="C25" i="49"/>
  <c r="C26" i="49"/>
  <c r="C27" i="49"/>
  <c r="C28" i="49"/>
  <c r="C29" i="49"/>
  <c r="C30" i="49"/>
  <c r="C31" i="49"/>
  <c r="C32" i="49"/>
  <c r="C33" i="49"/>
  <c r="C34" i="49"/>
  <c r="C35" i="49"/>
  <c r="C36" i="49"/>
  <c r="C38" i="49"/>
  <c r="C39" i="49"/>
  <c r="C40" i="49"/>
  <c r="C41" i="49"/>
  <c r="C42" i="49"/>
  <c r="C43" i="49"/>
  <c r="C44" i="49"/>
  <c r="C45" i="49"/>
  <c r="C46" i="49"/>
  <c r="C47" i="49"/>
  <c r="C48" i="49"/>
  <c r="C49" i="49"/>
  <c r="C50" i="49"/>
  <c r="C51" i="49"/>
  <c r="C52" i="49"/>
  <c r="C53" i="49"/>
  <c r="C54" i="49"/>
  <c r="C55" i="49"/>
  <c r="C56" i="49"/>
  <c r="C57" i="49"/>
  <c r="C58" i="49"/>
  <c r="C59" i="49"/>
  <c r="C60" i="49"/>
  <c r="C61" i="49"/>
  <c r="C62" i="49"/>
  <c r="C63" i="49"/>
  <c r="C64" i="49"/>
  <c r="C65" i="49"/>
  <c r="C66" i="49"/>
  <c r="C67" i="49"/>
  <c r="C68" i="49"/>
  <c r="C69" i="49"/>
  <c r="C70" i="49"/>
  <c r="C71" i="49"/>
  <c r="C72" i="49"/>
  <c r="C73" i="49"/>
  <c r="C74" i="49"/>
  <c r="C75" i="49"/>
  <c r="C76" i="49"/>
  <c r="C77" i="49"/>
  <c r="C78" i="49"/>
  <c r="C79" i="49"/>
  <c r="C80" i="49"/>
  <c r="C81" i="49"/>
  <c r="C82" i="49"/>
  <c r="C83" i="49"/>
  <c r="C84" i="49"/>
  <c r="C85" i="49"/>
  <c r="C86" i="49"/>
  <c r="C87" i="49"/>
  <c r="C88" i="49"/>
  <c r="C89" i="49"/>
  <c r="C90" i="49"/>
  <c r="C91" i="49"/>
  <c r="C92" i="49"/>
  <c r="C93" i="49"/>
  <c r="C94" i="49"/>
  <c r="C95" i="49"/>
  <c r="C96" i="49"/>
  <c r="C97" i="49"/>
  <c r="C98" i="49"/>
  <c r="C99" i="49"/>
  <c r="C100" i="49"/>
  <c r="C101" i="49"/>
  <c r="C102" i="49"/>
  <c r="C103" i="49"/>
  <c r="C104" i="49"/>
  <c r="C105" i="49"/>
  <c r="C106" i="49"/>
  <c r="C107" i="49"/>
  <c r="C108" i="49"/>
  <c r="C109" i="49"/>
  <c r="C110" i="49"/>
  <c r="C111" i="49"/>
  <c r="C112" i="49"/>
  <c r="C113" i="49"/>
  <c r="C114" i="49"/>
  <c r="C115" i="49"/>
  <c r="C116" i="49"/>
  <c r="C117" i="49"/>
  <c r="C118" i="49"/>
  <c r="C119" i="49"/>
  <c r="C120" i="49"/>
  <c r="C121" i="49"/>
  <c r="C122" i="49"/>
  <c r="C123" i="49"/>
  <c r="C124" i="49"/>
  <c r="C125" i="49"/>
  <c r="C126" i="49"/>
  <c r="C127" i="49"/>
  <c r="C128" i="49"/>
  <c r="C129" i="49"/>
  <c r="C130" i="49"/>
  <c r="C131" i="49"/>
  <c r="C132" i="49"/>
  <c r="C133" i="49"/>
  <c r="C134" i="49"/>
  <c r="C135" i="49"/>
  <c r="C136" i="49"/>
  <c r="C137" i="49"/>
  <c r="C138" i="49"/>
  <c r="C3" i="49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115" i="48"/>
  <c r="D116" i="48"/>
  <c r="D117" i="48"/>
  <c r="D118" i="48"/>
  <c r="D119" i="48"/>
  <c r="D120" i="48"/>
  <c r="D121" i="48"/>
  <c r="D122" i="48"/>
  <c r="D123" i="48"/>
  <c r="D124" i="48"/>
  <c r="D125" i="48"/>
  <c r="D126" i="48"/>
  <c r="D127" i="48"/>
  <c r="D128" i="48"/>
  <c r="D129" i="48"/>
  <c r="D130" i="48"/>
  <c r="D131" i="48"/>
  <c r="D132" i="48"/>
  <c r="D133" i="48"/>
  <c r="D134" i="48"/>
  <c r="D135" i="48"/>
  <c r="D136" i="48"/>
  <c r="D137" i="48"/>
  <c r="D138" i="48"/>
  <c r="D139" i="48"/>
  <c r="D140" i="48"/>
  <c r="D141" i="48"/>
  <c r="D142" i="48"/>
  <c r="D143" i="48"/>
  <c r="D4" i="48"/>
  <c r="D5" i="48"/>
  <c r="D6" i="48"/>
  <c r="D7" i="48"/>
  <c r="D8" i="48"/>
  <c r="D9" i="48"/>
  <c r="D10" i="48"/>
  <c r="D11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3" i="48"/>
  <c r="C4" i="48"/>
  <c r="C5" i="48"/>
  <c r="C6" i="48"/>
  <c r="C7" i="48"/>
  <c r="C8" i="48"/>
  <c r="C9" i="48"/>
  <c r="C10" i="48"/>
  <c r="C11" i="48"/>
  <c r="C12" i="48"/>
  <c r="C13" i="48"/>
  <c r="C14" i="48"/>
  <c r="C15" i="48"/>
  <c r="C16" i="48"/>
  <c r="C17" i="48"/>
  <c r="C18" i="48"/>
  <c r="C19" i="48"/>
  <c r="C20" i="48"/>
  <c r="C21" i="48"/>
  <c r="C22" i="48"/>
  <c r="C23" i="48"/>
  <c r="C24" i="48"/>
  <c r="C25" i="48"/>
  <c r="C27" i="48"/>
  <c r="C28" i="48"/>
  <c r="C29" i="48"/>
  <c r="C30" i="48"/>
  <c r="C31" i="48"/>
  <c r="C32" i="48"/>
  <c r="C33" i="48"/>
  <c r="C34" i="48"/>
  <c r="C35" i="48"/>
  <c r="C36" i="48"/>
  <c r="C37" i="48"/>
  <c r="C38" i="48"/>
  <c r="C39" i="48"/>
  <c r="C40" i="48"/>
  <c r="C41" i="48"/>
  <c r="C42" i="48"/>
  <c r="C43" i="48"/>
  <c r="C44" i="48"/>
  <c r="C45" i="48"/>
  <c r="C46" i="48"/>
  <c r="C47" i="48"/>
  <c r="C48" i="48"/>
  <c r="C49" i="48"/>
  <c r="C50" i="48"/>
  <c r="C51" i="48"/>
  <c r="C52" i="48"/>
  <c r="C53" i="48"/>
  <c r="C54" i="48"/>
  <c r="C55" i="48"/>
  <c r="C56" i="48"/>
  <c r="C57" i="48"/>
  <c r="C58" i="48"/>
  <c r="C59" i="48"/>
  <c r="C60" i="48"/>
  <c r="C61" i="48"/>
  <c r="C62" i="48"/>
  <c r="C63" i="48"/>
  <c r="C64" i="48"/>
  <c r="C65" i="48"/>
  <c r="C66" i="48"/>
  <c r="C67" i="48"/>
  <c r="C68" i="48"/>
  <c r="C69" i="48"/>
  <c r="C70" i="48"/>
  <c r="C71" i="48"/>
  <c r="C72" i="48"/>
  <c r="C73" i="48"/>
  <c r="C74" i="48"/>
  <c r="C75" i="48"/>
  <c r="C76" i="48"/>
  <c r="C77" i="48"/>
  <c r="C78" i="48"/>
  <c r="C79" i="48"/>
  <c r="C80" i="48"/>
  <c r="C81" i="48"/>
  <c r="C82" i="48"/>
  <c r="C83" i="48"/>
  <c r="C84" i="48"/>
  <c r="C85" i="48"/>
  <c r="C86" i="48"/>
  <c r="C87" i="48"/>
  <c r="C88" i="48"/>
  <c r="C89" i="48"/>
  <c r="C90" i="48"/>
  <c r="C91" i="48"/>
  <c r="C92" i="48"/>
  <c r="C93" i="48"/>
  <c r="C94" i="48"/>
  <c r="C95" i="48"/>
  <c r="C96" i="48"/>
  <c r="C97" i="48"/>
  <c r="C98" i="48"/>
  <c r="C99" i="48"/>
  <c r="C100" i="48"/>
  <c r="C101" i="48"/>
  <c r="C102" i="48"/>
  <c r="C103" i="48"/>
  <c r="C104" i="48"/>
  <c r="C105" i="48"/>
  <c r="C106" i="48"/>
  <c r="C107" i="48"/>
  <c r="C108" i="48"/>
  <c r="C109" i="48"/>
  <c r="C110" i="48"/>
  <c r="C111" i="48"/>
  <c r="C112" i="48"/>
  <c r="C113" i="48"/>
  <c r="C114" i="48"/>
  <c r="C115" i="48"/>
  <c r="C116" i="48"/>
  <c r="C117" i="48"/>
  <c r="C118" i="48"/>
  <c r="C119" i="48"/>
  <c r="C120" i="48"/>
  <c r="C121" i="48"/>
  <c r="C122" i="48"/>
  <c r="C123" i="48"/>
  <c r="C124" i="48"/>
  <c r="C125" i="48"/>
  <c r="C126" i="48"/>
  <c r="C127" i="48"/>
  <c r="C128" i="48"/>
  <c r="C129" i="48"/>
  <c r="C130" i="48"/>
  <c r="C131" i="48"/>
  <c r="C132" i="48"/>
  <c r="C133" i="48"/>
  <c r="C134" i="48"/>
  <c r="C135" i="48"/>
  <c r="C136" i="48"/>
  <c r="C137" i="48"/>
  <c r="C138" i="48"/>
  <c r="C139" i="48"/>
  <c r="C140" i="48"/>
  <c r="C141" i="48"/>
  <c r="C142" i="48"/>
  <c r="C143" i="48"/>
  <c r="C3" i="48"/>
  <c r="D36" i="47"/>
  <c r="D37" i="47"/>
  <c r="D38" i="47"/>
  <c r="D39" i="47"/>
  <c r="D40" i="47"/>
  <c r="D41" i="47"/>
  <c r="D42" i="47"/>
  <c r="D43" i="47"/>
  <c r="D44" i="47"/>
  <c r="D45" i="47"/>
  <c r="D46" i="47"/>
  <c r="D47" i="47"/>
  <c r="D48" i="47"/>
  <c r="D49" i="47"/>
  <c r="D50" i="47"/>
  <c r="D51" i="47"/>
  <c r="D52" i="47"/>
  <c r="D53" i="47"/>
  <c r="D54" i="47"/>
  <c r="D55" i="47"/>
  <c r="D56" i="47"/>
  <c r="D57" i="47"/>
  <c r="D58" i="47"/>
  <c r="D59" i="47"/>
  <c r="D60" i="47"/>
  <c r="D61" i="47"/>
  <c r="D62" i="47"/>
  <c r="D63" i="47"/>
  <c r="D64" i="47"/>
  <c r="D65" i="47"/>
  <c r="D66" i="47"/>
  <c r="D67" i="47"/>
  <c r="D68" i="47"/>
  <c r="D69" i="47"/>
  <c r="D70" i="47"/>
  <c r="D71" i="47"/>
  <c r="D72" i="47"/>
  <c r="D73" i="47"/>
  <c r="D74" i="47"/>
  <c r="D75" i="47"/>
  <c r="D76" i="47"/>
  <c r="D77" i="47"/>
  <c r="D78" i="47"/>
  <c r="D79" i="47"/>
  <c r="D80" i="47"/>
  <c r="D81" i="47"/>
  <c r="D82" i="47"/>
  <c r="D83" i="47"/>
  <c r="D84" i="47"/>
  <c r="D32" i="47"/>
  <c r="D33" i="47"/>
  <c r="D34" i="47"/>
  <c r="D35" i="47"/>
  <c r="D4" i="47"/>
  <c r="D5" i="47"/>
  <c r="D6" i="47"/>
  <c r="D7" i="47"/>
  <c r="D8" i="47"/>
  <c r="D9" i="47"/>
  <c r="D10" i="47"/>
  <c r="D11" i="47"/>
  <c r="D12" i="47"/>
  <c r="D13" i="47"/>
  <c r="D14" i="47"/>
  <c r="D15" i="47"/>
  <c r="D16" i="47"/>
  <c r="D17" i="47"/>
  <c r="D18" i="47"/>
  <c r="D19" i="47"/>
  <c r="D20" i="47"/>
  <c r="D21" i="47"/>
  <c r="D22" i="47"/>
  <c r="D23" i="47"/>
  <c r="D24" i="47"/>
  <c r="D25" i="47"/>
  <c r="D26" i="47"/>
  <c r="D27" i="47"/>
  <c r="D28" i="47"/>
  <c r="D29" i="47"/>
  <c r="D30" i="47"/>
  <c r="D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3" i="47"/>
  <c r="D4" i="46"/>
  <c r="D5" i="46"/>
  <c r="D6" i="46"/>
  <c r="D7" i="46"/>
  <c r="D8" i="46"/>
  <c r="D9" i="46"/>
  <c r="D10" i="46"/>
  <c r="D11" i="46"/>
  <c r="D12" i="46"/>
  <c r="D13" i="46"/>
  <c r="D14" i="46"/>
  <c r="D15" i="46"/>
  <c r="D16" i="46"/>
  <c r="D17" i="46"/>
  <c r="D18" i="46"/>
  <c r="D19" i="46"/>
  <c r="D20" i="46"/>
  <c r="D21" i="46"/>
  <c r="D22" i="46"/>
  <c r="D23" i="46"/>
  <c r="D24" i="46"/>
  <c r="D25" i="46"/>
  <c r="D26" i="46"/>
  <c r="D27" i="46"/>
  <c r="D28" i="46"/>
  <c r="D29" i="46"/>
  <c r="D30" i="46"/>
  <c r="D31" i="46"/>
  <c r="D32" i="46"/>
  <c r="D33" i="46"/>
  <c r="D34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3" i="46"/>
  <c r="C4" i="46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84" i="46"/>
  <c r="C85" i="46"/>
  <c r="C86" i="46"/>
  <c r="C87" i="46"/>
  <c r="C88" i="46"/>
  <c r="C89" i="46"/>
  <c r="C90" i="46"/>
  <c r="C91" i="46"/>
  <c r="C3" i="46"/>
  <c r="C139" i="44"/>
  <c r="D139" i="44"/>
  <c r="C138" i="44"/>
  <c r="D138" i="44"/>
  <c r="C137" i="44"/>
  <c r="D137" i="44"/>
  <c r="C136" i="44"/>
  <c r="D136" i="44"/>
  <c r="C135" i="44"/>
  <c r="D135" i="44"/>
  <c r="C134" i="44"/>
  <c r="D134" i="44"/>
  <c r="C133" i="44"/>
  <c r="D133" i="44"/>
  <c r="C132" i="44"/>
  <c r="D132" i="44"/>
  <c r="C131" i="44"/>
  <c r="D131" i="44"/>
  <c r="C130" i="44"/>
  <c r="D130" i="44"/>
  <c r="D4" i="45"/>
  <c r="D5" i="45"/>
  <c r="D6" i="45"/>
  <c r="D7" i="45"/>
  <c r="D8" i="45"/>
  <c r="D9" i="45"/>
  <c r="D10" i="45"/>
  <c r="D11" i="45"/>
  <c r="D12" i="45"/>
  <c r="D13" i="45"/>
  <c r="D14" i="45"/>
  <c r="D15" i="45"/>
  <c r="D16" i="45"/>
  <c r="D17" i="45"/>
  <c r="D18" i="45"/>
  <c r="D19" i="45"/>
  <c r="D20" i="45"/>
  <c r="D21" i="45"/>
  <c r="D22" i="45"/>
  <c r="D23" i="45"/>
  <c r="D24" i="45"/>
  <c r="D25" i="45"/>
  <c r="D26" i="45"/>
  <c r="D27" i="45"/>
  <c r="D28" i="45"/>
  <c r="D29" i="45"/>
  <c r="D30" i="45"/>
  <c r="D31" i="45"/>
  <c r="D32" i="45"/>
  <c r="D33" i="45"/>
  <c r="D34" i="45"/>
  <c r="D35" i="45"/>
  <c r="D36" i="45"/>
  <c r="D37" i="45"/>
  <c r="D38" i="45"/>
  <c r="D39" i="45"/>
  <c r="D40" i="45"/>
  <c r="D41" i="45"/>
  <c r="D42" i="45"/>
  <c r="D43" i="45"/>
  <c r="D44" i="45"/>
  <c r="D45" i="45"/>
  <c r="D46" i="45"/>
  <c r="D47" i="45"/>
  <c r="D48" i="45"/>
  <c r="D49" i="45"/>
  <c r="D50" i="45"/>
  <c r="D51" i="45"/>
  <c r="D52" i="45"/>
  <c r="D53" i="45"/>
  <c r="D54" i="45"/>
  <c r="D55" i="45"/>
  <c r="D56" i="45"/>
  <c r="D57" i="45"/>
  <c r="D58" i="45"/>
  <c r="D59" i="45"/>
  <c r="D60" i="45"/>
  <c r="D61" i="45"/>
  <c r="D62" i="45"/>
  <c r="D63" i="45"/>
  <c r="D64" i="45"/>
  <c r="D65" i="45"/>
  <c r="D66" i="45"/>
  <c r="D67" i="45"/>
  <c r="D68" i="45"/>
  <c r="D69" i="45"/>
  <c r="D70" i="45"/>
  <c r="D71" i="45"/>
  <c r="D72" i="45"/>
  <c r="D73" i="45"/>
  <c r="D74" i="45"/>
  <c r="D75" i="45"/>
  <c r="D76" i="45"/>
  <c r="D77" i="45"/>
  <c r="D78" i="45"/>
  <c r="D79" i="45"/>
  <c r="D80" i="45"/>
  <c r="D81" i="45"/>
  <c r="D82" i="45"/>
  <c r="D83" i="45"/>
  <c r="D84" i="45"/>
  <c r="D85" i="45"/>
  <c r="D86" i="45"/>
  <c r="D87" i="45"/>
  <c r="D88" i="45"/>
  <c r="D89" i="45"/>
  <c r="D90" i="45"/>
  <c r="D91" i="45"/>
  <c r="D92" i="45"/>
  <c r="D93" i="45"/>
  <c r="D94" i="45"/>
  <c r="D95" i="45"/>
  <c r="D96" i="45"/>
  <c r="D97" i="45"/>
  <c r="D98" i="45"/>
  <c r="D99" i="45"/>
  <c r="D100" i="45"/>
  <c r="D101" i="45"/>
  <c r="D102" i="45"/>
  <c r="D103" i="45"/>
  <c r="D104" i="45"/>
  <c r="D105" i="45"/>
  <c r="D106" i="45"/>
  <c r="D107" i="45"/>
  <c r="D108" i="45"/>
  <c r="D109" i="45"/>
  <c r="D3" i="45"/>
  <c r="C4" i="45"/>
  <c r="C5" i="45"/>
  <c r="C6" i="45"/>
  <c r="C7" i="45"/>
  <c r="C8" i="45"/>
  <c r="C9" i="45"/>
  <c r="C10" i="45"/>
  <c r="C11" i="45"/>
  <c r="C12" i="45"/>
  <c r="C13" i="45"/>
  <c r="C14" i="45"/>
  <c r="C15" i="45"/>
  <c r="C16" i="45"/>
  <c r="C17" i="45"/>
  <c r="C18" i="45"/>
  <c r="C19" i="45"/>
  <c r="C20" i="45"/>
  <c r="C21" i="45"/>
  <c r="C22" i="45"/>
  <c r="C23" i="45"/>
  <c r="C24" i="45"/>
  <c r="C25" i="45"/>
  <c r="C26" i="45"/>
  <c r="C27" i="45"/>
  <c r="C28" i="45"/>
  <c r="C29" i="45"/>
  <c r="C30" i="45"/>
  <c r="C31" i="45"/>
  <c r="C32" i="45"/>
  <c r="C33" i="45"/>
  <c r="C34" i="45"/>
  <c r="C35" i="45"/>
  <c r="C36" i="45"/>
  <c r="C37" i="45"/>
  <c r="C38" i="45"/>
  <c r="C39" i="45"/>
  <c r="C40" i="45"/>
  <c r="C41" i="45"/>
  <c r="C42" i="45"/>
  <c r="C43" i="45"/>
  <c r="C44" i="45"/>
  <c r="C45" i="45"/>
  <c r="C46" i="45"/>
  <c r="C47" i="45"/>
  <c r="C48" i="45"/>
  <c r="C49" i="45"/>
  <c r="C50" i="45"/>
  <c r="C51" i="45"/>
  <c r="C52" i="45"/>
  <c r="C53" i="45"/>
  <c r="C54" i="45"/>
  <c r="C55" i="45"/>
  <c r="C56" i="45"/>
  <c r="C57" i="45"/>
  <c r="C58" i="45"/>
  <c r="C59" i="45"/>
  <c r="C60" i="45"/>
  <c r="C61" i="45"/>
  <c r="C62" i="45"/>
  <c r="C63" i="45"/>
  <c r="C64" i="45"/>
  <c r="C65" i="45"/>
  <c r="C66" i="45"/>
  <c r="C67" i="45"/>
  <c r="C68" i="45"/>
  <c r="C69" i="45"/>
  <c r="C70" i="45"/>
  <c r="C71" i="45"/>
  <c r="C72" i="45"/>
  <c r="C73" i="45"/>
  <c r="C74" i="45"/>
  <c r="C75" i="45"/>
  <c r="C76" i="45"/>
  <c r="C77" i="45"/>
  <c r="C78" i="45"/>
  <c r="C79" i="45"/>
  <c r="C80" i="45"/>
  <c r="C81" i="45"/>
  <c r="C82" i="45"/>
  <c r="C83" i="45"/>
  <c r="C84" i="45"/>
  <c r="C85" i="45"/>
  <c r="C86" i="45"/>
  <c r="C87" i="45"/>
  <c r="C88" i="45"/>
  <c r="C89" i="45"/>
  <c r="C90" i="45"/>
  <c r="C91" i="45"/>
  <c r="C92" i="45"/>
  <c r="C93" i="45"/>
  <c r="C94" i="45"/>
  <c r="C95" i="45"/>
  <c r="C96" i="45"/>
  <c r="C97" i="45"/>
  <c r="C98" i="45"/>
  <c r="C99" i="45"/>
  <c r="C100" i="45"/>
  <c r="C101" i="45"/>
  <c r="C102" i="45"/>
  <c r="C103" i="45"/>
  <c r="C104" i="45"/>
  <c r="C105" i="45"/>
  <c r="C106" i="45"/>
  <c r="C107" i="45"/>
  <c r="C108" i="45"/>
  <c r="C109" i="45"/>
  <c r="C3" i="45"/>
  <c r="D129" i="44" l="1"/>
  <c r="C129" i="44"/>
  <c r="D4" i="44"/>
  <c r="D5" i="44"/>
  <c r="D6" i="44"/>
  <c r="D7" i="44"/>
  <c r="D8" i="44"/>
  <c r="D9" i="44"/>
  <c r="D10" i="44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3" i="44"/>
  <c r="C4" i="44"/>
  <c r="C5" i="44"/>
  <c r="C6" i="44"/>
  <c r="C7" i="44"/>
  <c r="C8" i="44"/>
  <c r="C9" i="44"/>
  <c r="C10" i="44"/>
  <c r="C11" i="44"/>
  <c r="C12" i="44"/>
  <c r="C13" i="44"/>
  <c r="C14" i="44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C38" i="44"/>
  <c r="C39" i="44"/>
  <c r="C40" i="44"/>
  <c r="C41" i="44"/>
  <c r="C42" i="44"/>
  <c r="C43" i="44"/>
  <c r="C44" i="44"/>
  <c r="C45" i="44"/>
  <c r="C46" i="44"/>
  <c r="C47" i="44"/>
  <c r="C48" i="44"/>
  <c r="C49" i="44"/>
  <c r="C50" i="44"/>
  <c r="C51" i="44"/>
  <c r="C52" i="44"/>
  <c r="C53" i="44"/>
  <c r="C54" i="44"/>
  <c r="C55" i="44"/>
  <c r="C56" i="44"/>
  <c r="C57" i="44"/>
  <c r="C58" i="44"/>
  <c r="C59" i="44"/>
  <c r="C60" i="44"/>
  <c r="C61" i="44"/>
  <c r="C62" i="44"/>
  <c r="C63" i="44"/>
  <c r="C64" i="44"/>
  <c r="C65" i="44"/>
  <c r="C66" i="44"/>
  <c r="C67" i="44"/>
  <c r="C68" i="44"/>
  <c r="C69" i="44"/>
  <c r="C70" i="44"/>
  <c r="C71" i="44"/>
  <c r="C72" i="44"/>
  <c r="C73" i="44"/>
  <c r="C74" i="44"/>
  <c r="C75" i="44"/>
  <c r="C76" i="44"/>
  <c r="C77" i="44"/>
  <c r="C78" i="44"/>
  <c r="C79" i="44"/>
  <c r="C80" i="44"/>
  <c r="C81" i="44"/>
  <c r="C82" i="44"/>
  <c r="C83" i="44"/>
  <c r="C84" i="44"/>
  <c r="C85" i="44"/>
  <c r="C86" i="44"/>
  <c r="C87" i="44"/>
  <c r="C88" i="44"/>
  <c r="C89" i="44"/>
  <c r="C90" i="44"/>
  <c r="C91" i="44"/>
  <c r="C92" i="44"/>
  <c r="C93" i="44"/>
  <c r="C94" i="44"/>
  <c r="C95" i="44"/>
  <c r="C96" i="44"/>
  <c r="C97" i="44"/>
  <c r="C98" i="44"/>
  <c r="C99" i="44"/>
  <c r="C100" i="44"/>
  <c r="C101" i="44"/>
  <c r="C102" i="44"/>
  <c r="C103" i="44"/>
  <c r="C104" i="44"/>
  <c r="C105" i="44"/>
  <c r="C106" i="44"/>
  <c r="C107" i="44"/>
  <c r="C108" i="44"/>
  <c r="C109" i="44"/>
  <c r="C110" i="44"/>
  <c r="C111" i="44"/>
  <c r="C112" i="44"/>
  <c r="C113" i="44"/>
  <c r="C114" i="44"/>
  <c r="C115" i="44"/>
  <c r="C116" i="44"/>
  <c r="C117" i="44"/>
  <c r="C118" i="44"/>
  <c r="C119" i="44"/>
  <c r="C120" i="44"/>
  <c r="C121" i="44"/>
  <c r="C122" i="44"/>
  <c r="C123" i="44"/>
  <c r="C124" i="44"/>
  <c r="C125" i="44"/>
  <c r="C126" i="44"/>
  <c r="C127" i="44"/>
  <c r="C128" i="44"/>
  <c r="C3" i="44"/>
  <c r="D4" i="43"/>
  <c r="D5" i="43"/>
  <c r="D6" i="43"/>
  <c r="D7" i="43"/>
  <c r="D8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2" i="43"/>
  <c r="D63" i="43"/>
  <c r="D64" i="43"/>
  <c r="D65" i="43"/>
  <c r="D66" i="43"/>
  <c r="D67" i="43"/>
  <c r="D68" i="43"/>
  <c r="D69" i="43"/>
  <c r="D70" i="43"/>
  <c r="D71" i="43"/>
  <c r="D72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3" i="43"/>
  <c r="C4" i="43"/>
  <c r="C5" i="43"/>
  <c r="C6" i="43"/>
  <c r="C7" i="43"/>
  <c r="C8" i="43"/>
  <c r="C9" i="43"/>
  <c r="C10" i="43"/>
  <c r="C11" i="43"/>
  <c r="C12" i="43"/>
  <c r="C13" i="43"/>
  <c r="C14" i="43"/>
  <c r="C15" i="43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2" i="43"/>
  <c r="C63" i="43"/>
  <c r="C64" i="43"/>
  <c r="C65" i="43"/>
  <c r="C66" i="43"/>
  <c r="C67" i="43"/>
  <c r="C68" i="43"/>
  <c r="C69" i="43"/>
  <c r="C70" i="43"/>
  <c r="C71" i="43"/>
  <c r="C72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92" i="43"/>
  <c r="C93" i="43"/>
  <c r="C94" i="43"/>
  <c r="C95" i="43"/>
  <c r="C96" i="43"/>
  <c r="C97" i="43"/>
  <c r="C98" i="43"/>
  <c r="C99" i="43"/>
  <c r="C100" i="43"/>
  <c r="C101" i="43"/>
  <c r="C102" i="43"/>
  <c r="C103" i="43"/>
  <c r="C104" i="43"/>
  <c r="C105" i="43"/>
  <c r="C106" i="43"/>
  <c r="C107" i="43"/>
  <c r="C108" i="43"/>
  <c r="C109" i="43"/>
  <c r="C110" i="43"/>
  <c r="C111" i="43"/>
  <c r="C112" i="43"/>
  <c r="C113" i="43"/>
  <c r="C114" i="43"/>
  <c r="C115" i="43"/>
  <c r="C116" i="43"/>
  <c r="C117" i="43"/>
  <c r="C118" i="43"/>
  <c r="C119" i="43"/>
  <c r="C120" i="43"/>
  <c r="C121" i="43"/>
  <c r="C122" i="43"/>
  <c r="C123" i="43"/>
  <c r="C124" i="43"/>
  <c r="C125" i="43"/>
  <c r="C126" i="43"/>
  <c r="C127" i="43"/>
  <c r="C128" i="43"/>
  <c r="C129" i="43"/>
  <c r="C130" i="43"/>
  <c r="C131" i="43"/>
  <c r="C132" i="43"/>
  <c r="C133" i="43"/>
  <c r="C134" i="43"/>
  <c r="C135" i="43"/>
  <c r="C3" i="43"/>
  <c r="C157" i="42"/>
  <c r="D157" i="42"/>
  <c r="C156" i="42"/>
  <c r="D156" i="42"/>
  <c r="C155" i="42"/>
  <c r="D155" i="42"/>
  <c r="D4" i="42"/>
  <c r="D5" i="42"/>
  <c r="D6" i="42"/>
  <c r="D7" i="42"/>
  <c r="D8" i="42"/>
  <c r="D9" i="42"/>
  <c r="D10" i="42"/>
  <c r="D11" i="42"/>
  <c r="D12" i="42"/>
  <c r="D13" i="42"/>
  <c r="D14" i="42"/>
  <c r="D15" i="42"/>
  <c r="D16" i="42"/>
  <c r="D17" i="42"/>
  <c r="D18" i="42"/>
  <c r="D19" i="42"/>
  <c r="D20" i="42"/>
  <c r="D21" i="42"/>
  <c r="D22" i="42"/>
  <c r="D23" i="42"/>
  <c r="D24" i="42"/>
  <c r="D25" i="42"/>
  <c r="D26" i="42"/>
  <c r="D27" i="42"/>
  <c r="D28" i="42"/>
  <c r="D29" i="42"/>
  <c r="D30" i="42"/>
  <c r="D31" i="42"/>
  <c r="D32" i="42"/>
  <c r="D33" i="42"/>
  <c r="D34" i="42"/>
  <c r="D35" i="42"/>
  <c r="D36" i="42"/>
  <c r="D37" i="42"/>
  <c r="D38" i="42"/>
  <c r="D39" i="42"/>
  <c r="D40" i="42"/>
  <c r="D41" i="42"/>
  <c r="D42" i="42"/>
  <c r="D43" i="42"/>
  <c r="D44" i="42"/>
  <c r="D45" i="42"/>
  <c r="D46" i="42"/>
  <c r="D47" i="42"/>
  <c r="D48" i="42"/>
  <c r="D49" i="42"/>
  <c r="D50" i="42"/>
  <c r="D51" i="42"/>
  <c r="D52" i="42"/>
  <c r="D53" i="42"/>
  <c r="D54" i="42"/>
  <c r="D55" i="42"/>
  <c r="D56" i="42"/>
  <c r="D57" i="42"/>
  <c r="D58" i="42"/>
  <c r="D59" i="42"/>
  <c r="D60" i="42"/>
  <c r="D61" i="42"/>
  <c r="D62" i="42"/>
  <c r="D63" i="42"/>
  <c r="D64" i="42"/>
  <c r="D65" i="42"/>
  <c r="D66" i="42"/>
  <c r="D67" i="42"/>
  <c r="D68" i="42"/>
  <c r="D69" i="42"/>
  <c r="D70" i="42"/>
  <c r="D71" i="42"/>
  <c r="D72" i="42"/>
  <c r="D73" i="42"/>
  <c r="D74" i="42"/>
  <c r="D75" i="42"/>
  <c r="D76" i="42"/>
  <c r="D77" i="42"/>
  <c r="D78" i="42"/>
  <c r="D79" i="42"/>
  <c r="D80" i="42"/>
  <c r="D81" i="42"/>
  <c r="D82" i="42"/>
  <c r="D83" i="42"/>
  <c r="D84" i="42"/>
  <c r="D85" i="42"/>
  <c r="D86" i="42"/>
  <c r="D87" i="42"/>
  <c r="D88" i="42"/>
  <c r="D89" i="42"/>
  <c r="D90" i="42"/>
  <c r="D91" i="42"/>
  <c r="D92" i="42"/>
  <c r="D93" i="42"/>
  <c r="D94" i="42"/>
  <c r="D95" i="42"/>
  <c r="D96" i="42"/>
  <c r="D97" i="42"/>
  <c r="D98" i="42"/>
  <c r="D99" i="42"/>
  <c r="D100" i="42"/>
  <c r="D101" i="42"/>
  <c r="D102" i="42"/>
  <c r="D103" i="42"/>
  <c r="D104" i="42"/>
  <c r="D105" i="42"/>
  <c r="D106" i="42"/>
  <c r="D107" i="42"/>
  <c r="D108" i="42"/>
  <c r="D109" i="42"/>
  <c r="D110" i="42"/>
  <c r="D111" i="42"/>
  <c r="D112" i="42"/>
  <c r="D113" i="42"/>
  <c r="D114" i="42"/>
  <c r="D115" i="42"/>
  <c r="D116" i="42"/>
  <c r="D117" i="42"/>
  <c r="D118" i="42"/>
  <c r="D119" i="42"/>
  <c r="D120" i="42"/>
  <c r="D121" i="42"/>
  <c r="D122" i="42"/>
  <c r="D123" i="42"/>
  <c r="D124" i="42"/>
  <c r="D125" i="42"/>
  <c r="D126" i="42"/>
  <c r="D127" i="42"/>
  <c r="D128" i="42"/>
  <c r="D129" i="42"/>
  <c r="D130" i="42"/>
  <c r="D131" i="42"/>
  <c r="D132" i="42"/>
  <c r="D133" i="42"/>
  <c r="D134" i="42"/>
  <c r="D135" i="42"/>
  <c r="D136" i="42"/>
  <c r="D137" i="42"/>
  <c r="D138" i="42"/>
  <c r="D139" i="42"/>
  <c r="D140" i="42"/>
  <c r="D141" i="42"/>
  <c r="D142" i="42"/>
  <c r="D143" i="42"/>
  <c r="D144" i="42"/>
  <c r="D145" i="42"/>
  <c r="D146" i="42"/>
  <c r="D147" i="42"/>
  <c r="D148" i="42"/>
  <c r="D149" i="42"/>
  <c r="D150" i="42"/>
  <c r="D151" i="42"/>
  <c r="D152" i="42"/>
  <c r="D153" i="42"/>
  <c r="D154" i="42"/>
  <c r="D3" i="42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3" i="42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75" i="41"/>
  <c r="D76" i="41"/>
  <c r="D77" i="41"/>
  <c r="D78" i="41"/>
  <c r="D31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" i="41"/>
  <c r="C4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3" i="41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D114" i="40"/>
  <c r="D115" i="40"/>
  <c r="D116" i="40"/>
  <c r="D117" i="40"/>
  <c r="D118" i="40"/>
  <c r="D119" i="40"/>
  <c r="D120" i="40"/>
  <c r="D121" i="40"/>
  <c r="D122" i="40"/>
  <c r="D123" i="40"/>
  <c r="D124" i="40"/>
  <c r="D125" i="40"/>
  <c r="D126" i="40"/>
  <c r="D127" i="40"/>
  <c r="D128" i="40"/>
  <c r="D129" i="40"/>
  <c r="D130" i="40"/>
  <c r="D131" i="40"/>
  <c r="D132" i="40"/>
  <c r="D133" i="40"/>
  <c r="D134" i="40"/>
  <c r="D135" i="40"/>
  <c r="D136" i="40"/>
  <c r="D137" i="40"/>
  <c r="D138" i="40"/>
  <c r="D139" i="40"/>
  <c r="D140" i="40"/>
  <c r="D141" i="40"/>
  <c r="D142" i="40"/>
  <c r="D143" i="40"/>
  <c r="D144" i="40"/>
  <c r="D145" i="40"/>
  <c r="D146" i="40"/>
  <c r="D147" i="40"/>
  <c r="D148" i="40"/>
  <c r="D149" i="40"/>
  <c r="D150" i="40"/>
  <c r="D151" i="40"/>
  <c r="D152" i="40"/>
  <c r="D153" i="40"/>
  <c r="D154" i="40"/>
  <c r="D155" i="40"/>
  <c r="D156" i="40"/>
  <c r="D157" i="40"/>
  <c r="D3" i="40"/>
  <c r="C4" i="40"/>
  <c r="C5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111" i="40"/>
  <c r="C112" i="40"/>
  <c r="C113" i="40"/>
  <c r="C114" i="40"/>
  <c r="C115" i="40"/>
  <c r="C116" i="40"/>
  <c r="C117" i="40"/>
  <c r="C118" i="40"/>
  <c r="C119" i="40"/>
  <c r="C120" i="40"/>
  <c r="C121" i="40"/>
  <c r="C122" i="40"/>
  <c r="C123" i="40"/>
  <c r="C124" i="40"/>
  <c r="C125" i="40"/>
  <c r="C126" i="40"/>
  <c r="C127" i="40"/>
  <c r="C128" i="40"/>
  <c r="C129" i="40"/>
  <c r="C130" i="40"/>
  <c r="C131" i="40"/>
  <c r="C132" i="40"/>
  <c r="C133" i="40"/>
  <c r="C134" i="40"/>
  <c r="C135" i="40"/>
  <c r="C136" i="40"/>
  <c r="C137" i="40"/>
  <c r="C138" i="40"/>
  <c r="C139" i="40"/>
  <c r="C140" i="40"/>
  <c r="C141" i="40"/>
  <c r="C142" i="40"/>
  <c r="C143" i="40"/>
  <c r="C144" i="40"/>
  <c r="C145" i="40"/>
  <c r="C146" i="40"/>
  <c r="C147" i="40"/>
  <c r="C148" i="40"/>
  <c r="C149" i="40"/>
  <c r="C150" i="40"/>
  <c r="C151" i="40"/>
  <c r="C152" i="40"/>
  <c r="C153" i="40"/>
  <c r="C154" i="40"/>
  <c r="C155" i="40"/>
  <c r="C156" i="40"/>
  <c r="C157" i="40"/>
  <c r="C3" i="40"/>
  <c r="D4" i="39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3" i="39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3" i="39"/>
  <c r="C2" i="38" l="1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D2" i="38"/>
  <c r="D3" i="38"/>
  <c r="D4" i="38"/>
  <c r="D5" i="38"/>
  <c r="D6" i="38"/>
  <c r="D7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4" i="37"/>
  <c r="D5" i="37"/>
  <c r="D6" i="37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3" i="37"/>
  <c r="C4" i="37"/>
  <c r="C5" i="37"/>
  <c r="C6" i="37"/>
  <c r="C7" i="37"/>
  <c r="C8" i="37"/>
  <c r="C9" i="37"/>
  <c r="C10" i="37"/>
  <c r="C11" i="37"/>
  <c r="C12" i="37"/>
  <c r="C13" i="37"/>
  <c r="C14" i="37"/>
  <c r="C15" i="37"/>
  <c r="C16" i="37"/>
  <c r="C17" i="37"/>
  <c r="C18" i="37"/>
  <c r="C19" i="37"/>
  <c r="C20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C48" i="37"/>
  <c r="C49" i="37"/>
  <c r="C50" i="37"/>
  <c r="C51" i="37"/>
  <c r="C52" i="37"/>
  <c r="C53" i="37"/>
  <c r="C54" i="37"/>
  <c r="C55" i="37"/>
  <c r="C3" i="37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4" i="36"/>
  <c r="D4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3" i="35"/>
  <c r="D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2" i="34"/>
  <c r="C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2" i="34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3" i="33"/>
  <c r="D125" i="32"/>
  <c r="D126" i="32"/>
  <c r="D127" i="32"/>
  <c r="D128" i="32"/>
  <c r="D129" i="32"/>
  <c r="D130" i="32"/>
  <c r="D124" i="32"/>
  <c r="D27" i="32"/>
  <c r="D28" i="32"/>
  <c r="D29" i="32"/>
  <c r="D31" i="32"/>
  <c r="D32" i="32"/>
  <c r="D33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26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6" i="32"/>
  <c r="C27" i="32"/>
  <c r="C28" i="32"/>
  <c r="C29" i="32"/>
  <c r="C31" i="32"/>
  <c r="C32" i="32"/>
  <c r="C33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4" i="32"/>
  <c r="C125" i="32"/>
  <c r="C126" i="32"/>
  <c r="C127" i="32"/>
  <c r="C128" i="32"/>
  <c r="C129" i="32"/>
  <c r="C130" i="32"/>
  <c r="C3" i="32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3" i="31"/>
  <c r="D4" i="30" l="1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3" i="30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3" i="29"/>
  <c r="D4" i="28"/>
  <c r="D5" i="28"/>
  <c r="D6" i="28"/>
  <c r="D7" i="28"/>
  <c r="D8" i="28"/>
  <c r="D9" i="28"/>
  <c r="D10" i="28"/>
  <c r="D11" i="28"/>
  <c r="D12" i="28"/>
  <c r="D13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3" i="28"/>
  <c r="C4" i="28"/>
  <c r="C5" i="28"/>
  <c r="C6" i="28"/>
  <c r="C7" i="28"/>
  <c r="C8" i="28"/>
  <c r="C9" i="28"/>
  <c r="C10" i="28"/>
  <c r="C11" i="28"/>
  <c r="C12" i="28"/>
  <c r="C13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3" i="28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3" i="27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3" i="26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4" i="25"/>
  <c r="D4" i="24" l="1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3" i="24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4" i="23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3" i="21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3" i="20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3" i="19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" i="18"/>
  <c r="E5" i="18"/>
  <c r="E6" i="18"/>
  <c r="E3" i="18"/>
  <c r="D4" i="18"/>
  <c r="D5" i="18"/>
  <c r="D6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3" i="18"/>
  <c r="E4" i="17" l="1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3" i="17"/>
  <c r="E74" i="17"/>
  <c r="E75" i="17"/>
  <c r="E76" i="17"/>
  <c r="E77" i="17"/>
  <c r="E78" i="17"/>
  <c r="E79" i="17"/>
  <c r="E80" i="17"/>
  <c r="E81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3" i="17"/>
  <c r="D73" i="17"/>
  <c r="D74" i="17"/>
  <c r="D75" i="17"/>
  <c r="D76" i="17"/>
  <c r="D77" i="17"/>
  <c r="D78" i="17"/>
  <c r="D79" i="17"/>
  <c r="D80" i="17"/>
  <c r="D81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3" i="17"/>
  <c r="E4" i="16"/>
  <c r="E5" i="16"/>
  <c r="E6" i="16"/>
  <c r="E7" i="16"/>
  <c r="E8" i="16"/>
  <c r="E9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3" i="16"/>
  <c r="D82" i="16"/>
  <c r="D83" i="16"/>
  <c r="D84" i="16"/>
  <c r="D85" i="16"/>
  <c r="D86" i="16"/>
  <c r="D87" i="16"/>
  <c r="D88" i="16"/>
  <c r="D4" i="16"/>
  <c r="D5" i="16"/>
  <c r="D6" i="16"/>
  <c r="D7" i="16"/>
  <c r="D8" i="16"/>
  <c r="D9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3" i="16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3" i="13"/>
  <c r="D85" i="12" l="1"/>
  <c r="E85" i="12"/>
  <c r="D84" i="12"/>
  <c r="E84" i="12"/>
  <c r="D83" i="12"/>
  <c r="E83" i="12"/>
  <c r="D82" i="12"/>
  <c r="E82" i="12"/>
  <c r="D81" i="12"/>
  <c r="E81" i="12"/>
  <c r="D80" i="12"/>
  <c r="E80" i="12"/>
  <c r="D69" i="12"/>
  <c r="D70" i="12"/>
  <c r="D71" i="12"/>
  <c r="D72" i="12"/>
  <c r="D73" i="12"/>
  <c r="D74" i="12"/>
  <c r="D75" i="12"/>
  <c r="D76" i="12"/>
  <c r="D77" i="12"/>
  <c r="D78" i="12"/>
  <c r="D79" i="12"/>
  <c r="D68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3" i="12"/>
  <c r="E4" i="12"/>
  <c r="E5" i="12"/>
  <c r="E6" i="12"/>
  <c r="E7" i="12"/>
  <c r="E8" i="12"/>
  <c r="E9" i="12"/>
  <c r="E10" i="12"/>
  <c r="E11" i="12"/>
  <c r="E12" i="12"/>
  <c r="E14" i="12"/>
  <c r="E15" i="12"/>
  <c r="E16" i="12"/>
  <c r="E17" i="12"/>
  <c r="E18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D14" i="12"/>
  <c r="D15" i="12"/>
  <c r="D16" i="12"/>
  <c r="D17" i="12"/>
  <c r="D18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4" i="12"/>
  <c r="D5" i="12"/>
  <c r="D6" i="12"/>
  <c r="D7" i="12"/>
  <c r="D8" i="12"/>
  <c r="D9" i="12"/>
  <c r="D10" i="12"/>
  <c r="D11" i="12"/>
  <c r="D12" i="12"/>
  <c r="D3" i="12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3" i="1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3" i="10"/>
  <c r="E4" i="9" l="1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3" i="8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3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3" i="5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E157" i="1"/>
  <c r="F157" i="1"/>
  <c r="E156" i="1"/>
  <c r="F156" i="1"/>
  <c r="E155" i="1"/>
  <c r="F155" i="1"/>
  <c r="E154" i="1"/>
  <c r="F154" i="1"/>
  <c r="E153" i="1"/>
  <c r="F153" i="1"/>
  <c r="E152" i="1"/>
  <c r="F152" i="1"/>
  <c r="E151" i="1"/>
  <c r="F151" i="1"/>
  <c r="E150" i="1"/>
  <c r="F150" i="1"/>
  <c r="E149" i="1"/>
  <c r="F149" i="1"/>
  <c r="E148" i="1"/>
  <c r="F148" i="1"/>
  <c r="E147" i="1"/>
  <c r="F147" i="1"/>
  <c r="E146" i="1"/>
  <c r="F146" i="1"/>
  <c r="E145" i="1"/>
  <c r="F145" i="1"/>
  <c r="E144" i="1"/>
  <c r="F144" i="1"/>
  <c r="E143" i="1"/>
  <c r="F143" i="1"/>
  <c r="E142" i="1"/>
  <c r="F142" i="1"/>
  <c r="E141" i="1"/>
  <c r="F141" i="1"/>
  <c r="E140" i="1"/>
  <c r="F140" i="1"/>
  <c r="E139" i="1"/>
  <c r="F139" i="1"/>
  <c r="E138" i="1"/>
  <c r="F138" i="1"/>
  <c r="E137" i="1"/>
  <c r="F137" i="1"/>
  <c r="E136" i="1"/>
  <c r="F136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1" i="1"/>
  <c r="F132" i="1"/>
  <c r="F133" i="1"/>
  <c r="F134" i="1"/>
  <c r="F135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1" i="1"/>
  <c r="E132" i="1"/>
  <c r="E133" i="1"/>
  <c r="E134" i="1"/>
  <c r="E135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985CE6-081D-4506-B598-AD71503F30FF}" keepAlive="1" name="Query - shopcart_abandoned (66)" description="Connection to the 'shopcart_abandoned (66)' query in the workbook." type="5" refreshedVersion="0" background="1">
    <dbPr connection="Provider=Microsoft.Mashup.OleDb.1;Data Source=$Workbook$;Location=&quot;shopcart_abandoned (66)&quot;;Extended Properties=&quot;&quot;" command="SELECT * FROM [shopcart_abandoned (66)]"/>
  </connection>
  <connection id="2" xr16:uid="{73D96A87-504E-41A3-94C7-EB69F09295B0}" keepAlive="1" name="Query - shopcart_abandoned (67)" description="Connection to the 'shopcart_abandoned (67)' query in the workbook." type="5" refreshedVersion="0" background="1">
    <dbPr connection="Provider=Microsoft.Mashup.OleDb.1;Data Source=$Workbook$;Location=&quot;shopcart_abandoned (67)&quot;;Extended Properties=&quot;&quot;" command="SELECT * FROM [shopcart_abandoned (67)]"/>
  </connection>
</connections>
</file>

<file path=xl/sharedStrings.xml><?xml version="1.0" encoding="utf-8"?>
<sst xmlns="http://schemas.openxmlformats.org/spreadsheetml/2006/main" count="23136" uniqueCount="201">
  <si>
    <t>rider</t>
  </si>
  <si>
    <t>deepak</t>
  </si>
  <si>
    <t>manish joshi</t>
  </si>
  <si>
    <t>sarvan</t>
  </si>
  <si>
    <t>vivek</t>
  </si>
  <si>
    <t>sanjay</t>
  </si>
  <si>
    <t>hemant</t>
  </si>
  <si>
    <t>NA</t>
  </si>
  <si>
    <t>DeepakMadhukar</t>
  </si>
  <si>
    <t>Sarvan</t>
  </si>
  <si>
    <t>Sanjay</t>
  </si>
  <si>
    <t>Manish Joshi</t>
  </si>
  <si>
    <t>hernant kumar</t>
  </si>
  <si>
    <t>Vivek Kumar</t>
  </si>
  <si>
    <t>Test</t>
  </si>
  <si>
    <t>Pradeep Chaudhary</t>
  </si>
  <si>
    <t>Manish Kumar</t>
  </si>
  <si>
    <t>AKASH AUTO</t>
  </si>
  <si>
    <t>Raam Kumar Meena</t>
  </si>
  <si>
    <t>banshilal yogi</t>
  </si>
  <si>
    <t>suresh tanwar</t>
  </si>
  <si>
    <t>Sunil Meena</t>
  </si>
  <si>
    <t>hemendra panchal</t>
  </si>
  <si>
    <t>invoice</t>
  </si>
  <si>
    <t xml:space="preserve">rider </t>
  </si>
  <si>
    <t>amount</t>
  </si>
  <si>
    <t>online</t>
  </si>
  <si>
    <t>date</t>
  </si>
  <si>
    <t>(All)</t>
  </si>
  <si>
    <t>Row Labels</t>
  </si>
  <si>
    <t>Grand Total</t>
  </si>
  <si>
    <t>Sum of amount</t>
  </si>
  <si>
    <t>Sum of online</t>
  </si>
  <si>
    <t>01-01-2024 morning</t>
  </si>
  <si>
    <t>slot</t>
  </si>
  <si>
    <t>morning</t>
  </si>
  <si>
    <t>evening</t>
  </si>
  <si>
    <t>inoice</t>
  </si>
  <si>
    <t>ramkumar</t>
  </si>
  <si>
    <t>suresh</t>
  </si>
  <si>
    <t>praveen</t>
  </si>
  <si>
    <t>manish kumar</t>
  </si>
  <si>
    <t>2 JAN morning</t>
  </si>
  <si>
    <t>bunty</t>
  </si>
  <si>
    <t>sunil</t>
  </si>
  <si>
    <t>2 JAN EVENING</t>
  </si>
  <si>
    <t>pradeep</t>
  </si>
  <si>
    <t>bansi</t>
  </si>
  <si>
    <t>3 jan morning</t>
  </si>
  <si>
    <t xml:space="preserve">invoice </t>
  </si>
  <si>
    <t>bantu</t>
  </si>
  <si>
    <t>3 jan evening</t>
  </si>
  <si>
    <t>rahul</t>
  </si>
  <si>
    <t>rahul raigar</t>
  </si>
  <si>
    <t>4th morning</t>
  </si>
  <si>
    <t>ram</t>
  </si>
  <si>
    <t>(blank)</t>
  </si>
  <si>
    <t>4 JAN EVENING</t>
  </si>
  <si>
    <t>MANISH JOSHI</t>
  </si>
  <si>
    <t>BANTU</t>
  </si>
  <si>
    <t>RAHUL</t>
  </si>
  <si>
    <t>asaram</t>
  </si>
  <si>
    <t>5 jan morning</t>
  </si>
  <si>
    <t>5 EVENING</t>
  </si>
  <si>
    <t>gajendra</t>
  </si>
  <si>
    <t>jitendra</t>
  </si>
  <si>
    <t>Gajender</t>
  </si>
  <si>
    <t>Jitendra</t>
  </si>
  <si>
    <t>6th Morning</t>
  </si>
  <si>
    <t>6 evening</t>
  </si>
  <si>
    <t>7 JAN MORNING</t>
  </si>
  <si>
    <t>hemnedra</t>
  </si>
  <si>
    <t>7 evening</t>
  </si>
  <si>
    <t>Amount</t>
  </si>
  <si>
    <t>8 morning</t>
  </si>
  <si>
    <t>amout</t>
  </si>
  <si>
    <t>8 evening</t>
  </si>
  <si>
    <t>hemendra</t>
  </si>
  <si>
    <t>invocie</t>
  </si>
  <si>
    <t>Rajesh</t>
  </si>
  <si>
    <t>9 Evening</t>
  </si>
  <si>
    <t>mahesh</t>
  </si>
  <si>
    <t>mahesh kumar verma</t>
  </si>
  <si>
    <t>10 Morning</t>
  </si>
  <si>
    <t>Khalid</t>
  </si>
  <si>
    <t>10 Evening</t>
  </si>
  <si>
    <t>biraj</t>
  </si>
  <si>
    <t>Biraj Kumar Shah</t>
  </si>
  <si>
    <t>11 Morning</t>
  </si>
  <si>
    <t>Biraj Kumar saha</t>
  </si>
  <si>
    <t>11 EVENING</t>
  </si>
  <si>
    <t>Bantu</t>
  </si>
  <si>
    <t>12 morning</t>
  </si>
  <si>
    <t>12 evening</t>
  </si>
  <si>
    <t>13 Morning</t>
  </si>
  <si>
    <t>13 Evening</t>
  </si>
  <si>
    <t>amoutn</t>
  </si>
  <si>
    <t>Sum of amoutn</t>
  </si>
  <si>
    <t>17 evening</t>
  </si>
  <si>
    <t>18 MORNING</t>
  </si>
  <si>
    <t>19 EVENING</t>
  </si>
  <si>
    <t>18 EVENING</t>
  </si>
  <si>
    <t>Rider</t>
  </si>
  <si>
    <t>19 MORNING</t>
  </si>
  <si>
    <t>gejendra</t>
  </si>
  <si>
    <t>surresh</t>
  </si>
  <si>
    <t>20 MORNING</t>
  </si>
  <si>
    <t>20 Evening</t>
  </si>
  <si>
    <t>hemnat</t>
  </si>
  <si>
    <t>21 morning</t>
  </si>
  <si>
    <t>hansraj</t>
  </si>
  <si>
    <t>hansraj Gurgar</t>
  </si>
  <si>
    <t>XYZ123ABC</t>
  </si>
  <si>
    <t>21 evening</t>
  </si>
  <si>
    <t>22 morning</t>
  </si>
  <si>
    <t>22 Morning</t>
  </si>
  <si>
    <t>INVOICE</t>
  </si>
  <si>
    <t>RIDER</t>
  </si>
  <si>
    <t>deepak bairwa</t>
  </si>
  <si>
    <t>Deepak Kumar Bairwa</t>
  </si>
  <si>
    <t>AMOUNT</t>
  </si>
  <si>
    <t>ONLINE</t>
  </si>
  <si>
    <t>Sum of AMOUNT</t>
  </si>
  <si>
    <t>Sum of ONLINE</t>
  </si>
  <si>
    <t>23 MORNING</t>
  </si>
  <si>
    <t>23 evening</t>
  </si>
  <si>
    <t>24 morning</t>
  </si>
  <si>
    <t>sanjay ji</t>
  </si>
  <si>
    <t>vishal</t>
  </si>
  <si>
    <t>hansraj 2</t>
  </si>
  <si>
    <t>Vishal singh</t>
  </si>
  <si>
    <t>sanjay sir</t>
  </si>
  <si>
    <t>24 EVENING</t>
  </si>
  <si>
    <t>shashikant gautam</t>
  </si>
  <si>
    <t>shashikant</t>
  </si>
  <si>
    <t>25 morning</t>
  </si>
  <si>
    <t>Pending Delivery</t>
  </si>
  <si>
    <t xml:space="preserve">Khalil Mansuri   </t>
  </si>
  <si>
    <t>Click to Receive</t>
  </si>
  <si>
    <t>Delivered</t>
  </si>
  <si>
    <t xml:space="preserve">Sunita Gupta   </t>
  </si>
  <si>
    <t>Nitesh Agarwal</t>
  </si>
  <si>
    <t xml:space="preserve">Aarti  </t>
  </si>
  <si>
    <t>Alok Soni Advocate</t>
  </si>
  <si>
    <t xml:space="preserve">Rajeshkumar gupta  </t>
  </si>
  <si>
    <t xml:space="preserve">Ritu Agarwal  </t>
  </si>
  <si>
    <t>Madhu Agarwal</t>
  </si>
  <si>
    <t xml:space="preserve">Meghna  </t>
  </si>
  <si>
    <t xml:space="preserve">Satrughan   </t>
  </si>
  <si>
    <t xml:space="preserve">Sanjay lalwani   </t>
  </si>
  <si>
    <t xml:space="preserve">Manish P Mehta   </t>
  </si>
  <si>
    <t xml:space="preserve">Bhavya Jalewa   </t>
  </si>
  <si>
    <t xml:space="preserve">Sakshi nayak   </t>
  </si>
  <si>
    <t xml:space="preserve">Deepak   </t>
  </si>
  <si>
    <t>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</si>
  <si>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</si>
  <si>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</si>
  <si>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</si>
  <si>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</si>
  <si>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</si>
  <si>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</si>
  <si>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</si>
  <si>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</si>
  <si>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</si>
  <si>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</si>
  <si>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</si>
  <si>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</si>
  <si>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</si>
  <si>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</si>
  <si>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Total</t>
  </si>
  <si>
    <t>hasnraj</t>
  </si>
  <si>
    <t>25 evening</t>
  </si>
  <si>
    <t>pawan</t>
  </si>
  <si>
    <t>Pawan Kumar Jaiswal</t>
  </si>
  <si>
    <t>onine</t>
  </si>
  <si>
    <t>Sum of onine</t>
  </si>
  <si>
    <t>26 Morning</t>
  </si>
  <si>
    <t>🇮🇳</t>
  </si>
  <si>
    <t xml:space="preserve">deepak </t>
  </si>
  <si>
    <t>26 evening</t>
  </si>
  <si>
    <t>27 Morning</t>
  </si>
  <si>
    <t>devendra</t>
  </si>
  <si>
    <t>hemraj meena</t>
  </si>
  <si>
    <t xml:space="preserve">deepak  </t>
  </si>
  <si>
    <t>deepak  bairwa</t>
  </si>
  <si>
    <t>hansraj meena</t>
  </si>
  <si>
    <t>sashikant</t>
  </si>
  <si>
    <t>Devendra</t>
  </si>
  <si>
    <t>Hansraj Meena</t>
  </si>
  <si>
    <t>27 Evening</t>
  </si>
  <si>
    <t>Ram 2</t>
  </si>
  <si>
    <t>28 Morning</t>
  </si>
  <si>
    <t>hemaant</t>
  </si>
  <si>
    <t>shahikant</t>
  </si>
  <si>
    <t>ram 2</t>
  </si>
  <si>
    <t>DEVENDRA</t>
  </si>
  <si>
    <t>SAURABH</t>
  </si>
  <si>
    <t>saurabh</t>
  </si>
  <si>
    <t>hement</t>
  </si>
  <si>
    <t>saurav cng</t>
  </si>
  <si>
    <t>29 morning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</si>
</sst>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Berlin Sans FB Demi"/>
      <family val="2"/>
    </font>
    <font>
      <b/>
      <sz val="12"/>
      <color theme="1"/>
      <name val="News706 BT"/>
      <family val="1"/>
    </font>
    <font>
      <sz val="12"/>
      <color theme="1"/>
      <name val="Eras Demi ITC"/>
      <family val="2"/>
    </font>
    <font>
      <u/>
      <sz val="12"/>
      <color theme="1"/>
      <name val="Eras Demi ITC"/>
      <family val="2"/>
    </font>
    <font>
      <b/>
      <sz val="12"/>
      <color theme="1"/>
      <name val="Times New Roman"/>
      <family val="1"/>
    </font>
    <font>
      <b/>
      <sz val="12"/>
      <color theme="1"/>
      <name val="Exotc350 DmBd BT"/>
      <family val="5"/>
    </font>
    <font>
      <b/>
      <sz val="12"/>
      <color theme="1"/>
      <name val="Exotc350 Bd BT"/>
      <family val="5"/>
    </font>
    <font>
      <b/>
      <sz val="12"/>
      <color theme="1"/>
      <name val="Calibri"/>
      <family val="2"/>
      <scheme val="minor"/>
    </font>
    <font>
      <b/>
      <sz val="12"/>
      <color theme="1"/>
      <name val="DeVinne Txt BT"/>
      <family val="1"/>
    </font>
    <font>
      <b/>
      <sz val="12"/>
      <color theme="1"/>
      <name val="Bahnschrift SemiLight SemiConde"/>
      <family val="2"/>
    </font>
    <font>
      <b/>
      <sz val="12"/>
      <color theme="1"/>
      <name val="OCR-B 10 BT"/>
      <family val="2"/>
    </font>
    <font>
      <b/>
      <sz val="12"/>
      <color theme="1"/>
      <name val="Futura Bk BT"/>
      <family val="2"/>
    </font>
    <font>
      <b/>
      <sz val="12"/>
      <color theme="1"/>
      <name val="Arial Narrow"/>
      <family val="2"/>
    </font>
    <font>
      <b/>
      <sz val="12"/>
      <color theme="1"/>
      <name val="Book Antiqua"/>
      <family val="1"/>
    </font>
    <font>
      <b/>
      <sz val="12"/>
      <color theme="1"/>
      <name val="Bahnschrift"/>
      <family val="2"/>
    </font>
    <font>
      <b/>
      <sz val="12"/>
      <color theme="1"/>
      <name val="Bahnschrift SemiCondensed"/>
      <family val="2"/>
    </font>
    <font>
      <b/>
      <sz val="12"/>
      <color theme="1"/>
      <name val="Arial Rounded MT Bold"/>
      <family val="2"/>
    </font>
    <font>
      <b/>
      <sz val="12"/>
      <color theme="1"/>
      <name val="Arial"/>
      <family val="2"/>
    </font>
    <font>
      <b/>
      <sz val="11"/>
      <color theme="1"/>
      <name val="Dubai Medium"/>
      <family val="2"/>
    </font>
    <font>
      <sz val="12"/>
      <color theme="1"/>
      <name val="Bahnschrift"/>
      <family val="2"/>
    </font>
    <font>
      <b/>
      <sz val="12"/>
      <color theme="1"/>
      <name val="Aptos"/>
      <family val="2"/>
    </font>
    <font>
      <b/>
      <sz val="12"/>
      <color theme="1"/>
      <name val="Abadi"/>
      <family val="2"/>
    </font>
    <font>
      <b/>
      <sz val="14"/>
      <color theme="1"/>
      <name val="Aharoni"/>
      <charset val="177"/>
    </font>
    <font>
      <b/>
      <sz val="12"/>
      <color theme="1"/>
      <name val="Amasis MT Pro Black"/>
      <family val="1"/>
    </font>
    <font>
      <sz val="8"/>
      <name val="Calibri"/>
      <family val="2"/>
      <scheme val="minor"/>
    </font>
    <font>
      <b/>
      <sz val="12"/>
      <color theme="1"/>
      <name val="Amasis MT Pro Medium"/>
      <family val="1"/>
    </font>
    <font>
      <b/>
      <sz val="12"/>
      <color theme="1"/>
      <name val="Amasis MT Pro"/>
      <family val="1"/>
    </font>
    <font>
      <b/>
      <sz val="11"/>
      <color theme="1"/>
      <name val="DokChampa"/>
      <family val="2"/>
      <charset val="222"/>
    </font>
    <font>
      <b/>
      <sz val="12"/>
      <color theme="1"/>
      <name val="Cavolini"/>
      <family val="4"/>
    </font>
    <font>
      <b/>
      <sz val="12"/>
      <color theme="1"/>
      <name val="Boucherie Block"/>
    </font>
    <font>
      <b/>
      <sz val="12"/>
      <color theme="1"/>
      <name val="Abadi"/>
    </font>
    <font>
      <b/>
      <sz val="11"/>
      <color theme="1"/>
      <name val="Dubai Medium"/>
    </font>
    <font>
      <b/>
      <sz val="12"/>
      <color theme="1"/>
      <name val="Arial"/>
    </font>
    <font>
      <b/>
      <sz val="12"/>
      <color theme="1"/>
      <name val="Arial Rounded MT Bold"/>
    </font>
    <font>
      <b/>
      <sz val="12"/>
      <color theme="1"/>
      <name val="Bahnschrift SemiCondensed"/>
    </font>
    <font>
      <b/>
      <sz val="12"/>
      <color theme="1"/>
      <name val="Berlin Sans FB Demi"/>
    </font>
    <font>
      <b/>
      <sz val="12"/>
      <color theme="1"/>
      <name val="Bahnschrift SemiLight SemiConde"/>
    </font>
    <font>
      <b/>
      <sz val="12"/>
      <color theme="1"/>
      <name val="OCR-B 10 BT"/>
    </font>
    <font>
      <b/>
      <sz val="12"/>
      <color theme="1"/>
      <name val="Futura Bk BT"/>
    </font>
    <font>
      <b/>
      <sz val="12"/>
      <color theme="1"/>
      <name val="Arial Narrow"/>
    </font>
    <font>
      <b/>
      <sz val="12"/>
      <color theme="1"/>
      <name val="Book Antiqua"/>
    </font>
    <font>
      <b/>
      <sz val="12"/>
      <color theme="1"/>
      <name val="Bahnschrift"/>
    </font>
    <font>
      <sz val="12"/>
      <color theme="1"/>
      <name val="Bahnschrift"/>
    </font>
    <font>
      <b/>
      <sz val="12"/>
      <color theme="1"/>
      <name val="Aptos"/>
    </font>
    <font>
      <b/>
      <sz val="12"/>
      <color theme="1"/>
      <name val="Amasis MT Pro Medium"/>
    </font>
    <font>
      <b/>
      <sz val="11"/>
      <color theme="1"/>
      <name val="DokChampa"/>
      <charset val="222"/>
    </font>
    <font>
      <b/>
      <sz val="12"/>
      <color theme="1"/>
      <name val="Square721 BT"/>
      <family val="2"/>
    </font>
    <font>
      <b/>
      <sz val="11"/>
      <color theme="1"/>
      <name val="Square721 BT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74">
    <xf numFmtId="0" fontId="0" fillId="0" borderId="0" xfId="0"/>
    <xf numFmtId="14" fontId="0" fillId="0" borderId="0" xfId="0" applyNumberFormat="1"/>
    <xf numFmtId="0" fontId="3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4" fillId="0" borderId="3" xfId="0" applyFont="1" applyBorder="1"/>
    <xf numFmtId="14" fontId="0" fillId="4" borderId="1" xfId="0" applyNumberFormat="1" applyFill="1" applyBorder="1"/>
    <xf numFmtId="14" fontId="0" fillId="0" borderId="1" xfId="0" applyNumberFormat="1" applyBorder="1"/>
    <xf numFmtId="0" fontId="2" fillId="3" borderId="2" xfId="0" applyFont="1" applyFill="1" applyBorder="1"/>
    <xf numFmtId="14" fontId="0" fillId="4" borderId="7" xfId="0" applyNumberFormat="1" applyFill="1" applyBorder="1"/>
    <xf numFmtId="14" fontId="3" fillId="0" borderId="0" xfId="0" applyNumberFormat="1" applyFont="1" applyAlignment="1">
      <alignment horizontal="left"/>
    </xf>
    <xf numFmtId="0" fontId="5" fillId="0" borderId="3" xfId="0" applyFont="1" applyBorder="1"/>
    <xf numFmtId="0" fontId="5" fillId="0" borderId="3" xfId="0" pivotButton="1" applyFont="1" applyBorder="1"/>
    <xf numFmtId="0" fontId="5" fillId="0" borderId="3" xfId="0" applyFont="1" applyBorder="1" applyAlignment="1">
      <alignment horizontal="left"/>
    </xf>
    <xf numFmtId="0" fontId="6" fillId="0" borderId="3" xfId="0" applyFont="1" applyBorder="1"/>
    <xf numFmtId="0" fontId="6" fillId="0" borderId="3" xfId="0" pivotButton="1" applyFont="1" applyBorder="1"/>
    <xf numFmtId="0" fontId="6" fillId="0" borderId="3" xfId="0" applyFont="1" applyBorder="1" applyAlignment="1">
      <alignment horizontal="left"/>
    </xf>
    <xf numFmtId="0" fontId="1" fillId="2" borderId="0" xfId="1"/>
    <xf numFmtId="14" fontId="1" fillId="2" borderId="0" xfId="1" applyNumberFormat="1"/>
    <xf numFmtId="0" fontId="1" fillId="2" borderId="0" xfId="1" applyBorder="1"/>
    <xf numFmtId="14" fontId="1" fillId="2" borderId="0" xfId="1" applyNumberFormat="1" applyBorder="1"/>
    <xf numFmtId="0" fontId="7" fillId="0" borderId="0" xfId="0" applyFont="1"/>
    <xf numFmtId="0" fontId="6" fillId="0" borderId="0" xfId="0" applyFont="1"/>
    <xf numFmtId="0" fontId="8" fillId="0" borderId="0" xfId="0" applyFont="1"/>
    <xf numFmtId="0" fontId="8" fillId="0" borderId="3" xfId="0" applyFont="1" applyBorder="1" applyAlignment="1">
      <alignment horizontal="left"/>
    </xf>
    <xf numFmtId="0" fontId="8" fillId="0" borderId="3" xfId="0" applyFont="1" applyBorder="1"/>
    <xf numFmtId="0" fontId="9" fillId="0" borderId="3" xfId="0" applyFont="1" applyBorder="1"/>
    <xf numFmtId="0" fontId="9" fillId="0" borderId="3" xfId="0" pivotButton="1" applyFont="1" applyBorder="1"/>
    <xf numFmtId="0" fontId="9" fillId="0" borderId="3" xfId="0" applyFont="1" applyBorder="1" applyAlignment="1">
      <alignment horizontal="left"/>
    </xf>
    <xf numFmtId="0" fontId="10" fillId="0" borderId="3" xfId="0" applyFont="1" applyBorder="1"/>
    <xf numFmtId="0" fontId="10" fillId="0" borderId="3" xfId="0" pivotButton="1" applyFont="1" applyBorder="1"/>
    <xf numFmtId="0" fontId="10" fillId="0" borderId="3" xfId="0" applyFont="1" applyBorder="1" applyAlignment="1">
      <alignment horizontal="left"/>
    </xf>
    <xf numFmtId="0" fontId="8" fillId="0" borderId="3" xfId="0" pivotButton="1" applyFont="1" applyBorder="1"/>
    <xf numFmtId="0" fontId="11" fillId="0" borderId="3" xfId="0" applyFont="1" applyBorder="1"/>
    <xf numFmtId="0" fontId="11" fillId="0" borderId="3" xfId="0" pivotButton="1" applyFont="1" applyBorder="1"/>
    <xf numFmtId="0" fontId="11" fillId="0" borderId="3" xfId="0" applyFont="1" applyBorder="1" applyAlignment="1">
      <alignment horizontal="left"/>
    </xf>
    <xf numFmtId="0" fontId="12" fillId="0" borderId="3" xfId="0" applyFont="1" applyBorder="1"/>
    <xf numFmtId="0" fontId="12" fillId="0" borderId="3" xfId="0" pivotButton="1" applyFont="1" applyBorder="1"/>
    <xf numFmtId="0" fontId="12" fillId="0" borderId="3" xfId="0" applyFont="1" applyBorder="1" applyAlignment="1">
      <alignment horizontal="left"/>
    </xf>
    <xf numFmtId="0" fontId="13" fillId="0" borderId="3" xfId="0" applyFont="1" applyBorder="1"/>
    <xf numFmtId="0" fontId="14" fillId="0" borderId="3" xfId="0" applyFont="1" applyBorder="1"/>
    <xf numFmtId="0" fontId="15" fillId="0" borderId="3" xfId="0" applyFont="1" applyBorder="1"/>
    <xf numFmtId="0" fontId="16" fillId="0" borderId="3" xfId="0" applyFont="1" applyBorder="1"/>
    <xf numFmtId="0" fontId="17" fillId="0" borderId="3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18" fillId="0" borderId="3" xfId="0" applyFont="1" applyBorder="1"/>
    <xf numFmtId="0" fontId="0" fillId="5" borderId="0" xfId="0" applyFill="1"/>
    <xf numFmtId="0" fontId="19" fillId="0" borderId="3" xfId="0" applyFont="1" applyBorder="1"/>
    <xf numFmtId="0" fontId="20" fillId="0" borderId="3" xfId="0" applyFont="1" applyBorder="1"/>
    <xf numFmtId="0" fontId="21" fillId="0" borderId="3" xfId="0" applyFont="1" applyBorder="1"/>
    <xf numFmtId="0" fontId="22" fillId="0" borderId="3" xfId="0" applyFont="1" applyBorder="1"/>
    <xf numFmtId="0" fontId="23" fillId="0" borderId="3" xfId="0" applyFont="1" applyBorder="1"/>
    <xf numFmtId="16" fontId="11" fillId="0" borderId="0" xfId="0" applyNumberFormat="1" applyFont="1"/>
    <xf numFmtId="0" fontId="11" fillId="0" borderId="0" xfId="0" applyFont="1"/>
    <xf numFmtId="0" fontId="11" fillId="0" borderId="0" xfId="0" pivotButton="1" applyFont="1"/>
    <xf numFmtId="0" fontId="11" fillId="0" borderId="0" xfId="0" applyFont="1" applyAlignment="1">
      <alignment horizontal="left"/>
    </xf>
    <xf numFmtId="0" fontId="24" fillId="0" borderId="3" xfId="0" applyFont="1" applyBorder="1"/>
    <xf numFmtId="0" fontId="25" fillId="0" borderId="3" xfId="0" applyFont="1" applyBorder="1"/>
    <xf numFmtId="0" fontId="26" fillId="0" borderId="3" xfId="0" applyFont="1" applyBorder="1"/>
    <xf numFmtId="0" fontId="26" fillId="0" borderId="3" xfId="0" pivotButton="1" applyFont="1" applyBorder="1"/>
    <xf numFmtId="0" fontId="26" fillId="0" borderId="3" xfId="0" applyFont="1" applyBorder="1" applyAlignment="1">
      <alignment horizontal="left"/>
    </xf>
    <xf numFmtId="0" fontId="27" fillId="0" borderId="3" xfId="0" applyFont="1" applyBorder="1"/>
    <xf numFmtId="0" fontId="27" fillId="0" borderId="3" xfId="0" pivotButton="1" applyFont="1" applyBorder="1"/>
    <xf numFmtId="0" fontId="27" fillId="0" borderId="3" xfId="0" applyFont="1" applyBorder="1" applyAlignment="1">
      <alignment horizontal="left"/>
    </xf>
    <xf numFmtId="0" fontId="29" fillId="0" borderId="3" xfId="0" applyFont="1" applyBorder="1"/>
    <xf numFmtId="0" fontId="0" fillId="0" borderId="1" xfId="0" applyBorder="1"/>
    <xf numFmtId="0" fontId="0" fillId="4" borderId="8" xfId="0" applyFill="1" applyBorder="1"/>
    <xf numFmtId="0" fontId="0" fillId="4" borderId="1" xfId="0" applyFill="1" applyBorder="1"/>
    <xf numFmtId="0" fontId="0" fillId="0" borderId="8" xfId="0" applyBorder="1"/>
    <xf numFmtId="0" fontId="30" fillId="0" borderId="3" xfId="0" applyFont="1" applyBorder="1"/>
    <xf numFmtId="0" fontId="30" fillId="0" borderId="3" xfId="0" pivotButton="1" applyFont="1" applyBorder="1"/>
    <xf numFmtId="0" fontId="30" fillId="0" borderId="3" xfId="0" applyFont="1" applyBorder="1" applyAlignment="1">
      <alignment horizontal="left"/>
    </xf>
    <xf numFmtId="0" fontId="31" fillId="0" borderId="3" xfId="0" applyFont="1" applyBorder="1"/>
    <xf numFmtId="0" fontId="0" fillId="4" borderId="9" xfId="0" applyFill="1" applyBorder="1"/>
    <xf numFmtId="0" fontId="0" fillId="0" borderId="9" xfId="0" applyBorder="1"/>
    <xf numFmtId="0" fontId="0" fillId="4" borderId="0" xfId="0" applyFill="1"/>
    <xf numFmtId="15" fontId="4" fillId="0" borderId="4" xfId="0" applyNumberFormat="1" applyFont="1" applyBorder="1" applyAlignment="1">
      <alignment horizontal="center"/>
    </xf>
    <xf numFmtId="15" fontId="4" fillId="0" borderId="5" xfId="0" applyNumberFormat="1" applyFont="1" applyBorder="1" applyAlignment="1">
      <alignment horizontal="center"/>
    </xf>
    <xf numFmtId="15" fontId="4" fillId="0" borderId="6" xfId="0" applyNumberFormat="1" applyFont="1" applyBorder="1" applyAlignment="1">
      <alignment horizontal="center"/>
    </xf>
    <xf numFmtId="0" fontId="0" fillId="0" borderId="0" xfId="0" applyNumberFormat="1"/>
    <xf numFmtId="0" fontId="3" fillId="0" borderId="0" xfId="0" applyNumberFormat="1" applyFont="1"/>
    <xf numFmtId="0" fontId="11" fillId="0" borderId="0" xfId="0" applyNumberFormat="1" applyFont="1"/>
    <xf numFmtId="0" fontId="11" fillId="0" borderId="3" xfId="0" applyNumberFormat="1" applyFont="1" applyBorder="1"/>
    <xf numFmtId="0" fontId="26" fillId="0" borderId="3" xfId="0" applyNumberFormat="1" applyFont="1" applyBorder="1"/>
    <xf numFmtId="0" fontId="27" fillId="0" borderId="3" xfId="0" applyNumberFormat="1" applyFont="1" applyBorder="1"/>
    <xf numFmtId="0" fontId="10" fillId="0" borderId="3" xfId="0" applyNumberFormat="1" applyFont="1" applyBorder="1"/>
    <xf numFmtId="0" fontId="9" fillId="0" borderId="3" xfId="0" applyNumberFormat="1" applyFont="1" applyBorder="1"/>
    <xf numFmtId="0" fontId="8" fillId="0" borderId="3" xfId="0" applyNumberFormat="1" applyFont="1" applyBorder="1"/>
    <xf numFmtId="0" fontId="6" fillId="0" borderId="3" xfId="0" applyNumberFormat="1" applyFont="1" applyBorder="1"/>
    <xf numFmtId="0" fontId="5" fillId="0" borderId="3" xfId="0" applyNumberFormat="1" applyFont="1" applyBorder="1"/>
    <xf numFmtId="0" fontId="12" fillId="0" borderId="3" xfId="0" applyNumberFormat="1" applyFont="1" applyBorder="1"/>
    <xf numFmtId="0" fontId="30" fillId="0" borderId="3" xfId="0" applyNumberFormat="1" applyFont="1" applyBorder="1"/>
    <xf numFmtId="0" fontId="32" fillId="0" borderId="3" xfId="0" applyFont="1" applyBorder="1"/>
    <xf numFmtId="0" fontId="32" fillId="0" borderId="3" xfId="0" pivotButton="1" applyFont="1" applyBorder="1"/>
    <xf numFmtId="0" fontId="32" fillId="0" borderId="3" xfId="0" applyFont="1" applyBorder="1" applyAlignment="1">
      <alignment horizontal="left"/>
    </xf>
    <xf numFmtId="0" fontId="32" fillId="0" borderId="3" xfId="0" applyNumberFormat="1" applyFont="1" applyBorder="1"/>
    <xf numFmtId="0" fontId="33" fillId="0" borderId="3" xfId="0" applyFont="1" applyBorder="1"/>
    <xf numFmtId="0" fontId="33" fillId="0" borderId="3" xfId="0" pivotButton="1" applyFont="1" applyBorder="1"/>
    <xf numFmtId="0" fontId="33" fillId="0" borderId="3" xfId="0" applyFont="1" applyBorder="1" applyAlignment="1">
      <alignment horizontal="left"/>
    </xf>
    <xf numFmtId="0" fontId="33" fillId="0" borderId="3" xfId="0" applyNumberFormat="1" applyFont="1" applyBorder="1"/>
    <xf numFmtId="0" fontId="34" fillId="0" borderId="3" xfId="0" pivotButton="1" applyFont="1" applyBorder="1"/>
    <xf numFmtId="0" fontId="34" fillId="0" borderId="3" xfId="0" applyFont="1" applyBorder="1"/>
    <xf numFmtId="0" fontId="34" fillId="0" borderId="3" xfId="0" applyFont="1" applyBorder="1" applyAlignment="1">
      <alignment horizontal="left"/>
    </xf>
    <xf numFmtId="0" fontId="34" fillId="0" borderId="3" xfId="0" applyNumberFormat="1" applyFont="1" applyBorder="1"/>
    <xf numFmtId="0" fontId="35" fillId="0" borderId="3" xfId="0" pivotButton="1" applyFont="1" applyBorder="1"/>
    <xf numFmtId="0" fontId="35" fillId="0" borderId="3" xfId="0" applyFont="1" applyBorder="1"/>
    <xf numFmtId="0" fontId="35" fillId="0" borderId="3" xfId="0" applyFont="1" applyBorder="1" applyAlignment="1">
      <alignment horizontal="left"/>
    </xf>
    <xf numFmtId="0" fontId="35" fillId="0" borderId="3" xfId="0" applyNumberFormat="1" applyFont="1" applyBorder="1"/>
    <xf numFmtId="0" fontId="36" fillId="0" borderId="3" xfId="0" pivotButton="1" applyFont="1" applyBorder="1"/>
    <xf numFmtId="0" fontId="36" fillId="0" borderId="3" xfId="0" applyFont="1" applyBorder="1"/>
    <xf numFmtId="0" fontId="36" fillId="0" borderId="3" xfId="0" applyFont="1" applyBorder="1" applyAlignment="1">
      <alignment horizontal="left"/>
    </xf>
    <xf numFmtId="0" fontId="36" fillId="0" borderId="3" xfId="0" applyNumberFormat="1" applyFont="1" applyBorder="1"/>
    <xf numFmtId="0" fontId="37" fillId="0" borderId="3" xfId="0" pivotButton="1" applyFont="1" applyBorder="1"/>
    <xf numFmtId="0" fontId="37" fillId="0" borderId="3" xfId="0" applyFont="1" applyBorder="1"/>
    <xf numFmtId="0" fontId="37" fillId="0" borderId="3" xfId="0" applyFont="1" applyBorder="1" applyAlignment="1">
      <alignment horizontal="left"/>
    </xf>
    <xf numFmtId="0" fontId="37" fillId="0" borderId="3" xfId="0" applyNumberFormat="1" applyFont="1" applyBorder="1"/>
    <xf numFmtId="0" fontId="38" fillId="0" borderId="3" xfId="0" pivotButton="1" applyFont="1" applyBorder="1"/>
    <xf numFmtId="0" fontId="38" fillId="0" borderId="3" xfId="0" applyFont="1" applyBorder="1"/>
    <xf numFmtId="0" fontId="38" fillId="0" borderId="3" xfId="0" applyFont="1" applyBorder="1" applyAlignment="1">
      <alignment horizontal="left"/>
    </xf>
    <xf numFmtId="0" fontId="38" fillId="0" borderId="3" xfId="0" applyNumberFormat="1" applyFont="1" applyBorder="1"/>
    <xf numFmtId="0" fontId="39" fillId="0" borderId="3" xfId="0" pivotButton="1" applyFont="1" applyBorder="1"/>
    <xf numFmtId="0" fontId="39" fillId="0" borderId="3" xfId="0" applyFont="1" applyBorder="1"/>
    <xf numFmtId="0" fontId="39" fillId="0" borderId="3" xfId="0" applyFont="1" applyBorder="1" applyAlignment="1">
      <alignment horizontal="left"/>
    </xf>
    <xf numFmtId="0" fontId="39" fillId="0" borderId="3" xfId="0" applyNumberFormat="1" applyFont="1" applyBorder="1"/>
    <xf numFmtId="0" fontId="40" fillId="0" borderId="3" xfId="0" pivotButton="1" applyFont="1" applyBorder="1"/>
    <xf numFmtId="0" fontId="40" fillId="0" borderId="3" xfId="0" applyFont="1" applyBorder="1"/>
    <xf numFmtId="0" fontId="40" fillId="0" borderId="3" xfId="0" applyFont="1" applyBorder="1" applyAlignment="1">
      <alignment horizontal="left"/>
    </xf>
    <xf numFmtId="0" fontId="40" fillId="0" borderId="3" xfId="0" applyNumberFormat="1" applyFont="1" applyBorder="1"/>
    <xf numFmtId="0" fontId="41" fillId="0" borderId="3" xfId="0" pivotButton="1" applyFont="1" applyBorder="1"/>
    <xf numFmtId="0" fontId="41" fillId="0" borderId="3" xfId="0" applyFont="1" applyBorder="1"/>
    <xf numFmtId="0" fontId="41" fillId="0" borderId="3" xfId="0" applyFont="1" applyBorder="1" applyAlignment="1">
      <alignment horizontal="left"/>
    </xf>
    <xf numFmtId="0" fontId="41" fillId="0" borderId="3" xfId="0" applyNumberFormat="1" applyFont="1" applyBorder="1"/>
    <xf numFmtId="0" fontId="42" fillId="0" borderId="3" xfId="0" pivotButton="1" applyFont="1" applyBorder="1"/>
    <xf numFmtId="0" fontId="42" fillId="0" borderId="3" xfId="0" applyFont="1" applyBorder="1"/>
    <xf numFmtId="0" fontId="42" fillId="0" borderId="3" xfId="0" applyFont="1" applyBorder="1" applyAlignment="1">
      <alignment horizontal="left"/>
    </xf>
    <xf numFmtId="0" fontId="42" fillId="0" borderId="3" xfId="0" applyNumberFormat="1" applyFont="1" applyBorder="1"/>
    <xf numFmtId="0" fontId="43" fillId="0" borderId="3" xfId="0" pivotButton="1" applyFont="1" applyBorder="1"/>
    <xf numFmtId="0" fontId="43" fillId="0" borderId="3" xfId="0" applyFont="1" applyBorder="1"/>
    <xf numFmtId="0" fontId="43" fillId="0" borderId="3" xfId="0" applyFont="1" applyBorder="1" applyAlignment="1">
      <alignment horizontal="left"/>
    </xf>
    <xf numFmtId="0" fontId="43" fillId="0" borderId="3" xfId="0" applyNumberFormat="1" applyFont="1" applyBorder="1"/>
    <xf numFmtId="0" fontId="44" fillId="0" borderId="3" xfId="0" pivotButton="1" applyFont="1" applyBorder="1"/>
    <xf numFmtId="0" fontId="44" fillId="0" borderId="3" xfId="0" applyFont="1" applyBorder="1"/>
    <xf numFmtId="0" fontId="44" fillId="0" borderId="3" xfId="0" applyFont="1" applyBorder="1" applyAlignment="1">
      <alignment horizontal="left"/>
    </xf>
    <xf numFmtId="0" fontId="44" fillId="0" borderId="3" xfId="0" applyNumberFormat="1" applyFont="1" applyBorder="1"/>
    <xf numFmtId="0" fontId="45" fillId="0" borderId="3" xfId="0" pivotButton="1" applyFont="1" applyBorder="1"/>
    <xf numFmtId="0" fontId="45" fillId="0" borderId="3" xfId="0" applyFont="1" applyBorder="1"/>
    <xf numFmtId="0" fontId="45" fillId="0" borderId="3" xfId="0" applyFont="1" applyBorder="1" applyAlignment="1">
      <alignment horizontal="left"/>
    </xf>
    <xf numFmtId="0" fontId="45" fillId="0" borderId="3" xfId="0" applyNumberFormat="1" applyFont="1" applyBorder="1"/>
    <xf numFmtId="0" fontId="46" fillId="0" borderId="3" xfId="0" pivotButton="1" applyFont="1" applyBorder="1"/>
    <xf numFmtId="0" fontId="46" fillId="0" borderId="3" xfId="0" applyFont="1" applyBorder="1"/>
    <xf numFmtId="0" fontId="46" fillId="0" borderId="3" xfId="0" applyFont="1" applyBorder="1" applyAlignment="1">
      <alignment horizontal="left"/>
    </xf>
    <xf numFmtId="0" fontId="46" fillId="0" borderId="3" xfId="0" applyNumberFormat="1" applyFont="1" applyBorder="1"/>
    <xf numFmtId="0" fontId="47" fillId="0" borderId="3" xfId="0" pivotButton="1" applyFont="1" applyBorder="1"/>
    <xf numFmtId="0" fontId="47" fillId="0" borderId="3" xfId="0" applyFont="1" applyBorder="1"/>
    <xf numFmtId="0" fontId="47" fillId="0" borderId="3" xfId="0" applyFont="1" applyBorder="1" applyAlignment="1">
      <alignment horizontal="left"/>
    </xf>
    <xf numFmtId="0" fontId="47" fillId="0" borderId="3" xfId="0" applyNumberFormat="1" applyFont="1" applyBorder="1"/>
    <xf numFmtId="0" fontId="48" fillId="0" borderId="3" xfId="0" pivotButton="1" applyFont="1" applyBorder="1"/>
    <xf numFmtId="0" fontId="48" fillId="0" borderId="3" xfId="0" applyFont="1" applyBorder="1"/>
    <xf numFmtId="0" fontId="48" fillId="0" borderId="3" xfId="0" applyFont="1" applyBorder="1" applyAlignment="1">
      <alignment horizontal="left"/>
    </xf>
    <xf numFmtId="0" fontId="48" fillId="0" borderId="3" xfId="0" applyNumberFormat="1" applyFont="1" applyBorder="1"/>
    <xf numFmtId="0" fontId="49" fillId="0" borderId="3" xfId="0" pivotButton="1" applyFont="1" applyBorder="1"/>
    <xf numFmtId="0" fontId="49" fillId="0" borderId="3" xfId="0" applyFont="1" applyBorder="1"/>
    <xf numFmtId="0" fontId="49" fillId="0" borderId="3" xfId="0" applyFont="1" applyBorder="1" applyAlignment="1">
      <alignment horizontal="left"/>
    </xf>
    <xf numFmtId="0" fontId="49" fillId="0" borderId="3" xfId="0" applyNumberFormat="1" applyFont="1" applyBorder="1"/>
    <xf numFmtId="0" fontId="50" fillId="0" borderId="3" xfId="0" pivotButton="1" applyFont="1" applyBorder="1"/>
    <xf numFmtId="0" fontId="50" fillId="0" borderId="3" xfId="0" applyFont="1" applyBorder="1"/>
    <xf numFmtId="0" fontId="50" fillId="0" borderId="3" xfId="0" applyFont="1" applyBorder="1" applyAlignment="1">
      <alignment horizontal="left"/>
    </xf>
    <xf numFmtId="0" fontId="50" fillId="0" borderId="3" xfId="0" applyNumberFormat="1" applyFont="1" applyBorder="1"/>
    <xf numFmtId="0" fontId="51" fillId="0" borderId="3" xfId="0" pivotButton="1" applyFont="1" applyBorder="1"/>
    <xf numFmtId="0" fontId="51" fillId="0" borderId="3" xfId="0" applyFont="1" applyBorder="1"/>
    <xf numFmtId="0" fontId="51" fillId="0" borderId="3" xfId="0" applyFont="1" applyBorder="1" applyAlignment="1">
      <alignment horizontal="left"/>
    </xf>
    <xf numFmtId="0" fontId="51" fillId="0" borderId="3" xfId="0" applyNumberFormat="1" applyFont="1" applyBorder="1"/>
    <xf numFmtId="0" fontId="51" fillId="0" borderId="3" xfId="0" applyNumberFormat="1" applyFont="1" applyBorder="1" applyAlignment="1">
      <alignment wrapText="1"/>
    </xf>
  </cellXfs>
  <cellStyles count="2">
    <cellStyle name="20% - Accent1" xfId="1" builtinId="30"/>
    <cellStyle name="Normal" xfId="0" builtinId="0"/>
  </cellStyles>
  <dxfs count="1423">
    <dxf>
      <alignment wrapText="1"/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The Hand Extrablack"/>
        <family val="4"/>
      </font>
    </dxf>
    <dxf>
      <font>
        <name val="Square721 BT"/>
        <family val="2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UD Digi Kyokasho N-R"/>
        <family val="1"/>
        <charset val="128"/>
      </font>
    </dxf>
    <dxf>
      <font>
        <name val="Verdana Pro Semibold"/>
      </font>
    </dxf>
    <dxf>
      <font>
        <name val="Verdana Pro Semibold"/>
      </font>
    </dxf>
    <dxf>
      <font>
        <name val="Verdana Pro Semibold"/>
      </font>
    </dxf>
    <dxf>
      <font>
        <name val="Verdana Pro Semibold"/>
      </font>
    </dxf>
    <dxf>
      <font>
        <name val="Verdana Pro Semibold"/>
      </font>
    </dxf>
    <dxf>
      <font>
        <name val="Verdana Pro Semibold"/>
      </font>
    </dxf>
    <dxf>
      <font>
        <name val="Verdana Pro Semibold"/>
      </font>
    </dxf>
    <dxf>
      <font>
        <name val="Verdana Pro Semibold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name val="LilyUPC"/>
        <charset val="222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name val="Square721 BT"/>
        <family val="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font>
        <name val="Boucherie Block"/>
      </font>
    </dxf>
    <dxf>
      <font>
        <name val="Boucherie Block"/>
      </font>
    </dxf>
    <dxf>
      <font>
        <name val="Boucherie Block"/>
      </font>
    </dxf>
    <dxf>
      <font>
        <name val="Boucherie Block"/>
      </font>
    </dxf>
    <dxf>
      <font>
        <name val="Boucherie Block"/>
      </font>
    </dxf>
    <dxf>
      <font>
        <name val="Boucherie Block"/>
      </font>
    </dxf>
    <dxf>
      <font>
        <name val="Boucherie Block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volini"/>
        <family val="4"/>
        <scheme val="none"/>
      </font>
    </dxf>
    <dxf>
      <font>
        <name val="Cavolini"/>
        <family val="4"/>
        <scheme val="none"/>
      </font>
    </dxf>
    <dxf>
      <font>
        <name val="Cavolini"/>
        <family val="4"/>
        <scheme val="none"/>
      </font>
    </dxf>
    <dxf>
      <font>
        <name val="Cavolini"/>
        <family val="4"/>
        <scheme val="none"/>
      </font>
    </dxf>
    <dxf>
      <font>
        <name val="Cavolini"/>
        <family val="4"/>
        <scheme val="none"/>
      </font>
    </dxf>
    <dxf>
      <font>
        <name val="Cavolini"/>
        <family val="4"/>
        <scheme val="none"/>
      </font>
    </dxf>
    <dxf>
      <font>
        <name val="Cavolini"/>
        <family val="4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font>
        <name val="DokChampa"/>
        <charset val="222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masis MT Pro"/>
        <family val="1"/>
        <scheme val="none"/>
      </font>
    </dxf>
    <dxf>
      <font>
        <name val="Amasis MT Pro"/>
        <family val="1"/>
        <scheme val="none"/>
      </font>
    </dxf>
    <dxf>
      <font>
        <name val="Amasis MT Pro"/>
        <family val="1"/>
        <scheme val="none"/>
      </font>
    </dxf>
    <dxf>
      <font>
        <name val="Amasis MT Pro"/>
        <family val="1"/>
        <scheme val="none"/>
      </font>
    </dxf>
    <dxf>
      <font>
        <name val="Amasis MT Pro"/>
        <family val="1"/>
        <scheme val="none"/>
      </font>
    </dxf>
    <dxf>
      <font>
        <name val="Amasis MT Pro"/>
        <family val="1"/>
        <scheme val="none"/>
      </font>
    </dxf>
    <dxf>
      <font>
        <name val="Amasis MT Pro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9" formatCode="dd/mm/yyyy"/>
    </dxf>
    <dxf>
      <numFmt numFmtId="19" formatCode="dd/mm/yyyy"/>
    </dxf>
    <dxf>
      <fill>
        <patternFill patternType="none">
          <fgColor indexed="64"/>
          <bgColor indexed="65"/>
        </patternFill>
      </fill>
    </dxf>
    <dxf>
      <font>
        <name val="Amasis MT Pro Medium"/>
      </font>
    </dxf>
    <dxf>
      <font>
        <name val="Amasis MT Pro Medium"/>
      </font>
    </dxf>
    <dxf>
      <font>
        <name val="Amasis MT Pro Medium"/>
      </font>
    </dxf>
    <dxf>
      <font>
        <name val="Amasis MT Pro Medium"/>
      </font>
    </dxf>
    <dxf>
      <font>
        <name val="Amasis MT Pro Medium"/>
      </font>
    </dxf>
    <dxf>
      <font>
        <name val="Amasis MT Pro Medium"/>
      </font>
    </dxf>
    <dxf>
      <font>
        <name val="Amasis MT Pro Medium"/>
      </font>
    </dxf>
    <dxf>
      <font>
        <name val="Amasis MT Pro Medium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name val="Amasis MT Pro Black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font>
        <name val="Aharoni"/>
        <charset val="177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Dubai Medium"/>
        <scheme val="none"/>
      </font>
    </dxf>
    <dxf>
      <font>
        <name val="Dubai Medium"/>
        <scheme val="none"/>
      </font>
    </dxf>
    <dxf>
      <font>
        <name val="Dubai Medium"/>
        <scheme val="none"/>
      </font>
    </dxf>
    <dxf>
      <font>
        <name val="Dubai Medium"/>
        <scheme val="none"/>
      </font>
    </dxf>
    <dxf>
      <font>
        <name val="Dubai Medium"/>
        <scheme val="none"/>
      </font>
    </dxf>
    <dxf>
      <font>
        <name val="Dubai Medium"/>
        <scheme val="none"/>
      </font>
    </dxf>
    <dxf>
      <font>
        <name val="Dubai Medium"/>
        <scheme val="none"/>
      </font>
    </dxf>
    <dxf>
      <font>
        <name val="Dubai Medium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 Rounded MT Bold"/>
        <scheme val="none"/>
      </font>
    </dxf>
    <dxf>
      <font>
        <name val="Arial Rounded MT Bold"/>
        <scheme val="none"/>
      </font>
    </dxf>
    <dxf>
      <font>
        <name val="Arial Rounded MT Bold"/>
        <scheme val="none"/>
      </font>
    </dxf>
    <dxf>
      <font>
        <name val="Arial Rounded MT Bold"/>
        <scheme val="none"/>
      </font>
    </dxf>
    <dxf>
      <font>
        <name val="Arial Rounded MT Bold"/>
        <scheme val="none"/>
      </font>
    </dxf>
    <dxf>
      <font>
        <name val="Arial Rounded MT Bold"/>
        <scheme val="none"/>
      </font>
    </dxf>
    <dxf>
      <font>
        <name val="Arial Rounded MT Bold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Bahnschrift SemiCondensed"/>
      </font>
    </dxf>
    <dxf>
      <font>
        <name val="Bahnschrift SemiCondensed"/>
      </font>
    </dxf>
    <dxf>
      <font>
        <name val="Bahnschrift SemiCondensed"/>
      </font>
    </dxf>
    <dxf>
      <font>
        <name val="Bahnschrift SemiCondensed"/>
      </font>
    </dxf>
    <dxf>
      <font>
        <name val="Bahnschrift SemiCondensed"/>
      </font>
    </dxf>
    <dxf>
      <font>
        <name val="Bahnschrift SemiCondensed"/>
      </font>
    </dxf>
    <dxf>
      <font>
        <name val="Bahnschrift SemiCondensed"/>
      </font>
    </dxf>
    <dxf>
      <font>
        <name val="Bahnschrift SemiCondensed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name val="Book Antiqua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Futura Bk BT"/>
      </font>
    </dxf>
    <dxf>
      <font>
        <name val="Futura Bk BT"/>
      </font>
    </dxf>
    <dxf>
      <font>
        <name val="Futura Bk BT"/>
      </font>
    </dxf>
    <dxf>
      <font>
        <name val="Futura Bk BT"/>
      </font>
    </dxf>
    <dxf>
      <font>
        <name val="Futura Bk BT"/>
      </font>
    </dxf>
    <dxf>
      <font>
        <name val="Futura Bk BT"/>
      </font>
    </dxf>
    <dxf>
      <font>
        <name val="Futura Bk BT"/>
      </font>
    </dxf>
    <dxf>
      <font>
        <name val="Futura Bk BT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OCR-B 10 BT"/>
        <scheme val="none"/>
      </font>
    </dxf>
    <dxf>
      <font>
        <name val="OCR-B 10 BT"/>
        <scheme val="none"/>
      </font>
    </dxf>
    <dxf>
      <font>
        <name val="OCR-B 10 BT"/>
        <scheme val="none"/>
      </font>
    </dxf>
    <dxf>
      <font>
        <name val="OCR-B 10 BT"/>
        <scheme val="none"/>
      </font>
    </dxf>
    <dxf>
      <font>
        <name val="OCR-B 10 BT"/>
        <scheme val="none"/>
      </font>
    </dxf>
    <dxf>
      <font>
        <name val="OCR-B 10 BT"/>
        <scheme val="none"/>
      </font>
    </dxf>
    <dxf>
      <font>
        <name val="OCR-B 10 BT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font>
        <name val="Bahnschrift SemiLight SemiConde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name val="DeVinne Txt BT"/>
        <family val="1"/>
        <scheme val="none"/>
      </font>
    </dxf>
    <dxf>
      <font>
        <name val="DeVinne Txt BT"/>
        <family val="1"/>
        <scheme val="none"/>
      </font>
    </dxf>
    <dxf>
      <font>
        <name val="DeVinne Txt BT"/>
        <family val="1"/>
        <scheme val="none"/>
      </font>
    </dxf>
    <dxf>
      <font>
        <name val="DeVinne Txt BT"/>
        <family val="1"/>
        <scheme val="none"/>
      </font>
    </dxf>
    <dxf>
      <font>
        <name val="DeVinne Txt BT"/>
        <family val="1"/>
        <scheme val="none"/>
      </font>
    </dxf>
    <dxf>
      <font>
        <name val="DeVinne Txt BT"/>
        <family val="1"/>
        <scheme val="none"/>
      </font>
    </dxf>
    <dxf>
      <font>
        <name val="DeVinne Txt BT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Exotc350 Bd BT"/>
        <family val="5"/>
      </font>
    </dxf>
    <dxf>
      <font>
        <name val="Exotc350 Bd BT"/>
        <family val="5"/>
      </font>
    </dxf>
    <dxf>
      <font>
        <name val="Exotc350 Bd BT"/>
        <family val="5"/>
      </font>
    </dxf>
    <dxf>
      <font>
        <name val="Exotc350 Bd BT"/>
        <family val="5"/>
      </font>
    </dxf>
    <dxf>
      <font>
        <name val="Exotc350 Bd BT"/>
        <family val="5"/>
      </font>
    </dxf>
    <dxf>
      <font>
        <name val="Exotc350 Bd BT"/>
        <family val="5"/>
      </font>
    </dxf>
    <dxf>
      <font>
        <name val="Exotc350 Bd BT"/>
        <family val="5"/>
      </font>
    </dxf>
    <dxf>
      <font>
        <name val="Exotc350 Bd BT"/>
        <family val="5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Exotc350 DmBd BT"/>
        <family val="5"/>
      </font>
    </dxf>
    <dxf>
      <font>
        <name val="Exotc350 DmBd BT"/>
        <family val="5"/>
      </font>
    </dxf>
    <dxf>
      <font>
        <name val="Exotc350 DmBd BT"/>
        <family val="5"/>
      </font>
    </dxf>
    <dxf>
      <font>
        <name val="Exotc350 DmBd BT"/>
        <family val="5"/>
      </font>
    </dxf>
    <dxf>
      <font>
        <name val="Exotc350 DmBd BT"/>
        <family val="5"/>
      </font>
    </dxf>
    <dxf>
      <font>
        <name val="Exotc350 DmBd BT"/>
        <family val="5"/>
      </font>
    </dxf>
    <dxf>
      <font>
        <name val="Exotc350 DmBd BT"/>
        <family val="5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name val="Eras Demi ITC"/>
        <family val="2"/>
      </font>
    </dxf>
    <dxf>
      <font>
        <name val="Eras Demi ITC"/>
        <family val="2"/>
      </font>
    </dxf>
    <dxf>
      <font>
        <name val="Eras Demi ITC"/>
        <family val="2"/>
      </font>
    </dxf>
    <dxf>
      <font>
        <name val="Eras Demi ITC"/>
        <family val="2"/>
      </font>
    </dxf>
    <dxf>
      <font>
        <name val="Eras Demi ITC"/>
        <family val="2"/>
      </font>
    </dxf>
    <dxf>
      <font>
        <name val="Eras Demi ITC"/>
        <family val="2"/>
      </font>
    </dxf>
    <dxf>
      <font>
        <name val="Eras Demi ITC"/>
        <family val="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News706 BT"/>
        <family val="1"/>
      </font>
    </dxf>
    <dxf>
      <font>
        <name val="News706 BT"/>
        <family val="1"/>
      </font>
    </dxf>
    <dxf>
      <font>
        <name val="News706 BT"/>
        <family val="1"/>
      </font>
    </dxf>
    <dxf>
      <font>
        <name val="News706 BT"/>
        <family val="1"/>
      </font>
    </dxf>
    <dxf>
      <font>
        <name val="News706 BT"/>
        <family val="1"/>
      </font>
    </dxf>
    <dxf>
      <font>
        <name val="News706 BT"/>
        <family val="1"/>
      </font>
    </dxf>
    <dxf>
      <font>
        <name val="News706 BT"/>
        <family val="1"/>
      </font>
    </dxf>
    <dxf>
      <font>
        <name val="News706 BT"/>
        <family val="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name val="Berlin Sans FB Demi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pivotCacheDefinition" Target="pivotCache/pivotCacheDefinition9.xml"/><Relationship Id="rId68" Type="http://schemas.openxmlformats.org/officeDocument/2006/relationships/pivotCacheDefinition" Target="pivotCache/pivotCacheDefinition14.xml"/><Relationship Id="rId84" Type="http://schemas.openxmlformats.org/officeDocument/2006/relationships/pivotCacheDefinition" Target="pivotCache/pivotCacheDefinition30.xml"/><Relationship Id="rId89" Type="http://schemas.openxmlformats.org/officeDocument/2006/relationships/pivotCacheDefinition" Target="pivotCache/pivotCacheDefinition35.xml"/><Relationship Id="rId112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pivotCacheDefinition" Target="pivotCache/pivotCacheDefinition4.xml"/><Relationship Id="rId74" Type="http://schemas.openxmlformats.org/officeDocument/2006/relationships/pivotCacheDefinition" Target="pivotCache/pivotCacheDefinition20.xml"/><Relationship Id="rId79" Type="http://schemas.openxmlformats.org/officeDocument/2006/relationships/pivotCacheDefinition" Target="pivotCache/pivotCacheDefinition25.xml"/><Relationship Id="rId102" Type="http://schemas.openxmlformats.org/officeDocument/2006/relationships/pivotCacheDefinition" Target="pivotCache/pivotCacheDefinition48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36.xml"/><Relationship Id="rId95" Type="http://schemas.openxmlformats.org/officeDocument/2006/relationships/pivotCacheDefinition" Target="pivotCache/pivotCacheDefinition4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pivotCacheDefinition" Target="pivotCache/pivotCacheDefinition10.xml"/><Relationship Id="rId69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26.xml"/><Relationship Id="rId85" Type="http://schemas.openxmlformats.org/officeDocument/2006/relationships/pivotCacheDefinition" Target="pivotCache/pivotCacheDefinition3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pivotCacheDefinition" Target="pivotCache/pivotCacheDefinition5.xml"/><Relationship Id="rId103" Type="http://schemas.openxmlformats.org/officeDocument/2006/relationships/pivotCacheDefinition" Target="pivotCache/pivotCacheDefinition49.xml"/><Relationship Id="rId108" Type="http://schemas.openxmlformats.org/officeDocument/2006/relationships/connections" Target="connections.xml"/><Relationship Id="rId54" Type="http://schemas.openxmlformats.org/officeDocument/2006/relationships/worksheet" Target="worksheets/sheet54.xml"/><Relationship Id="rId70" Type="http://schemas.openxmlformats.org/officeDocument/2006/relationships/pivotCacheDefinition" Target="pivotCache/pivotCacheDefinition16.xml"/><Relationship Id="rId75" Type="http://schemas.openxmlformats.org/officeDocument/2006/relationships/pivotCacheDefinition" Target="pivotCache/pivotCacheDefinition21.xml"/><Relationship Id="rId91" Type="http://schemas.openxmlformats.org/officeDocument/2006/relationships/pivotCacheDefinition" Target="pivotCache/pivotCacheDefinition37.xml"/><Relationship Id="rId96" Type="http://schemas.openxmlformats.org/officeDocument/2006/relationships/pivotCacheDefinition" Target="pivotCache/pivotCacheDefinition4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3.xml"/><Relationship Id="rId106" Type="http://schemas.openxmlformats.org/officeDocument/2006/relationships/pivotCacheDefinition" Target="pivotCache/pivotCacheDefinition5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pivotCacheDefinition" Target="pivotCache/pivotCacheDefinition6.xml"/><Relationship Id="rId65" Type="http://schemas.openxmlformats.org/officeDocument/2006/relationships/pivotCacheDefinition" Target="pivotCache/pivotCacheDefinition11.xml"/><Relationship Id="rId73" Type="http://schemas.openxmlformats.org/officeDocument/2006/relationships/pivotCacheDefinition" Target="pivotCache/pivotCacheDefinition19.xml"/><Relationship Id="rId78" Type="http://schemas.openxmlformats.org/officeDocument/2006/relationships/pivotCacheDefinition" Target="pivotCache/pivotCacheDefinition24.xml"/><Relationship Id="rId81" Type="http://schemas.openxmlformats.org/officeDocument/2006/relationships/pivotCacheDefinition" Target="pivotCache/pivotCacheDefinition27.xml"/><Relationship Id="rId86" Type="http://schemas.openxmlformats.org/officeDocument/2006/relationships/pivotCacheDefinition" Target="pivotCache/pivotCacheDefinition32.xml"/><Relationship Id="rId94" Type="http://schemas.openxmlformats.org/officeDocument/2006/relationships/pivotCacheDefinition" Target="pivotCache/pivotCacheDefinition40.xml"/><Relationship Id="rId99" Type="http://schemas.openxmlformats.org/officeDocument/2006/relationships/pivotCacheDefinition" Target="pivotCache/pivotCacheDefinition45.xml"/><Relationship Id="rId101" Type="http://schemas.openxmlformats.org/officeDocument/2006/relationships/pivotCacheDefinition" Target="pivotCache/pivotCacheDefinition4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2.xml"/><Relationship Id="rId97" Type="http://schemas.openxmlformats.org/officeDocument/2006/relationships/pivotCacheDefinition" Target="pivotCache/pivotCacheDefinition43.xml"/><Relationship Id="rId104" Type="http://schemas.openxmlformats.org/officeDocument/2006/relationships/pivotCacheDefinition" Target="pivotCache/pivotCacheDefinition50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3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33.xml"/><Relationship Id="rId110" Type="http://schemas.openxmlformats.org/officeDocument/2006/relationships/sharedStrings" Target="sharedStrings.xml"/><Relationship Id="rId6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23.xml"/><Relationship Id="rId100" Type="http://schemas.openxmlformats.org/officeDocument/2006/relationships/pivotCacheDefinition" Target="pivotCache/pivotCacheDefinition46.xml"/><Relationship Id="rId105" Type="http://schemas.openxmlformats.org/officeDocument/2006/relationships/pivotCacheDefinition" Target="pivotCache/pivotCacheDefinition5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39.xml"/><Relationship Id="rId98" Type="http://schemas.openxmlformats.org/officeDocument/2006/relationships/pivotCacheDefinition" Target="pivotCache/pivotCacheDefinition4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pivotCacheDefinition" Target="pivotCache/pivotCacheDefinition1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29.xml"/><Relationship Id="rId88" Type="http://schemas.openxmlformats.org/officeDocument/2006/relationships/pivotCacheDefinition" Target="pivotCache/pivotCacheDefinition34.xml"/><Relationship Id="rId111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7893519" createdVersion="8" refreshedVersion="8" minRefreshableVersion="3" recordCount="109" xr:uid="{C5919A65-4116-4088-91C6-1358CE7FBEE4}">
  <cacheSource type="worksheet">
    <worksheetSource name="Table104"/>
  </cacheSource>
  <cacheFields count="4">
    <cacheField name="invoice" numFmtId="0">
      <sharedItems containsSemiMixedTypes="0" containsString="0" containsNumber="1" containsInteger="1" minValue="31117" maxValue="31431" count="108">
        <n v="31327"/>
        <n v="31345"/>
        <n v="31349"/>
        <n v="31167"/>
        <n v="31360"/>
        <n v="31358"/>
        <n v="31333"/>
        <n v="31347"/>
        <n v="31336"/>
        <n v="31323"/>
        <n v="31370"/>
        <n v="31378"/>
        <n v="31406"/>
        <n v="31395"/>
        <n v="31339"/>
        <n v="31353"/>
        <n v="31368"/>
        <n v="31384"/>
        <n v="31400"/>
        <n v="31418"/>
        <n v="31407"/>
        <n v="31430"/>
        <n v="31404"/>
        <n v="31317"/>
        <n v="31233"/>
        <n v="31357"/>
        <n v="31137"/>
        <n v="31423"/>
        <n v="31421"/>
        <n v="31403"/>
        <n v="31426"/>
        <n v="31429"/>
        <n v="31401"/>
        <n v="31394"/>
        <n v="31361"/>
        <n v="31212"/>
        <n v="31364"/>
        <n v="31253"/>
        <n v="31350"/>
        <n v="31313"/>
        <n v="31314"/>
        <n v="31332"/>
        <n v="31359"/>
        <n v="31337"/>
        <n v="31376"/>
        <n v="31431"/>
        <n v="31342"/>
        <n v="31283"/>
        <n v="31325"/>
        <n v="31373"/>
        <n v="31348"/>
        <n v="31414"/>
        <n v="31402"/>
        <n v="31396"/>
        <n v="31117"/>
        <n v="31367"/>
        <n v="31385"/>
        <n v="31307"/>
        <n v="31340"/>
        <n v="31320"/>
        <n v="31334"/>
        <n v="31372"/>
        <n v="31415"/>
        <n v="31411"/>
        <n v="31392"/>
        <n v="31366"/>
        <n v="31338"/>
        <n v="31424"/>
        <n v="31393"/>
        <n v="31383"/>
        <n v="31405"/>
        <n v="31377"/>
        <n v="31388"/>
        <n v="31419"/>
        <n v="31425"/>
        <n v="31387"/>
        <n v="31324"/>
        <n v="31331"/>
        <n v="31328"/>
        <n v="31276"/>
        <n v="31202"/>
        <n v="31354"/>
        <n v="31420"/>
        <n v="31409"/>
        <n v="31422"/>
        <n v="31389"/>
        <n v="31335"/>
        <n v="31169"/>
        <n v="31399"/>
        <n v="31226"/>
        <n v="31285"/>
        <n v="31318"/>
        <n v="31374"/>
        <n v="31346"/>
        <n v="31355"/>
        <n v="31319"/>
        <n v="31315"/>
        <n v="31329"/>
        <n v="31382"/>
        <n v="31398"/>
        <n v="31417"/>
        <n v="31397"/>
        <n v="31381"/>
        <n v="31391"/>
        <n v="31362"/>
        <n v="31427"/>
        <n v="31316"/>
        <n v="31267"/>
      </sharedItems>
    </cacheField>
    <cacheField name="rider" numFmtId="0">
      <sharedItems count="10">
        <s v="deepak"/>
        <s v="hemaant"/>
        <s v="shahikant"/>
        <s v="ram 2"/>
        <s v="pawan"/>
        <s v="bantu"/>
        <s v="sunil"/>
        <s v="sarvan"/>
        <s v="DEVENDRA"/>
        <s v="SAURABH"/>
      </sharedItems>
    </cacheField>
    <cacheField name="amount" numFmtId="0">
      <sharedItems containsSemiMixedTypes="0" containsString="0" containsNumber="1" minValue="0" maxValue="2027"/>
    </cacheField>
    <cacheField name="online" numFmtId="0">
      <sharedItems containsSemiMixedTypes="0" containsString="0" containsNumber="1" minValue="0" maxValue="20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8356481" createdVersion="8" refreshedVersion="8" minRefreshableVersion="3" recordCount="94" xr:uid="{09B3CC04-B565-4AC8-BE06-A5630CC6BC0C}">
  <cacheSource type="worksheet">
    <worksheetSource name="Table102"/>
  </cacheSource>
  <cacheFields count="4">
    <cacheField name="invoice" numFmtId="0">
      <sharedItems containsSemiMixedTypes="0" containsString="0" containsNumber="1" containsInteger="1" minValue="30819" maxValue="31311" count="94">
        <n v="31277"/>
        <n v="31215"/>
        <n v="31062"/>
        <n v="31252"/>
        <n v="31227"/>
        <n v="31205"/>
        <n v="31198"/>
        <n v="31281"/>
        <n v="31255"/>
        <n v="31208"/>
        <n v="31241"/>
        <n v="31006"/>
        <n v="31087"/>
        <n v="31211"/>
        <n v="31106"/>
        <n v="31207"/>
        <n v="31236"/>
        <n v="31289"/>
        <n v="31222"/>
        <n v="31279"/>
        <n v="31221"/>
        <n v="31204"/>
        <n v="31161"/>
        <n v="31300"/>
        <n v="31142"/>
        <n v="30819"/>
        <n v="31256"/>
        <n v="31228"/>
        <n v="31164"/>
        <n v="31143"/>
        <n v="31229"/>
        <n v="31180"/>
        <n v="31225"/>
        <n v="31216"/>
        <n v="31290"/>
        <n v="31288"/>
        <n v="31254"/>
        <n v="31238"/>
        <n v="31203"/>
        <n v="31273"/>
        <n v="31274"/>
        <n v="30976"/>
        <n v="31250"/>
        <n v="31083"/>
        <n v="31101"/>
        <n v="31231"/>
        <n v="31303"/>
        <n v="31257"/>
        <n v="31244"/>
        <n v="31268"/>
        <n v="31310"/>
        <n v="30994"/>
        <n v="31224"/>
        <n v="31305"/>
        <n v="31304"/>
        <n v="31114"/>
        <n v="31219"/>
        <n v="31299"/>
        <n v="31248"/>
        <n v="31311"/>
        <n v="31280"/>
        <n v="31235"/>
        <n v="31269"/>
        <n v="31206"/>
        <n v="31270"/>
        <n v="31265"/>
        <n v="31218"/>
        <n v="31271"/>
        <n v="31243"/>
        <n v="31246"/>
        <n v="31240"/>
        <n v="31193"/>
        <n v="31259"/>
        <n v="31292"/>
        <n v="31117"/>
        <n v="31156"/>
        <n v="31220"/>
        <n v="31112"/>
        <n v="31074"/>
        <n v="31282"/>
        <n v="31023"/>
        <n v="31275"/>
        <n v="31261"/>
        <n v="31153"/>
        <n v="31293"/>
        <n v="31308"/>
        <n v="31291"/>
        <n v="31260"/>
        <n v="31278"/>
        <n v="31234"/>
        <n v="31214"/>
        <n v="31295"/>
        <n v="31301"/>
        <n v="31306"/>
      </sharedItems>
    </cacheField>
    <cacheField name="rider" numFmtId="0">
      <sharedItems count="8">
        <s v="deepak bairwa"/>
        <s v="pradeep"/>
        <s v="pawan"/>
        <s v="manish joshi"/>
        <s v="sashikant"/>
        <s v="sarvan"/>
        <s v="bantu"/>
        <s v="deepak"/>
      </sharedItems>
    </cacheField>
    <cacheField name="amount" numFmtId="0">
      <sharedItems containsSemiMixedTypes="0" containsString="0" containsNumber="1" minValue="23" maxValue="2684"/>
    </cacheField>
    <cacheField name="online" numFmtId="0">
      <sharedItems containsSemiMixedTypes="0" containsString="0" containsNumber="1" containsInteger="1" minValue="0" maxValue="9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8472219" createdVersion="8" refreshedVersion="8" minRefreshableVersion="3" recordCount="86" xr:uid="{56E52236-C938-43C1-9B62-7C3E2B879F9A}">
  <cacheSource type="worksheet">
    <worksheetSource name="Table100"/>
  </cacheSource>
  <cacheFields count="4">
    <cacheField name="invoice" numFmtId="0">
      <sharedItems containsSemiMixedTypes="0" containsString="0" containsNumber="1" containsInteger="1" minValue="30223" maxValue="31201" count="86">
        <n v="31132"/>
        <n v="31163"/>
        <n v="31144"/>
        <n v="31012"/>
        <n v="31129"/>
        <n v="31153"/>
        <n v="31124"/>
        <n v="31158"/>
        <n v="31110"/>
        <n v="31035"/>
        <n v="31141"/>
        <n v="30967"/>
        <n v="31019"/>
        <n v="31178"/>
        <n v="31175"/>
        <n v="31165"/>
        <n v="31199"/>
        <n v="31184"/>
        <n v="31190"/>
        <n v="31101"/>
        <n v="31127"/>
        <n v="31083"/>
        <n v="30223"/>
        <n v="31134"/>
        <n v="31155"/>
        <n v="31095"/>
        <n v="31173"/>
        <n v="31126"/>
        <n v="31192"/>
        <n v="31197"/>
        <n v="31159"/>
        <n v="31125"/>
        <n v="31171"/>
        <n v="31154"/>
        <n v="31143"/>
        <n v="31152"/>
        <n v="31186"/>
        <n v="31195"/>
        <n v="31018"/>
        <n v="31149"/>
        <n v="31010"/>
        <n v="31133"/>
        <n v="30977"/>
        <n v="31085"/>
        <n v="31179"/>
        <n v="31189"/>
        <n v="31200"/>
        <n v="31067"/>
        <n v="31185"/>
        <n v="31140"/>
        <n v="31157"/>
        <n v="31181"/>
        <n v="31166"/>
        <n v="31145"/>
        <n v="30996"/>
        <n v="31120"/>
        <n v="31108"/>
        <n v="31147"/>
        <n v="31146"/>
        <n v="31169"/>
        <n v="31201"/>
        <n v="31131"/>
        <n v="31105"/>
        <n v="31194"/>
        <n v="31162"/>
        <n v="31093"/>
        <n v="31103"/>
        <n v="31176"/>
        <n v="31172"/>
        <n v="31123"/>
        <n v="31191"/>
        <n v="31177"/>
        <n v="31139"/>
        <n v="31151"/>
        <n v="30993"/>
        <n v="31148"/>
        <n v="31128"/>
        <n v="31182"/>
        <n v="31183"/>
        <n v="31161"/>
        <n v="31024"/>
        <n v="31006"/>
        <n v="31087"/>
        <n v="31027"/>
        <n v="31106"/>
        <n v="31188"/>
      </sharedItems>
    </cacheField>
    <cacheField name="rider" numFmtId="0">
      <sharedItems count="11">
        <s v="deepak  "/>
        <s v="manish joshi"/>
        <s v="pawan"/>
        <s v="deepak  bairwa"/>
        <s v="hemant"/>
        <s v="devendra"/>
        <s v="hansraj meena"/>
        <s v="sashikant"/>
        <s v="bantu"/>
        <s v="pradeep"/>
        <s v="hemendra"/>
      </sharedItems>
    </cacheField>
    <cacheField name="amount" numFmtId="0">
      <sharedItems containsSemiMixedTypes="0" containsString="0" containsNumber="1" minValue="23" maxValue="2000"/>
    </cacheField>
    <cacheField name="online" numFmtId="0">
      <sharedItems containsSemiMixedTypes="0" containsString="0" containsNumber="1" minValue="0" maxValue="13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8703704" createdVersion="8" refreshedVersion="8" minRefreshableVersion="3" recordCount="143" xr:uid="{83F72FE6-6A94-4184-8085-003236BA7DAA}">
  <cacheSource type="worksheet">
    <worksheetSource name="Table98"/>
  </cacheSource>
  <cacheFields count="4">
    <cacheField name="invoice" numFmtId="0">
      <sharedItems containsSemiMixedTypes="0" containsString="0" containsNumber="1" containsInteger="1" minValue="30625" maxValue="31122" count="143">
        <n v="30841"/>
        <n v="31032"/>
        <n v="31002"/>
        <n v="31067"/>
        <n v="31001"/>
        <n v="30966"/>
        <n v="31104"/>
        <n v="30787"/>
        <n v="31061"/>
        <n v="31025"/>
        <n v="31053"/>
        <n v="31057"/>
        <n v="31072"/>
        <n v="30754"/>
        <n v="31055"/>
        <n v="31078"/>
        <n v="31015"/>
        <n v="31054"/>
        <n v="30980"/>
        <n v="30954"/>
        <n v="31088"/>
        <n v="30935"/>
        <n v="30973"/>
        <n v="31084"/>
        <n v="31097"/>
        <n v="31021"/>
        <n v="31064"/>
        <n v="31026"/>
        <n v="31016"/>
        <n v="31022"/>
        <n v="30988"/>
        <n v="30886"/>
        <n v="30975"/>
        <n v="31051"/>
        <n v="31033"/>
        <n v="30876"/>
        <n v="30925"/>
        <n v="30946"/>
        <n v="31014"/>
        <n v="31013"/>
        <n v="30989"/>
        <n v="30944"/>
        <n v="31047"/>
        <n v="31071"/>
        <n v="31075"/>
        <n v="31063"/>
        <n v="30981"/>
        <n v="31098"/>
        <n v="30799"/>
        <n v="31017"/>
        <n v="31068"/>
        <n v="31069"/>
        <n v="31096"/>
        <n v="31003"/>
        <n v="30879"/>
        <n v="31049"/>
        <n v="31058"/>
        <n v="31052"/>
        <n v="31030"/>
        <n v="31034"/>
        <n v="31039"/>
        <n v="31011"/>
        <n v="31060"/>
        <n v="31066"/>
        <n v="31038"/>
        <n v="30899"/>
        <n v="30974"/>
        <n v="31020"/>
        <n v="30991"/>
        <n v="31045"/>
        <n v="31036"/>
        <n v="31089"/>
        <n v="30990"/>
        <n v="31100"/>
        <n v="30945"/>
        <n v="31073"/>
        <n v="31048"/>
        <n v="31043"/>
        <n v="31029"/>
        <n v="30768"/>
        <n v="31041"/>
        <n v="31094"/>
        <n v="30780"/>
        <n v="30968"/>
        <n v="31009"/>
        <n v="31040"/>
        <n v="31081"/>
        <n v="31050"/>
        <n v="31042"/>
        <n v="31059"/>
        <n v="30987"/>
        <n v="31076"/>
        <n v="31077"/>
        <n v="30986"/>
        <n v="31065"/>
        <n v="31079"/>
        <n v="31005"/>
        <n v="31056"/>
        <n v="30997"/>
        <n v="31004"/>
        <n v="30898"/>
        <n v="30856"/>
        <n v="31028"/>
        <n v="30999"/>
        <n v="31092"/>
        <n v="31046"/>
        <n v="30957"/>
        <n v="30984"/>
        <n v="30998"/>
        <n v="31080"/>
        <n v="30960"/>
        <n v="30888"/>
        <n v="30852"/>
        <n v="31082"/>
        <n v="30970"/>
        <n v="31000"/>
        <n v="31044"/>
        <n v="30992"/>
        <n v="30916"/>
        <n v="30983"/>
        <n v="30971"/>
        <n v="31099"/>
        <n v="31070"/>
        <n v="31090"/>
        <n v="31119"/>
        <n v="31111"/>
        <n v="31102"/>
        <n v="31109"/>
        <n v="31031"/>
        <n v="30625"/>
        <n v="31086"/>
        <n v="30995"/>
        <n v="31121"/>
        <n v="31122"/>
        <n v="31113"/>
        <n v="31107"/>
        <n v="31118"/>
        <n v="30985"/>
        <n v="30972"/>
        <n v="31010"/>
        <n v="31008"/>
        <n v="30969"/>
        <n v="31115"/>
      </sharedItems>
    </cacheField>
    <cacheField name="rider" numFmtId="0">
      <sharedItems count="14">
        <s v="deepak bairwa"/>
        <s v="shashikant"/>
        <s v="manish joshi"/>
        <s v="hansraj"/>
        <s v="deepak"/>
        <s v="rahul"/>
        <s v="pradeep"/>
        <s v="suresh"/>
        <s v="pawan"/>
        <s v="bantu"/>
        <s v="hemant"/>
        <s v="vishal"/>
        <s v="devendra"/>
        <s v="hemraj meena"/>
      </sharedItems>
    </cacheField>
    <cacheField name="amount" numFmtId="0">
      <sharedItems containsSemiMixedTypes="0" containsString="0" containsNumber="1" minValue="23" maxValue="2774"/>
    </cacheField>
    <cacheField name="online" numFmtId="0">
      <sharedItems containsSemiMixedTypes="0" containsString="0" containsNumber="1" minValue="0" maxValue="1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8819443" createdVersion="8" refreshedVersion="8" minRefreshableVersion="3" recordCount="90" xr:uid="{6652CE95-FF8C-4331-BAED-78711CF22966}">
  <cacheSource type="worksheet">
    <worksheetSource name="Table93"/>
  </cacheSource>
  <cacheFields count="4">
    <cacheField name="invoice" numFmtId="0">
      <sharedItems containsSemiMixedTypes="0" containsString="0" containsNumber="1" containsInteger="1" minValue="30501" maxValue="30965" count="90">
        <n v="30752"/>
        <n v="30847"/>
        <n v="30908"/>
        <n v="30905"/>
        <n v="30893"/>
        <n v="30894"/>
        <n v="30941"/>
        <n v="30932"/>
        <n v="30947"/>
        <n v="30931"/>
        <n v="30965"/>
        <n v="30963"/>
        <n v="30861"/>
        <n v="30943"/>
        <n v="30928"/>
        <n v="30927"/>
        <n v="30892"/>
        <n v="30747"/>
        <n v="30910"/>
        <n v="30922"/>
        <n v="30501"/>
        <n v="30933"/>
        <n v="30914"/>
        <n v="30605"/>
        <n v="30955"/>
        <n v="30946"/>
        <n v="30925"/>
        <n v="30876"/>
        <n v="30834"/>
        <n v="30940"/>
        <n v="30937"/>
        <n v="30930"/>
        <n v="30643"/>
        <n v="30851"/>
        <n v="30926"/>
        <n v="30884"/>
        <n v="30882"/>
        <n v="30787"/>
        <n v="30936"/>
        <n v="30952"/>
        <n v="30878"/>
        <n v="30964"/>
        <n v="30923"/>
        <n v="30904"/>
        <n v="30890"/>
        <n v="30945"/>
        <n v="30902"/>
        <n v="30891"/>
        <n v="30906"/>
        <n v="30953"/>
        <n v="30916"/>
        <n v="30912"/>
        <n v="30958"/>
        <n v="30929"/>
        <n v="30913"/>
        <n v="30939"/>
        <n v="30942"/>
        <n v="30944"/>
        <n v="30938"/>
        <n v="30917"/>
        <n v="30911"/>
        <n v="30951"/>
        <n v="30880"/>
        <n v="30962"/>
        <n v="30881"/>
        <n v="30919"/>
        <n v="30921"/>
        <n v="30873"/>
        <n v="30769"/>
        <n v="30924"/>
        <n v="30856"/>
        <n v="30950"/>
        <n v="30934"/>
        <n v="30959"/>
        <n v="30701"/>
        <n v="30920"/>
        <n v="30820"/>
        <n v="30865"/>
        <n v="30874"/>
        <n v="30915"/>
        <n v="30949"/>
        <n v="30889"/>
        <n v="30956"/>
        <n v="30918"/>
        <n v="30757"/>
        <n v="30909"/>
        <n v="30854"/>
        <n v="30961"/>
        <n v="30850"/>
        <n v="30767"/>
      </sharedItems>
    </cacheField>
    <cacheField name="rider" numFmtId="0">
      <sharedItems count="9">
        <s v="hemant"/>
        <s v="deepak "/>
        <s v="manish joshi"/>
        <s v="suresh"/>
        <s v="pradeep"/>
        <s v="rahul"/>
        <s v="bantu"/>
        <s v="ramkumar"/>
        <s v="sarvan"/>
      </sharedItems>
    </cacheField>
    <cacheField name="amount" numFmtId="0">
      <sharedItems containsSemiMixedTypes="0" containsString="0" containsNumber="1" minValue="0" maxValue="2783.8"/>
    </cacheField>
    <cacheField name="online" numFmtId="0">
      <sharedItems containsSemiMixedTypes="0" containsString="0" containsNumber="1" minValue="0" maxValue="16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9050927" createdVersion="8" refreshedVersion="8" minRefreshableVersion="3" recordCount="41" xr:uid="{F130AB8E-3DC1-4411-A52C-CB499FADD7F1}">
  <cacheSource type="worksheet">
    <worksheetSource name="Table95"/>
  </cacheSource>
  <cacheFields count="4">
    <cacheField name="invoice" numFmtId="0">
      <sharedItems containsSemiMixedTypes="0" containsString="0" containsNumber="1" containsInteger="1" minValue="30532" maxValue="30907" count="41">
        <n v="30883"/>
        <n v="30869"/>
        <n v="30827"/>
        <n v="30856"/>
        <n v="30836"/>
        <n v="30851"/>
        <n v="30806"/>
        <n v="30866"/>
        <n v="30896"/>
        <n v="30885"/>
        <n v="30855"/>
        <n v="30786"/>
        <n v="30887"/>
        <n v="30794"/>
        <n v="30897"/>
        <n v="30540"/>
        <n v="30536"/>
        <n v="30903"/>
        <n v="30907"/>
        <n v="30875"/>
        <n v="30532"/>
        <n v="30859"/>
        <n v="30838"/>
        <n v="30849"/>
        <n v="30895"/>
        <n v="30863"/>
        <n v="30778"/>
        <n v="30858"/>
        <n v="30906"/>
        <n v="30901"/>
        <n v="30900"/>
        <n v="30870"/>
        <n v="30871"/>
        <n v="30862"/>
        <n v="30877"/>
        <n v="30790"/>
        <n v="30872"/>
        <n v="30738"/>
        <n v="30853"/>
        <n v="30867"/>
        <n v="30816"/>
      </sharedItems>
    </cacheField>
    <cacheField name="rider" numFmtId="0">
      <sharedItems count="5">
        <s v="manish joshi"/>
        <s v="deepak bairwa"/>
        <s v="deepak"/>
        <s v="ramkumar"/>
        <s v="rahul"/>
      </sharedItems>
    </cacheField>
    <cacheField name="amount" numFmtId="0">
      <sharedItems containsSemiMixedTypes="0" containsString="0" containsNumber="1" minValue="23" maxValue="5013"/>
    </cacheField>
    <cacheField name="online" numFmtId="0">
      <sharedItems containsSemiMixedTypes="0" containsString="0" containsNumber="1" minValue="0" maxValue="1671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9166666" createdVersion="8" refreshedVersion="8" minRefreshableVersion="3" recordCount="139" xr:uid="{11F63EC8-17B4-4FEC-A0CA-D56BDAB047EA}">
  <cacheSource type="worksheet">
    <worksheetSource name="Table84"/>
  </cacheSource>
  <cacheFields count="4">
    <cacheField name="invoice" numFmtId="0">
      <sharedItems containsSemiMixedTypes="0" containsString="0" containsNumber="1" containsInteger="1" minValue="30073" maxValue="30497" count="137">
        <n v="30320"/>
        <n v="30325"/>
        <n v="30353"/>
        <n v="30310"/>
        <n v="30396"/>
        <n v="30377"/>
        <n v="30417"/>
        <n v="30385"/>
        <n v="30392"/>
        <n v="30400"/>
        <n v="30393"/>
        <n v="30435"/>
        <n v="30405"/>
        <n v="30399"/>
        <n v="30416"/>
        <n v="30406"/>
        <n v="30376"/>
        <n v="30415"/>
        <n v="30378"/>
        <n v="30307"/>
        <n v="30322"/>
        <n v="30312"/>
        <n v="30341"/>
        <n v="30329"/>
        <n v="30283"/>
        <n v="30239"/>
        <n v="30254"/>
        <n v="30302"/>
        <n v="30344"/>
        <n v="30299"/>
        <n v="30321"/>
        <n v="30452"/>
        <n v="30442"/>
        <n v="30446"/>
        <n v="30336"/>
        <n v="30404"/>
        <n v="30401"/>
        <n v="30398"/>
        <n v="30451"/>
        <n v="30450"/>
        <n v="30445"/>
        <n v="30367"/>
        <n v="30318"/>
        <n v="30449"/>
        <n v="30476"/>
        <n v="30458"/>
        <n v="30470"/>
        <n v="30383"/>
        <n v="30381"/>
        <n v="30427"/>
        <n v="30430"/>
        <n v="30364"/>
        <n v="30472"/>
        <n v="30448"/>
        <n v="30468"/>
        <n v="30418"/>
        <n v="30441"/>
        <n v="30443"/>
        <n v="30374"/>
        <n v="30436"/>
        <n v="30429"/>
        <n v="30361"/>
        <n v="30288"/>
        <n v="30222"/>
        <n v="30236"/>
        <n v="30369"/>
        <n v="30428"/>
        <n v="30474"/>
        <n v="30463"/>
        <n v="30459"/>
        <n v="30466"/>
        <n v="30477"/>
        <n v="30497"/>
        <n v="30439"/>
        <n v="30494"/>
        <n v="30382"/>
        <n v="30073"/>
        <n v="30414"/>
        <n v="30437"/>
        <n v="30431"/>
        <n v="30421"/>
        <n v="30489"/>
        <n v="30460"/>
        <n v="30394"/>
        <n v="30246"/>
        <n v="30362"/>
        <n v="30455"/>
        <n v="30410"/>
        <n v="30413"/>
        <n v="30495"/>
        <n v="30387"/>
        <n v="30359"/>
        <n v="30397"/>
        <n v="30491"/>
        <n v="30365"/>
        <n v="30483"/>
        <n v="30479"/>
        <n v="30422"/>
        <n v="30426"/>
        <n v="30444"/>
        <n v="30409"/>
        <n v="30408"/>
        <n v="30389"/>
        <n v="30481"/>
        <n v="30473"/>
        <n v="30371"/>
        <n v="30485"/>
        <n v="30107"/>
        <n v="30424"/>
        <n v="30478"/>
        <n v="30411"/>
        <n v="30403"/>
        <n v="30447"/>
        <n v="30420"/>
        <n v="30407"/>
        <n v="30438"/>
        <n v="30440"/>
        <n v="30469"/>
        <n v="30467"/>
        <n v="30462"/>
        <n v="30464"/>
        <n v="30488"/>
        <n v="30457"/>
        <n v="30456"/>
        <n v="30076"/>
        <n v="30432"/>
        <n v="30433"/>
        <n v="30286"/>
        <n v="30380"/>
        <n v="30461"/>
        <n v="30487"/>
        <n v="30492"/>
        <n v="30486"/>
        <n v="30490"/>
        <n v="30496"/>
        <n v="30366"/>
        <n v="30453"/>
      </sharedItems>
    </cacheField>
    <cacheField name="rider" numFmtId="0">
      <sharedItems count="11">
        <s v="ramkumar"/>
        <s v="deepak bairwa"/>
        <s v="hansraj"/>
        <s v="sanjay ji"/>
        <s v="rahul"/>
        <s v="sarvan"/>
        <s v="vishal"/>
        <s v="bantu"/>
        <s v="hansraj 2"/>
        <s v="deepak"/>
        <s v="manish joshi"/>
      </sharedItems>
    </cacheField>
    <cacheField name="amount" numFmtId="0">
      <sharedItems containsSemiMixedTypes="0" containsString="0" containsNumber="1" minValue="23" maxValue="5854.5"/>
    </cacheField>
    <cacheField name="online" numFmtId="0">
      <sharedItems containsSemiMixedTypes="0" containsString="0" containsNumber="1" containsInteger="1" minValue="0" maxValue="32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9398151" createdVersion="8" refreshedVersion="8" minRefreshableVersion="3" recordCount="141" xr:uid="{70F16514-C2AE-464B-8CD4-665ECE8ECE43}">
  <cacheSource type="worksheet">
    <worksheetSource name="Table82"/>
  </cacheSource>
  <cacheFields count="4">
    <cacheField name="invoice" numFmtId="0">
      <sharedItems containsSemiMixedTypes="0" containsString="0" containsNumber="1" containsInteger="1" minValue="29452" maxValue="30391" count="140">
        <n v="30183"/>
        <n v="30334"/>
        <n v="30306"/>
        <n v="30219"/>
        <n v="30140"/>
        <n v="30286"/>
        <n v="30267"/>
        <n v="30293"/>
        <n v="30242"/>
        <n v="30336"/>
        <n v="30335"/>
        <n v="30331"/>
        <n v="30296"/>
        <n v="30197"/>
        <n v="30121"/>
        <n v="30256"/>
        <n v="30099"/>
        <n v="30226"/>
        <n v="30232"/>
        <n v="30269"/>
        <n v="30169"/>
        <n v="30073"/>
        <n v="29452"/>
        <n v="30265"/>
        <n v="30251"/>
        <n v="30245"/>
        <n v="30233"/>
        <n v="30259"/>
        <n v="30323"/>
        <n v="30260"/>
        <n v="30116"/>
        <n v="30231"/>
        <n v="30279"/>
        <n v="30338"/>
        <n v="30229"/>
        <n v="30247"/>
        <n v="30214"/>
        <n v="30262"/>
        <n v="29964"/>
        <n v="30258"/>
        <n v="30339"/>
        <n v="30328"/>
        <n v="30220"/>
        <n v="30250"/>
        <n v="30212"/>
        <n v="30304"/>
        <n v="30282"/>
        <n v="30237"/>
        <n v="30224"/>
        <n v="30274"/>
        <n v="30337"/>
        <n v="30235"/>
        <n v="30221"/>
        <n v="30150"/>
        <n v="30305"/>
        <n v="30319"/>
        <n v="30300"/>
        <n v="30290"/>
        <n v="30298"/>
        <n v="30234"/>
        <n v="30249"/>
        <n v="30244"/>
        <n v="30238"/>
        <n v="30292"/>
        <n v="30264"/>
        <n v="30119"/>
        <n v="30255"/>
        <n v="30243"/>
        <n v="30277"/>
        <n v="30248"/>
        <n v="30281"/>
        <n v="30327"/>
        <n v="30107"/>
        <n v="30225"/>
        <n v="30312"/>
        <n v="30322"/>
        <n v="30299"/>
        <n v="30283"/>
        <n v="30239"/>
        <n v="30278"/>
        <n v="30302"/>
        <n v="30268"/>
        <n v="30321"/>
        <n v="30344"/>
        <n v="30329"/>
        <n v="30307"/>
        <n v="30341"/>
        <n v="30254"/>
        <n v="30342"/>
        <n v="30345"/>
        <n v="30287"/>
        <n v="30317"/>
        <n v="30316"/>
        <n v="30285"/>
        <n v="30138"/>
        <n v="30280"/>
        <n v="30291"/>
        <n v="30271"/>
        <n v="30209"/>
        <n v="30332"/>
        <n v="30340"/>
        <n v="30354"/>
        <n v="29491"/>
        <n v="30330"/>
        <n v="30363"/>
        <n v="30324"/>
        <n v="30072"/>
        <n v="30263"/>
        <n v="30030"/>
        <n v="30227"/>
        <n v="30295"/>
        <n v="30034"/>
        <n v="30289"/>
        <n v="30315"/>
        <n v="30173"/>
        <n v="30275"/>
        <n v="30303"/>
        <n v="30311"/>
        <n v="30308"/>
        <n v="30355"/>
        <n v="30370"/>
        <n v="30357"/>
        <n v="30349"/>
        <n v="30230"/>
        <n v="30352"/>
        <n v="30350"/>
        <n v="30253"/>
        <n v="30309"/>
        <n v="30333"/>
        <n v="30358"/>
        <n v="30373"/>
        <n v="30273"/>
        <n v="30375"/>
        <n v="30252"/>
        <n v="30356"/>
        <n v="30371"/>
        <n v="30135"/>
        <n v="30386"/>
        <n v="30390"/>
        <n v="30391"/>
      </sharedItems>
    </cacheField>
    <cacheField name="rider" numFmtId="0">
      <sharedItems count="11">
        <s v="manish joshi"/>
        <s v="bantu"/>
        <s v="deepak bairwa"/>
        <s v="hansraj"/>
        <s v="ramkumar"/>
        <s v="deepak"/>
        <s v="sarvan"/>
        <s v="gajendra"/>
        <s v="suresh"/>
        <s v="pradeep"/>
        <s v="rahul"/>
      </sharedItems>
    </cacheField>
    <cacheField name="amoutn" numFmtId="0">
      <sharedItems containsSemiMixedTypes="0" containsString="0" containsNumber="1" minValue="23" maxValue="3319"/>
    </cacheField>
    <cacheField name="online" numFmtId="0">
      <sharedItems containsSemiMixedTypes="0" containsString="0" containsNumber="1" containsInteger="1" minValue="0" maxValue="2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9629628" createdVersion="8" refreshedVersion="8" minRefreshableVersion="3" recordCount="82" xr:uid="{2E5F03A9-B842-4F69-87A6-64C82935EE0E}">
  <cacheSource type="worksheet">
    <worksheetSource name="Table80"/>
  </cacheSource>
  <cacheFields count="4">
    <cacheField name="invoice" numFmtId="0">
      <sharedItems containsSemiMixedTypes="0" containsString="0" containsNumber="1" containsInteger="1" minValue="29452" maxValue="30218" count="82">
        <n v="30168"/>
        <n v="30176"/>
        <n v="30182"/>
        <n v="30147"/>
        <n v="30153"/>
        <n v="30161"/>
        <n v="30192"/>
        <n v="30157"/>
        <n v="30211"/>
        <n v="30172"/>
        <n v="30143"/>
        <n v="30141"/>
        <n v="30178"/>
        <n v="30205"/>
        <n v="30201"/>
        <n v="29865"/>
        <n v="30207"/>
        <n v="30132"/>
        <n v="30165"/>
        <n v="30155"/>
        <n v="30177"/>
        <n v="30179"/>
        <n v="30204"/>
        <n v="30133"/>
        <n v="30171"/>
        <n v="29727"/>
        <n v="30148"/>
        <n v="29956"/>
        <n v="29452"/>
        <n v="30073"/>
        <n v="30139"/>
        <n v="30136"/>
        <n v="30169"/>
        <n v="30188"/>
        <n v="30159"/>
        <n v="30217"/>
        <n v="30166"/>
        <n v="30152"/>
        <n v="30200"/>
        <n v="30209"/>
        <n v="30206"/>
        <n v="30187"/>
        <n v="30193"/>
        <n v="30218"/>
        <n v="30156"/>
        <n v="30199"/>
        <n v="30190"/>
        <n v="29883"/>
        <n v="30170"/>
        <n v="29944"/>
        <n v="30189"/>
        <n v="30181"/>
        <n v="30146"/>
        <n v="30076"/>
        <n v="30160"/>
        <n v="30142"/>
        <n v="30131"/>
        <n v="30137"/>
        <n v="30198"/>
        <n v="30202"/>
        <n v="30164"/>
        <n v="30216"/>
        <n v="30174"/>
        <n v="30109"/>
        <n v="30203"/>
        <n v="30191"/>
        <n v="30154"/>
        <n v="30185"/>
        <n v="30034"/>
        <n v="30196"/>
        <n v="29934"/>
        <n v="30113"/>
        <n v="30151"/>
        <n v="30215"/>
        <n v="30149"/>
        <n v="30175"/>
        <n v="30210"/>
        <n v="29964"/>
        <n v="30214"/>
        <n v="30032"/>
        <n v="30167"/>
        <n v="30184"/>
      </sharedItems>
    </cacheField>
    <cacheField name="rider" numFmtId="0">
      <sharedItems count="9">
        <s v="deepak"/>
        <s v="bantu"/>
        <s v="hemnat"/>
        <s v="ramkumar"/>
        <s v="rahul"/>
        <s v="manish joshi"/>
        <s v="gajendra"/>
        <s v="sarvan"/>
        <s v="hansraj"/>
      </sharedItems>
    </cacheField>
    <cacheField name="amount" numFmtId="0">
      <sharedItems containsSemiMixedTypes="0" containsString="0" containsNumber="1" minValue="58" maxValue="1816.5"/>
    </cacheField>
    <cacheField name="online" numFmtId="0">
      <sharedItems containsSemiMixedTypes="0" containsString="0" containsNumber="1" containsInteger="1" minValue="0" maxValue="11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9745374" createdVersion="8" refreshedVersion="8" minRefreshableVersion="3" recordCount="89" xr:uid="{8EDA6777-158F-444D-AB54-F9A61B8EEDCD}">
  <cacheSource type="worksheet">
    <worksheetSource name="Table78"/>
  </cacheSource>
  <cacheFields count="4">
    <cacheField name="INVOICE" numFmtId="0">
      <sharedItems containsSemiMixedTypes="0" containsString="0" containsNumber="1" containsInteger="1" minValue="29701" maxValue="30145" count="89">
        <n v="29883"/>
        <n v="30069"/>
        <n v="30105"/>
        <n v="29938"/>
        <n v="30110"/>
        <n v="30129"/>
        <n v="29981"/>
        <n v="30109"/>
        <n v="30106"/>
        <n v="30101"/>
        <n v="30100"/>
        <n v="30060"/>
        <n v="30065"/>
        <n v="30082"/>
        <n v="30127"/>
        <n v="30118"/>
        <n v="30042"/>
        <n v="30032"/>
        <n v="29964"/>
        <n v="30125"/>
        <n v="30120"/>
        <n v="30071"/>
        <n v="29913"/>
        <n v="29911"/>
        <n v="29865"/>
        <n v="30086"/>
        <n v="30097"/>
        <n v="30098"/>
        <n v="30115"/>
        <n v="30074"/>
        <n v="30078"/>
        <n v="30026"/>
        <n v="30058"/>
        <n v="29979"/>
        <n v="30079"/>
        <n v="30108"/>
        <n v="30014"/>
        <n v="29727"/>
        <n v="30111"/>
        <n v="30103"/>
        <n v="29931"/>
        <n v="30089"/>
        <n v="30102"/>
        <n v="29701"/>
        <n v="30002"/>
        <n v="30092"/>
        <n v="29807"/>
        <n v="30068"/>
        <n v="29934"/>
        <n v="30091"/>
        <n v="30077"/>
        <n v="30070"/>
        <n v="30093"/>
        <n v="30048"/>
        <n v="30081"/>
        <n v="30095"/>
        <n v="30084"/>
        <n v="30117"/>
        <n v="30114"/>
        <n v="30112"/>
        <n v="30000"/>
        <n v="30049"/>
        <n v="30066"/>
        <n v="29936"/>
        <n v="30080"/>
        <n v="30126"/>
        <n v="30075"/>
        <n v="29946"/>
        <n v="30090"/>
        <n v="30145"/>
        <n v="30128"/>
        <n v="30067"/>
        <n v="29837"/>
        <n v="30088"/>
        <n v="30104"/>
        <n v="30083"/>
        <n v="30094"/>
        <n v="30085"/>
        <n v="30096"/>
        <n v="29711"/>
        <n v="30087"/>
        <n v="30144"/>
        <n v="30064"/>
        <n v="30030"/>
        <n v="30123"/>
        <n v="30072"/>
        <n v="30034"/>
        <n v="29840"/>
        <n v="30124"/>
      </sharedItems>
    </cacheField>
    <cacheField name="RIDER" numFmtId="0">
      <sharedItems count="9">
        <s v="deepak bairwa"/>
        <s v="manish joshi"/>
        <s v="bantu"/>
        <s v="ramkumar"/>
        <s v="sarvan"/>
        <s v="deepak"/>
        <s v="gajendra"/>
        <s v="rahul"/>
        <s v="hemant"/>
      </sharedItems>
    </cacheField>
    <cacheField name="AMOUNT" numFmtId="0">
      <sharedItems containsSemiMixedTypes="0" containsString="0" containsNumber="1" minValue="23" maxValue="2195"/>
    </cacheField>
    <cacheField name="ONLINE" numFmtId="0">
      <sharedItems containsSemiMixedTypes="0" containsString="0" containsNumber="1" containsInteger="1" minValue="0" maxValue="13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79976851" createdVersion="8" refreshedVersion="8" minRefreshableVersion="3" recordCount="76" xr:uid="{6BADCD2E-99F4-43E4-B6C4-D858675ACAE3}">
  <cacheSource type="worksheet">
    <worksheetSource name="Table68"/>
  </cacheSource>
  <cacheFields count="4">
    <cacheField name="invoice" numFmtId="0">
      <sharedItems containsSemiMixedTypes="0" containsString="0" containsNumber="1" containsInteger="1" minValue="29181" maxValue="29546" count="76">
        <n v="29302"/>
        <n v="29462"/>
        <n v="29483"/>
        <n v="29328"/>
        <n v="29352"/>
        <n v="29488"/>
        <n v="29463"/>
        <n v="29481"/>
        <n v="29505"/>
        <n v="29535"/>
        <n v="29493"/>
        <n v="29543"/>
        <n v="29469"/>
        <n v="29494"/>
        <n v="29527"/>
        <n v="29496"/>
        <n v="29541"/>
        <n v="29544"/>
        <n v="29546"/>
        <n v="29534"/>
        <n v="29490"/>
        <n v="29508"/>
        <n v="29516"/>
        <n v="29507"/>
        <n v="29500"/>
        <n v="29497"/>
        <n v="29388"/>
        <n v="29319"/>
        <n v="29453"/>
        <n v="29443"/>
        <n v="29492"/>
        <n v="29479"/>
        <n v="29495"/>
        <n v="29498"/>
        <n v="29440"/>
        <n v="29448"/>
        <n v="29444"/>
        <n v="29528"/>
        <n v="29536"/>
        <n v="29532"/>
        <n v="29526"/>
        <n v="29489"/>
        <n v="29334"/>
        <n v="29522"/>
        <n v="29299"/>
        <n v="29517"/>
        <n v="29503"/>
        <n v="29432"/>
        <n v="29424"/>
        <n v="29519"/>
        <n v="29393"/>
        <n v="29511"/>
        <n v="29447"/>
        <n v="29181"/>
        <n v="29373"/>
        <n v="29411"/>
        <n v="29442"/>
        <n v="29477"/>
        <n v="29509"/>
        <n v="29438"/>
        <n v="29439"/>
        <n v="29539"/>
        <n v="29501"/>
        <n v="29281"/>
        <n v="29486"/>
        <n v="29514"/>
        <n v="29512"/>
        <n v="29468"/>
        <n v="29290"/>
        <n v="29524"/>
        <n v="29472"/>
        <n v="29457"/>
        <n v="29467"/>
        <n v="29461"/>
        <n v="29449"/>
        <n v="29474"/>
      </sharedItems>
    </cacheField>
    <cacheField name="rider" numFmtId="0">
      <sharedItems count="9">
        <s v="ramkumar"/>
        <s v="manish joshi"/>
        <s v="bantu"/>
        <s v="rahul"/>
        <s v="sarvan"/>
        <s v="deepak"/>
        <s v="gajendra"/>
        <s v="hemant"/>
        <s v="suresh"/>
      </sharedItems>
    </cacheField>
    <cacheField name="amount" numFmtId="0">
      <sharedItems containsSemiMixedTypes="0" containsString="0" containsNumber="1" minValue="23" maxValue="2086"/>
    </cacheField>
    <cacheField name="online" numFmtId="0">
      <sharedItems containsSemiMixedTypes="0" containsString="0" containsNumber="1" containsInteger="1" minValue="0" maxValue="2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009259" createdVersion="8" refreshedVersion="8" minRefreshableVersion="3" recordCount="155" xr:uid="{241F1933-10BD-4661-A660-CD46C70E9F9C}">
  <cacheSource type="worksheet">
    <worksheetSource name="Table66"/>
  </cacheSource>
  <cacheFields count="4">
    <cacheField name="invoice" numFmtId="0">
      <sharedItems containsSemiMixedTypes="0" containsString="0" containsNumber="1" containsInteger="1" minValue="29144" maxValue="29473" count="155">
        <n v="29292"/>
        <n v="29217"/>
        <n v="29289"/>
        <n v="29240"/>
        <n v="29349"/>
        <n v="29312"/>
        <n v="29409"/>
        <n v="29354"/>
        <n v="29279"/>
        <n v="29311"/>
        <n v="29360"/>
        <n v="29277"/>
        <n v="29366"/>
        <n v="29397"/>
        <n v="29403"/>
        <n v="29324"/>
        <n v="29200"/>
        <n v="29347"/>
        <n v="29317"/>
        <n v="29326"/>
        <n v="29350"/>
        <n v="29341"/>
        <n v="29306"/>
        <n v="29406"/>
        <n v="29288"/>
        <n v="29384"/>
        <n v="29342"/>
        <n v="29365"/>
        <n v="29358"/>
        <n v="29333"/>
        <n v="29380"/>
        <n v="29375"/>
        <n v="29318"/>
        <n v="29211"/>
        <n v="29308"/>
        <n v="29285"/>
        <n v="29325"/>
        <n v="29283"/>
        <n v="29330"/>
        <n v="29275"/>
        <n v="29295"/>
        <n v="29422"/>
        <n v="29245"/>
        <n v="29314"/>
        <n v="29298"/>
        <n v="29327"/>
        <n v="29369"/>
        <n v="29374"/>
        <n v="29381"/>
        <n v="29340"/>
        <n v="29376"/>
        <n v="29402"/>
        <n v="29368"/>
        <n v="29216"/>
        <n v="29303"/>
        <n v="29281"/>
        <n v="29344"/>
        <n v="29300"/>
        <n v="29316"/>
        <n v="29348"/>
        <n v="29390"/>
        <n v="29345"/>
        <n v="29395"/>
        <n v="29371"/>
        <n v="29389"/>
        <n v="29404"/>
        <n v="29278"/>
        <n v="29293"/>
        <n v="29286"/>
        <n v="29294"/>
        <n v="29276"/>
        <n v="29387"/>
        <n v="29405"/>
        <n v="29339"/>
        <n v="29310"/>
        <n v="29357"/>
        <n v="29282"/>
        <n v="29416"/>
        <n v="29417"/>
        <n v="29362"/>
        <n v="29377"/>
        <n v="29364"/>
        <n v="29426"/>
        <n v="29338"/>
        <n v="29413"/>
        <n v="29392"/>
        <n v="29320"/>
        <n v="29356"/>
        <n v="29378"/>
        <n v="29391"/>
        <n v="29355"/>
        <n v="29386"/>
        <n v="29359"/>
        <n v="29315"/>
        <n v="29218"/>
        <n v="29241"/>
        <n v="29367"/>
        <n v="29322"/>
        <n v="29383"/>
        <n v="29412"/>
        <n v="29319"/>
        <n v="29307"/>
        <n v="29287"/>
        <n v="29421"/>
        <n v="29253"/>
        <n v="29401"/>
        <n v="29414"/>
        <n v="29351"/>
        <n v="29372"/>
        <n v="29296"/>
        <n v="29429"/>
        <n v="29274"/>
        <n v="29385"/>
        <n v="29399"/>
        <n v="29247"/>
        <n v="29255"/>
        <n v="29382"/>
        <n v="29337"/>
        <n v="29408"/>
        <n v="29437"/>
        <n v="29272"/>
        <n v="29353"/>
        <n v="29420"/>
        <n v="29336"/>
        <n v="29156"/>
        <n v="29396"/>
        <n v="29329"/>
        <n v="29459"/>
        <n v="29323"/>
        <n v="29144"/>
        <n v="29435"/>
        <n v="29379"/>
        <n v="29418"/>
        <n v="29460"/>
        <n v="29423"/>
        <n v="29445"/>
        <n v="29428"/>
        <n v="29436"/>
        <n v="29451"/>
        <n v="29430"/>
        <n v="29309"/>
        <n v="29446"/>
        <n v="29456"/>
        <n v="29473"/>
        <n v="29427"/>
        <n v="29313"/>
        <n v="29173"/>
        <n v="29434"/>
        <n v="29394"/>
        <n v="29419"/>
        <n v="29291"/>
        <n v="29335"/>
        <n v="29343"/>
        <n v="29453"/>
        <n v="29284"/>
      </sharedItems>
    </cacheField>
    <cacheField name="rider" numFmtId="0">
      <sharedItems count="11">
        <s v="ramkumar"/>
        <s v="bantu"/>
        <s v="hemnedra"/>
        <s v="deepak"/>
        <s v="manish joshi"/>
        <s v="gejendra"/>
        <s v="sunil"/>
        <s v="rahul"/>
        <s v="surresh"/>
        <s v="hemant"/>
        <s v="sarvan"/>
      </sharedItems>
    </cacheField>
    <cacheField name="amount" numFmtId="0">
      <sharedItems containsSemiMixedTypes="0" containsString="0" containsNumber="1" minValue="23" maxValue="4517"/>
    </cacheField>
    <cacheField name="online" numFmtId="0">
      <sharedItems containsSemiMixedTypes="0" containsString="0" containsNumber="1" minValue="0" maxValue="45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009259" createdVersion="8" refreshedVersion="8" minRefreshableVersion="3" recordCount="42" xr:uid="{174576AD-2928-4D02-BE31-BB39AE0D904A}">
  <cacheSource type="worksheet">
    <worksheetSource name="Table64"/>
  </cacheSource>
  <cacheFields count="4">
    <cacheField name="invoice" numFmtId="0">
      <sharedItems containsSemiMixedTypes="0" containsString="0" containsNumber="1" containsInteger="1" minValue="29100" maxValue="29270" count="42">
        <n v="29165"/>
        <n v="29252"/>
        <n v="29264"/>
        <n v="29235"/>
        <n v="29250"/>
        <n v="29229"/>
        <n v="29203"/>
        <n v="29239"/>
        <n v="29255"/>
        <n v="29247"/>
        <n v="29237"/>
        <n v="29260"/>
        <n v="29228"/>
        <n v="29270"/>
        <n v="29269"/>
        <n v="29258"/>
        <n v="29267"/>
        <n v="29236"/>
        <n v="29263"/>
        <n v="29100"/>
        <n v="29246"/>
        <n v="29261"/>
        <n v="29259"/>
        <n v="29243"/>
        <n v="29231"/>
        <n v="29244"/>
        <n v="29262"/>
        <n v="29248"/>
        <n v="29232"/>
        <n v="29249"/>
        <n v="29257"/>
        <n v="29256"/>
        <n v="29234"/>
        <n v="29265"/>
        <n v="29241"/>
        <n v="29254"/>
        <n v="29169"/>
        <n v="29251"/>
        <n v="29135"/>
        <n v="29200"/>
        <n v="29202"/>
        <n v="29268"/>
      </sharedItems>
    </cacheField>
    <cacheField name="rider" numFmtId="0">
      <sharedItems count="7">
        <s v="rahul"/>
        <s v="pradeep"/>
        <s v="manish joshi"/>
        <s v="deepak"/>
        <s v="ramkumar"/>
        <s v="sarvan"/>
        <s v="bantu"/>
      </sharedItems>
    </cacheField>
    <cacheField name="amount" numFmtId="0">
      <sharedItems containsSemiMixedTypes="0" containsString="0" containsNumber="1" minValue="23" maxValue="4042"/>
    </cacheField>
    <cacheField name="online" numFmtId="0">
      <sharedItems containsSemiMixedTypes="0" containsString="0" containsNumber="1" minValue="0" maxValue="6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0324074" createdVersion="8" refreshedVersion="8" minRefreshableVersion="3" recordCount="89" xr:uid="{AC48B334-3187-404D-8662-938AE16BD0CB}">
  <cacheSource type="worksheet">
    <worksheetSource name="Table61"/>
  </cacheSource>
  <cacheFields count="4">
    <cacheField name="invoice" numFmtId="0">
      <sharedItems containsSemiMixedTypes="0" containsString="0" containsNumber="1" containsInteger="1" minValue="28912" maxValue="29228" count="89">
        <n v="29146"/>
        <n v="29171"/>
        <n v="29169"/>
        <n v="29202"/>
        <n v="29191"/>
        <n v="29205"/>
        <n v="29200"/>
        <n v="29196"/>
        <n v="29166"/>
        <n v="29215"/>
        <n v="29189"/>
        <n v="29167"/>
        <n v="29199"/>
        <n v="29207"/>
        <n v="29159"/>
        <n v="29140"/>
        <n v="29182"/>
        <n v="29164"/>
        <n v="29153"/>
        <n v="29210"/>
        <n v="29092"/>
        <n v="29214"/>
        <n v="28931"/>
        <n v="29170"/>
        <n v="29188"/>
        <n v="28948"/>
        <n v="29213"/>
        <n v="29223"/>
        <n v="29212"/>
        <n v="29163"/>
        <n v="29181"/>
        <n v="29174"/>
        <n v="29195"/>
        <n v="29087"/>
        <n v="29096"/>
        <n v="29176"/>
        <n v="29160"/>
        <n v="29104"/>
        <n v="29187"/>
        <n v="29221"/>
        <n v="29175"/>
        <n v="29158"/>
        <n v="29204"/>
        <n v="29145"/>
        <n v="29186"/>
        <n v="29162"/>
        <n v="29101"/>
        <n v="29197"/>
        <n v="29161"/>
        <n v="29183"/>
        <n v="29193"/>
        <n v="29154"/>
        <n v="29172"/>
        <n v="29094"/>
        <n v="29177"/>
        <n v="29178"/>
        <n v="29184"/>
        <n v="29086"/>
        <n v="29100"/>
        <n v="29201"/>
        <n v="29198"/>
        <n v="29180"/>
        <n v="29151"/>
        <n v="29088"/>
        <n v="29222"/>
        <n v="29225"/>
        <n v="29179"/>
        <n v="29138"/>
        <n v="29209"/>
        <n v="29190"/>
        <n v="29203"/>
        <n v="29076"/>
        <n v="29220"/>
        <n v="29095"/>
        <n v="29194"/>
        <n v="29224"/>
        <n v="29206"/>
        <n v="29219"/>
        <n v="29168"/>
        <n v="29157"/>
        <n v="28928"/>
        <n v="29192"/>
        <n v="29078"/>
        <n v="29185"/>
        <n v="29128"/>
        <n v="28912"/>
        <n v="29155"/>
        <n v="29227"/>
        <n v="29228"/>
      </sharedItems>
    </cacheField>
    <cacheField name="Rider" numFmtId="0">
      <sharedItems count="8">
        <s v="bantu"/>
        <s v="manish joshi"/>
        <s v="vivek"/>
        <s v="pradeep"/>
        <s v="ramkumar"/>
        <s v="deepak"/>
        <s v="rahul"/>
        <s v="sarvan"/>
      </sharedItems>
    </cacheField>
    <cacheField name="amount" numFmtId="0">
      <sharedItems containsSemiMixedTypes="0" containsString="0" containsNumber="1" minValue="23" maxValue="2758"/>
    </cacheField>
    <cacheField name="online" numFmtId="0">
      <sharedItems containsSemiMixedTypes="0" containsString="0" containsNumber="1" minValue="0" maxValue="2718.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0555559" createdVersion="8" refreshedVersion="8" minRefreshableVersion="3" recordCount="53" xr:uid="{CD76700E-FDA5-49D6-8EFD-A3010A0E2E56}">
  <cacheSource type="worksheet">
    <worksheetSource name="Table60"/>
  </cacheSource>
  <cacheFields count="4">
    <cacheField name="invoice" numFmtId="0">
      <sharedItems containsSemiMixedTypes="0" containsString="0" containsNumber="1" containsInteger="1" minValue="28651" maxValue="29153" count="53">
        <n v="29105"/>
        <n v="29112"/>
        <n v="29106"/>
        <n v="29116"/>
        <n v="29099"/>
        <n v="29091"/>
        <n v="29114"/>
        <n v="29108"/>
        <n v="29120"/>
        <n v="29121"/>
        <n v="29134"/>
        <n v="29131"/>
        <n v="29132"/>
        <n v="29142"/>
        <n v="29153"/>
        <n v="28651"/>
        <n v="28877"/>
        <n v="29093"/>
        <n v="29135"/>
        <n v="29117"/>
        <n v="29152"/>
        <n v="29110"/>
        <n v="29147"/>
        <n v="29150"/>
        <n v="29118"/>
        <n v="29113"/>
        <n v="29103"/>
        <n v="29149"/>
        <n v="29104"/>
        <n v="29122"/>
        <n v="28878"/>
        <n v="29020"/>
        <n v="29015"/>
        <n v="29127"/>
        <n v="29136"/>
        <n v="29123"/>
        <n v="29124"/>
        <n v="29119"/>
        <n v="29111"/>
        <n v="29133"/>
        <n v="29115"/>
        <n v="29148"/>
        <n v="29137"/>
        <n v="29036"/>
        <n v="29094"/>
        <n v="29126"/>
        <n v="29143"/>
        <n v="29146"/>
        <n v="29139"/>
        <n v="29109"/>
        <n v="29107"/>
        <n v="29130"/>
        <n v="29129"/>
      </sharedItems>
    </cacheField>
    <cacheField name="rider" numFmtId="0">
      <sharedItems count="8">
        <s v="deepak"/>
        <s v="ramkumar"/>
        <s v="pradeep"/>
        <s v="manish joshi"/>
        <s v="sunil"/>
        <s v="suresh"/>
        <s v="bantu"/>
        <s v="sarvan"/>
      </sharedItems>
    </cacheField>
    <cacheField name="amount" numFmtId="0">
      <sharedItems containsSemiMixedTypes="0" containsString="0" containsNumber="1" minValue="0" maxValue="1365"/>
    </cacheField>
    <cacheField name="online" numFmtId="0">
      <sharedItems containsSemiMixedTypes="0" containsString="0" containsNumber="1" containsInteger="1" minValue="0" maxValue="13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0787036" createdVersion="8" refreshedVersion="8" minRefreshableVersion="3" recordCount="100" xr:uid="{7360C740-5517-4C87-86E2-59D213FCC2E3}">
  <cacheSource type="worksheet">
    <worksheetSource name="Table58"/>
  </cacheSource>
  <cacheFields count="4">
    <cacheField name="invoice" numFmtId="0">
      <sharedItems containsSemiMixedTypes="0" containsString="0" containsNumber="1" containsInteger="1" minValue="28705" maxValue="29104" count="100">
        <n v="29080"/>
        <n v="29085"/>
        <n v="29021"/>
        <n v="29067"/>
        <n v="28920"/>
        <n v="29039"/>
        <n v="29045"/>
        <n v="28918"/>
        <n v="29005"/>
        <n v="29072"/>
        <n v="29068"/>
        <n v="28925"/>
        <n v="29034"/>
        <n v="28944"/>
        <n v="29069"/>
        <n v="29070"/>
        <n v="29057"/>
        <n v="29017"/>
        <n v="29012"/>
        <n v="29018"/>
        <n v="29025"/>
        <n v="29040"/>
        <n v="28951"/>
        <n v="29027"/>
        <n v="29044"/>
        <n v="29050"/>
        <n v="29052"/>
        <n v="29008"/>
        <n v="29035"/>
        <n v="29031"/>
        <n v="29077"/>
        <n v="29014"/>
        <n v="29043"/>
        <n v="29041"/>
        <n v="28924"/>
        <n v="29084"/>
        <n v="28858"/>
        <n v="29011"/>
        <n v="29062"/>
        <n v="29083"/>
        <n v="29065"/>
        <n v="29042"/>
        <n v="29006"/>
        <n v="29058"/>
        <n v="29053"/>
        <n v="29036"/>
        <n v="29028"/>
        <n v="29007"/>
        <n v="29074"/>
        <n v="29073"/>
        <n v="28889"/>
        <n v="28880"/>
        <n v="29049"/>
        <n v="29013"/>
        <n v="29066"/>
        <n v="29061"/>
        <n v="29023"/>
        <n v="29029"/>
        <n v="29097"/>
        <n v="29000"/>
        <n v="29089"/>
        <n v="29016"/>
        <n v="29090"/>
        <n v="29019"/>
        <n v="29032"/>
        <n v="29024"/>
        <n v="29033"/>
        <n v="29048"/>
        <n v="29071"/>
        <n v="29051"/>
        <n v="28985"/>
        <n v="29063"/>
        <n v="29064"/>
        <n v="29059"/>
        <n v="29026"/>
        <n v="28973"/>
        <n v="29056"/>
        <n v="29046"/>
        <n v="29010"/>
        <n v="29003"/>
        <n v="29060"/>
        <n v="28705"/>
        <n v="29098"/>
        <n v="28967"/>
        <n v="28948"/>
        <n v="28932"/>
        <n v="28845"/>
        <n v="29009"/>
        <n v="29037"/>
        <n v="29020"/>
        <n v="29038"/>
        <n v="29055"/>
        <n v="29047"/>
        <n v="29075"/>
        <n v="29015"/>
        <n v="29004"/>
        <n v="29102"/>
        <n v="29104"/>
        <n v="29082"/>
        <n v="29030"/>
      </sharedItems>
    </cacheField>
    <cacheField name="rider" numFmtId="0">
      <sharedItems count="9">
        <s v="ramkumar"/>
        <s v="manish joshi"/>
        <s v="deepak"/>
        <s v="vivek"/>
        <s v="bantu"/>
        <s v="sarvan"/>
        <s v="suresh"/>
        <s v="pradeep"/>
        <s v="sunil"/>
      </sharedItems>
    </cacheField>
    <cacheField name="amount" numFmtId="0">
      <sharedItems containsSemiMixedTypes="0" containsString="0" containsNumber="1" minValue="45" maxValue="1767"/>
    </cacheField>
    <cacheField name="online" numFmtId="0">
      <sharedItems containsSemiMixedTypes="0" containsString="0" containsNumber="1" containsInteger="1" minValue="0" maxValue="14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0902775" createdVersion="8" refreshedVersion="8" minRefreshableVersion="3" recordCount="66" xr:uid="{5F6A80FD-8C08-4F0E-AD45-37C775F774EE}">
  <cacheSource type="worksheet">
    <worksheetSource name="Table56"/>
  </cacheSource>
  <cacheFields count="4">
    <cacheField name="invocie" numFmtId="0">
      <sharedItems containsSemiMixedTypes="0" containsString="0" containsNumber="1" containsInteger="1" minValue="28726" maxValue="29002" count="66">
        <n v="28994"/>
        <n v="28974"/>
        <n v="28978"/>
        <n v="28956"/>
        <n v="28950"/>
        <n v="28991"/>
        <n v="28945"/>
        <n v="28938"/>
        <n v="28963"/>
        <n v="28960"/>
        <n v="28984"/>
        <n v="28949"/>
        <n v="28860"/>
        <n v="28940"/>
        <n v="28828"/>
        <n v="28827"/>
        <n v="28980"/>
        <n v="28959"/>
        <n v="28941"/>
        <n v="28961"/>
        <n v="28954"/>
        <n v="28953"/>
        <n v="28968"/>
        <n v="28937"/>
        <n v="28993"/>
        <n v="28999"/>
        <n v="28982"/>
        <n v="28969"/>
        <n v="28985"/>
        <n v="28958"/>
        <n v="28952"/>
        <n v="28942"/>
        <n v="28946"/>
        <n v="28975"/>
        <n v="28970"/>
        <n v="28962"/>
        <n v="28992"/>
        <n v="29001"/>
        <n v="28977"/>
        <n v="28957"/>
        <n v="28976"/>
        <n v="28979"/>
        <n v="28997"/>
        <n v="28955"/>
        <n v="28988"/>
        <n v="28947"/>
        <n v="28726"/>
        <n v="28996"/>
        <n v="28972"/>
        <n v="29000"/>
        <n v="28983"/>
        <n v="28878"/>
        <n v="28990"/>
        <n v="28964"/>
        <n v="28965"/>
        <n v="28948"/>
        <n v="28932"/>
        <n v="28986"/>
        <n v="28981"/>
        <n v="28987"/>
        <n v="28967"/>
        <n v="28943"/>
        <n v="28966"/>
        <n v="28989"/>
        <n v="28998"/>
        <n v="29002"/>
      </sharedItems>
    </cacheField>
    <cacheField name="rider" numFmtId="0">
      <sharedItems count="8">
        <s v="manish joshi"/>
        <s v="gajendra"/>
        <s v="deepak"/>
        <s v="suresh"/>
        <s v="ramkumar"/>
        <s v="sarvan"/>
        <s v="pradeep"/>
        <s v="bantu"/>
      </sharedItems>
    </cacheField>
    <cacheField name="amount" numFmtId="0">
      <sharedItems containsSemiMixedTypes="0" containsString="0" containsNumber="1" minValue="23" maxValue="2069"/>
    </cacheField>
    <cacheField name="online" numFmtId="0">
      <sharedItems containsSemiMixedTypes="0" containsString="0" containsNumber="1" minValue="0" maxValue="18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113426" createdVersion="8" refreshedVersion="8" minRefreshableVersion="3" recordCount="97" xr:uid="{F00502C4-8F8B-4C14-B3C3-86D0FE44C56A}">
  <cacheSource type="worksheet">
    <worksheetSource name="Table48"/>
  </cacheSource>
  <cacheFields count="4">
    <cacheField name="invoice" numFmtId="0">
      <sharedItems containsSemiMixedTypes="0" containsString="0" containsNumber="1" containsInteger="1" minValue="27750" maxValue="28226" count="97">
        <n v="28167"/>
        <n v="27750"/>
        <n v="28023"/>
        <n v="28162"/>
        <n v="28007"/>
        <n v="28100"/>
        <n v="28171"/>
        <n v="28004"/>
        <n v="28133"/>
        <n v="27996"/>
        <n v="28155"/>
        <n v="28030"/>
        <n v="28157"/>
        <n v="28175"/>
        <n v="28172"/>
        <n v="28144"/>
        <n v="27961"/>
        <n v="28160"/>
        <n v="28149"/>
        <n v="28197"/>
        <n v="28194"/>
        <n v="28215"/>
        <n v="28216"/>
        <n v="28151"/>
        <n v="28042"/>
        <n v="28176"/>
        <n v="28177"/>
        <n v="28125"/>
        <n v="28123"/>
        <n v="28057"/>
        <n v="28003"/>
        <n v="28049"/>
        <n v="28091"/>
        <n v="28188"/>
        <n v="27969"/>
        <n v="28208"/>
        <n v="28206"/>
        <n v="28141"/>
        <n v="28090"/>
        <n v="28217"/>
        <n v="28198"/>
        <n v="28156"/>
        <n v="28134"/>
        <n v="28211"/>
        <n v="28173"/>
        <n v="28026"/>
        <n v="28214"/>
        <n v="27993"/>
        <n v="28028"/>
        <n v="28180"/>
        <n v="28159"/>
        <n v="28113"/>
        <n v="28189"/>
        <n v="28192"/>
        <n v="28209"/>
        <n v="28179"/>
        <n v="28084"/>
        <n v="28112"/>
        <n v="28107"/>
        <n v="27799"/>
        <n v="28129"/>
        <n v="28001"/>
        <n v="28142"/>
        <n v="28202"/>
        <n v="28213"/>
        <n v="28199"/>
        <n v="28027"/>
        <n v="28152"/>
        <n v="28132"/>
        <n v="28130"/>
        <n v="28043"/>
        <n v="28045"/>
        <n v="28128"/>
        <n v="28138"/>
        <n v="28185"/>
        <n v="28143"/>
        <n v="28122"/>
        <n v="28146"/>
        <n v="28153"/>
        <n v="28127"/>
        <n v="28148"/>
        <n v="28006"/>
        <n v="28170"/>
        <n v="28145"/>
        <n v="28168"/>
        <n v="28166"/>
        <n v="28196"/>
        <n v="28131"/>
        <n v="28126"/>
        <n v="27764"/>
        <n v="28140"/>
        <n v="28187"/>
        <n v="28164"/>
        <n v="28210"/>
        <n v="28219"/>
        <n v="28183"/>
        <n v="28226"/>
      </sharedItems>
    </cacheField>
    <cacheField name="rider" numFmtId="0">
      <sharedItems count="10">
        <s v="vivek"/>
        <s v="deepak"/>
        <s v="manish joshi"/>
        <s v="bantu"/>
        <s v="rahul"/>
        <s v="hemant"/>
        <s v="ramkumar"/>
        <s v="sarvan"/>
        <s v="biraj"/>
        <s v="sunil"/>
      </sharedItems>
    </cacheField>
    <cacheField name="amount" numFmtId="0">
      <sharedItems containsSemiMixedTypes="0" containsString="0" containsNumber="1" minValue="41" maxValue="3346"/>
    </cacheField>
    <cacheField name="online" numFmtId="0">
      <sharedItems containsSemiMixedTypes="0" containsString="0" containsNumber="1" containsInteger="1" minValue="0" maxValue="10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1249998" createdVersion="8" refreshedVersion="8" minRefreshableVersion="3" recordCount="141" xr:uid="{D3D14917-9D3C-41E4-9D9E-B1EAE0663A3E}">
  <cacheSource type="worksheet">
    <worksheetSource name="Table46"/>
  </cacheSource>
  <cacheFields count="4">
    <cacheField name="invoice" numFmtId="0">
      <sharedItems containsSemiMixedTypes="0" containsString="0" containsNumber="1" containsInteger="1" minValue="27372" maxValue="28139" count="140">
        <n v="28048"/>
        <n v="28096"/>
        <n v="28042"/>
        <n v="28067"/>
        <n v="27923"/>
        <n v="27999"/>
        <n v="28069"/>
        <n v="28017"/>
        <n v="27997"/>
        <n v="28047"/>
        <n v="28019"/>
        <n v="28087"/>
        <n v="28086"/>
        <n v="28081"/>
        <n v="28080"/>
        <n v="28098"/>
        <n v="28008"/>
        <n v="28106"/>
        <n v="28031"/>
        <n v="28035"/>
        <n v="27898"/>
        <n v="28108"/>
        <n v="28018"/>
        <n v="28029"/>
        <n v="28078"/>
        <n v="28103"/>
        <n v="28025"/>
        <n v="28036"/>
        <n v="28046"/>
        <n v="28083"/>
        <n v="28040"/>
        <n v="27909"/>
        <n v="27946"/>
        <n v="28097"/>
        <n v="27715"/>
        <n v="28077"/>
        <n v="28073"/>
        <n v="27798"/>
        <n v="28032"/>
        <n v="28088"/>
        <n v="28033"/>
        <n v="27957"/>
        <n v="28059"/>
        <n v="28055"/>
        <n v="28014"/>
        <n v="27961"/>
        <n v="27827"/>
        <n v="27994"/>
        <n v="28034"/>
        <n v="27992"/>
        <n v="27768"/>
        <n v="27717"/>
        <n v="27956"/>
        <n v="27974"/>
        <n v="27872"/>
        <n v="27908"/>
        <n v="28076"/>
        <n v="28066"/>
        <n v="28092"/>
        <n v="28050"/>
        <n v="28061"/>
        <n v="28062"/>
        <n v="28052"/>
        <n v="28056"/>
        <n v="28119"/>
        <n v="28038"/>
        <n v="28095"/>
        <n v="27934"/>
        <n v="27902"/>
        <n v="28105"/>
        <n v="28116"/>
        <n v="28065"/>
        <n v="27938"/>
        <n v="28068"/>
        <n v="27942"/>
        <n v="27826"/>
        <n v="27821"/>
        <n v="28111"/>
        <n v="28007"/>
        <n v="28100"/>
        <n v="28051"/>
        <n v="28071"/>
        <n v="28082"/>
        <n v="28089"/>
        <n v="28099"/>
        <n v="28024"/>
        <n v="28072"/>
        <n v="28004"/>
        <n v="28109"/>
        <n v="28110"/>
        <n v="28115"/>
        <n v="28010"/>
        <n v="28037"/>
        <n v="28101"/>
        <n v="28121"/>
        <n v="28064"/>
        <n v="28005"/>
        <n v="28053"/>
        <n v="28058"/>
        <n v="27866"/>
        <n v="28009"/>
        <n v="28079"/>
        <n v="28136"/>
        <n v="28085"/>
        <n v="27914"/>
        <n v="27949"/>
        <n v="28021"/>
        <n v="27913"/>
        <n v="28137"/>
        <n v="28135"/>
        <n v="28139"/>
        <n v="27850"/>
        <n v="27950"/>
        <n v="27929"/>
        <n v="27998"/>
        <n v="28000"/>
        <n v="28060"/>
        <n v="28114"/>
        <n v="28041"/>
        <n v="28011"/>
        <n v="28026"/>
        <n v="28118"/>
        <n v="27928"/>
        <n v="28002"/>
        <n v="28022"/>
        <n v="28102"/>
        <n v="27584"/>
        <n v="28020"/>
        <n v="27911"/>
        <n v="27734"/>
        <n v="28120"/>
        <n v="27916"/>
        <n v="28013"/>
        <n v="27372"/>
        <n v="28075"/>
        <n v="28094"/>
        <n v="27947"/>
        <n v="27667"/>
        <n v="27943"/>
        <n v="27865"/>
      </sharedItems>
    </cacheField>
    <cacheField name="rider" numFmtId="0">
      <sharedItems count="11">
        <s v="manish joshi"/>
        <s v="pradeep"/>
        <s v="deepak"/>
        <s v="jitendra"/>
        <s v="hemant"/>
        <s v="rahul"/>
        <s v="sarvan"/>
        <s v="suresh"/>
        <s v="bantu"/>
        <s v="ramkumar"/>
        <s v="biraj"/>
      </sharedItems>
    </cacheField>
    <cacheField name="amount" numFmtId="0">
      <sharedItems containsSemiMixedTypes="0" containsString="0" containsNumber="1" minValue="0" maxValue="2496"/>
    </cacheField>
    <cacheField name="online" numFmtId="0">
      <sharedItems containsSemiMixedTypes="0" containsString="0" containsNumber="1" containsInteger="1" minValue="0" maxValue="12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1481483" createdVersion="8" refreshedVersion="8" minRefreshableVersion="3" recordCount="96" xr:uid="{3A657CBC-DF11-44AB-9E72-6815D4265C20}">
  <cacheSource type="worksheet">
    <worksheetSource name="Table44"/>
  </cacheSource>
  <cacheFields count="4">
    <cacheField name="invoice" numFmtId="0">
      <sharedItems containsSemiMixedTypes="0" containsString="0" containsNumber="1" containsInteger="1" minValue="27670" maxValue="27991" count="96">
        <n v="27949"/>
        <n v="27955"/>
        <n v="27767"/>
        <n v="27917"/>
        <n v="27939"/>
        <n v="27905"/>
        <n v="27870"/>
        <n v="27920"/>
        <n v="27921"/>
        <n v="27985"/>
        <n v="27966"/>
        <n v="27919"/>
        <n v="27944"/>
        <n v="27899"/>
        <n v="27789"/>
        <n v="27839"/>
        <n v="27813"/>
        <n v="27897"/>
        <n v="27931"/>
        <n v="27945"/>
        <n v="27915"/>
        <n v="27798"/>
        <n v="27887"/>
        <n v="27906"/>
        <n v="27900"/>
        <n v="27933"/>
        <n v="27922"/>
        <n v="27924"/>
        <n v="27918"/>
        <n v="27953"/>
        <n v="27948"/>
        <n v="27912"/>
        <n v="27963"/>
        <n v="27932"/>
        <n v="27803"/>
        <n v="27847"/>
        <n v="27807"/>
        <n v="27901"/>
        <n v="27910"/>
        <n v="27970"/>
        <n v="27959"/>
        <n v="27973"/>
        <n v="27981"/>
        <n v="27986"/>
        <n v="27987"/>
        <n v="27960"/>
        <n v="27937"/>
        <n v="27936"/>
        <n v="27964"/>
        <n v="27950"/>
        <n v="27894"/>
        <n v="27929"/>
        <n v="27911"/>
        <n v="27943"/>
        <n v="27840"/>
        <n v="27780"/>
        <n v="27916"/>
        <n v="27947"/>
        <n v="27978"/>
        <n v="27796"/>
        <n v="27940"/>
        <n v="27926"/>
        <n v="27903"/>
        <n v="27809"/>
        <n v="27759"/>
        <n v="27670"/>
        <n v="27965"/>
        <n v="27844"/>
        <n v="27888"/>
        <n v="27968"/>
        <n v="27791"/>
        <n v="27952"/>
        <n v="27971"/>
        <n v="27977"/>
        <n v="27980"/>
        <n v="27989"/>
        <n v="27988"/>
        <n v="27984"/>
        <n v="27967"/>
        <n v="27942"/>
        <n v="27990"/>
        <n v="27972"/>
        <n v="27889"/>
        <n v="27783"/>
        <n v="27896"/>
        <n v="27849"/>
        <n v="27826"/>
        <n v="27875"/>
        <n v="27979"/>
        <n v="27983"/>
        <n v="27991"/>
        <n v="27975"/>
        <n v="27930"/>
        <n v="27935"/>
        <n v="27976"/>
        <n v="27866"/>
      </sharedItems>
    </cacheField>
    <cacheField name="rider" numFmtId="0">
      <sharedItems count="11">
        <s v="rahul"/>
        <s v="deepak"/>
        <s v="manish joshi"/>
        <s v="sarvan"/>
        <s v="vivek"/>
        <s v="bantu"/>
        <s v="ramkumar"/>
        <s v="sunil"/>
        <s v="biraj"/>
        <s v="hemant"/>
        <s v="pradeep"/>
      </sharedItems>
    </cacheField>
    <cacheField name="amount" numFmtId="0">
      <sharedItems containsSemiMixedTypes="0" containsString="0" containsNumber="1" minValue="23" maxValue="2540"/>
    </cacheField>
    <cacheField name="online" numFmtId="0">
      <sharedItems containsSemiMixedTypes="0" containsString="0" containsNumber="1" containsInteger="1" minValue="0" maxValue="8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1828706" createdVersion="8" refreshedVersion="8" minRefreshableVersion="3" recordCount="128" xr:uid="{20DF9FF3-436F-43F8-AD2B-739EDDA98079}">
  <cacheSource type="worksheet">
    <worksheetSource name="Table42"/>
  </cacheSource>
  <cacheFields count="4">
    <cacheField name="invoice" numFmtId="0">
      <sharedItems containsSemiMixedTypes="0" containsString="0" containsNumber="1" containsInteger="1" minValue="26322" maxValue="27907" count="128">
        <n v="27842"/>
        <n v="27729"/>
        <n v="27224"/>
        <n v="27739"/>
        <n v="27372"/>
        <n v="27744"/>
        <n v="27734"/>
        <n v="27696"/>
        <n v="27348"/>
        <n v="27732"/>
        <n v="27282"/>
        <n v="26322"/>
        <n v="27626"/>
        <n v="27741"/>
        <n v="27598"/>
        <n v="27735"/>
        <n v="27584"/>
        <n v="27645"/>
        <n v="27589"/>
        <n v="27606"/>
        <n v="27829"/>
        <n v="27688"/>
        <n v="27652"/>
        <n v="27823"/>
        <n v="27830"/>
        <n v="27856"/>
        <n v="27817"/>
        <n v="27891"/>
        <n v="27806"/>
        <n v="27871"/>
        <n v="27874"/>
        <n v="27885"/>
        <n v="27873"/>
        <n v="27810"/>
        <n v="27802"/>
        <n v="27853"/>
        <n v="27717"/>
        <n v="27863"/>
        <n v="27841"/>
        <n v="27851"/>
        <n v="27725"/>
        <n v="27828"/>
        <n v="27793"/>
        <n v="27859"/>
        <n v="27843"/>
        <n v="27795"/>
        <n v="27857"/>
        <n v="27852"/>
        <n v="27837"/>
        <n v="27880"/>
        <n v="27890"/>
        <n v="27835"/>
        <n v="27808"/>
        <n v="27782"/>
        <n v="27877"/>
        <n v="27892"/>
        <n v="27785"/>
        <n v="27819"/>
        <n v="27893"/>
        <n v="27833"/>
        <n v="27864"/>
        <n v="27838"/>
        <n v="27786"/>
        <n v="27781"/>
        <n v="27876"/>
        <n v="27907"/>
        <n v="27496"/>
        <n v="27869"/>
        <n v="27815"/>
        <n v="27832"/>
        <n v="27787"/>
        <n v="27607"/>
        <n v="27805"/>
        <n v="27723"/>
        <n v="27883"/>
        <n v="27836"/>
        <n v="27860"/>
        <n v="27820"/>
        <n v="27811"/>
        <n v="27866"/>
        <n v="27801"/>
        <n v="27687"/>
        <n v="27855"/>
        <n v="27882"/>
        <n v="27854"/>
        <n v="27827"/>
        <n v="27887"/>
        <n v="27714"/>
        <n v="27707"/>
        <n v="27750"/>
        <n v="27800"/>
        <n v="27858"/>
        <n v="27861"/>
        <n v="27881"/>
        <n v="27804"/>
        <n v="27792"/>
        <n v="27834"/>
        <n v="27694"/>
        <n v="27812"/>
        <n v="27312"/>
        <n v="27510"/>
        <n v="27745"/>
        <n v="27789"/>
        <n v="27848"/>
        <n v="27831"/>
        <n v="27878"/>
        <n v="27794"/>
        <n v="27845"/>
        <n v="27784"/>
        <n v="27822"/>
        <n v="27867"/>
        <n v="27814"/>
        <n v="27886"/>
        <n v="27825"/>
        <n v="27761"/>
        <n v="27788"/>
        <n v="27895"/>
        <n v="27868"/>
        <n v="27904"/>
        <n v="27790"/>
        <n v="27884"/>
        <n v="27797"/>
        <n v="27846"/>
        <n v="27818"/>
        <n v="27189"/>
        <n v="27779"/>
        <n v="27898"/>
        <n v="27862"/>
      </sharedItems>
    </cacheField>
    <cacheField name="rider" numFmtId="0">
      <sharedItems count="11">
        <s v="ramkumar"/>
        <s v="mahesh"/>
        <s v="manish joshi"/>
        <s v="suresh"/>
        <s v="deepak"/>
        <s v="biraj"/>
        <s v="hemant"/>
        <s v="jitendra"/>
        <s v="rahul"/>
        <s v="pradeep"/>
        <s v="sunil"/>
      </sharedItems>
    </cacheField>
    <cacheField name="amount" numFmtId="0">
      <sharedItems containsSemiMixedTypes="0" containsString="0" containsNumber="1" minValue="23" maxValue="2620"/>
    </cacheField>
    <cacheField name="online" numFmtId="0">
      <sharedItems containsSemiMixedTypes="0" containsString="0" containsNumber="1" minValue="0" maxValue="7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1944445" createdVersion="8" refreshedVersion="8" minRefreshableVersion="3" recordCount="73" xr:uid="{B8304ED6-379A-4F33-AA83-003C481F01D5}">
  <cacheSource type="worksheet">
    <worksheetSource name="Table40"/>
  </cacheSource>
  <cacheFields count="4">
    <cacheField name="invoice" numFmtId="0">
      <sharedItems containsSemiMixedTypes="0" containsString="0" containsNumber="1" containsInteger="1" minValue="27312" maxValue="27777" count="73">
        <n v="27637"/>
        <n v="27754"/>
        <n v="27748"/>
        <n v="27771"/>
        <n v="27755"/>
        <n v="27655"/>
        <n v="27740"/>
        <n v="27706"/>
        <n v="27391"/>
        <n v="27709"/>
        <n v="27703"/>
        <n v="27724"/>
        <n v="27727"/>
        <n v="27562"/>
        <n v="27733"/>
        <n v="27731"/>
        <n v="27726"/>
        <n v="27758"/>
        <n v="27728"/>
        <n v="27749"/>
        <n v="27700"/>
        <n v="27572"/>
        <n v="27742"/>
        <n v="27705"/>
        <n v="27692"/>
        <n v="27663"/>
        <n v="27695"/>
        <n v="27713"/>
        <n v="27701"/>
        <n v="27776"/>
        <n v="27664"/>
        <n v="27753"/>
        <n v="27470"/>
        <n v="27720"/>
        <n v="27544"/>
        <n v="27653"/>
        <n v="27708"/>
        <n v="27770"/>
        <n v="27722"/>
        <n v="27718"/>
        <n v="27743"/>
        <n v="27719"/>
        <n v="27690"/>
        <n v="27763"/>
        <n v="27607"/>
        <n v="27769"/>
        <n v="27775"/>
        <n v="27459"/>
        <n v="27765"/>
        <n v="27757"/>
        <n v="27767"/>
        <n v="27752"/>
        <n v="27760"/>
        <n v="27707"/>
        <n v="27714"/>
        <n v="27745"/>
        <n v="27750"/>
        <n v="27510"/>
        <n v="27699"/>
        <n v="27614"/>
        <n v="27312"/>
        <n v="27601"/>
        <n v="27773"/>
        <n v="27710"/>
        <n v="27702"/>
        <n v="27711"/>
        <n v="27616"/>
        <n v="27697"/>
        <n v="27685"/>
        <n v="27545"/>
        <n v="27777"/>
        <n v="27491"/>
        <n v="27561"/>
      </sharedItems>
    </cacheField>
    <cacheField name="rider" numFmtId="0">
      <sharedItems count="9">
        <s v="Khalid"/>
        <s v="manish joshi"/>
        <s v="ramkumar"/>
        <s v="deepak"/>
        <s v="rahul"/>
        <s v="mahesh"/>
        <s v="bantu"/>
        <s v="sunil"/>
        <s v="jitendra"/>
      </sharedItems>
    </cacheField>
    <cacheField name="amount" numFmtId="0">
      <sharedItems containsSemiMixedTypes="0" containsString="0" containsNumber="1" minValue="23" maxValue="4639"/>
    </cacheField>
    <cacheField name="online" numFmtId="0">
      <sharedItems containsSemiMixedTypes="0" containsString="0" containsNumber="1" containsInteger="1" minValue="0" maxValue="11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1944445" createdVersion="8" refreshedVersion="8" minRefreshableVersion="3" recordCount="144" xr:uid="{4D068C2B-C9CB-4441-B238-AAA98AED96F7}">
  <cacheSource type="worksheet">
    <worksheetSource name="Table38"/>
  </cacheSource>
  <cacheFields count="4">
    <cacheField name="invoice" numFmtId="0">
      <sharedItems containsSemiMixedTypes="0" containsString="0" containsNumber="1" containsInteger="1" minValue="27078" maxValue="27717" count="144">
        <n v="27410"/>
        <n v="27584"/>
        <n v="27677"/>
        <n v="27627"/>
        <n v="27465"/>
        <n v="27495"/>
        <n v="27408"/>
        <n v="27670"/>
        <n v="27594"/>
        <n v="27676"/>
        <n v="27567"/>
        <n v="27679"/>
        <n v="27575"/>
        <n v="27628"/>
        <n v="27582"/>
        <n v="27635"/>
        <n v="27650"/>
        <n v="27610"/>
        <n v="27629"/>
        <n v="27642"/>
        <n v="27612"/>
        <n v="27592"/>
        <n v="27160"/>
        <n v="27573"/>
        <n v="27563"/>
        <n v="27684"/>
        <n v="27224"/>
        <n v="27589"/>
        <n v="27598"/>
        <n v="27645"/>
        <n v="27606"/>
        <n v="27588"/>
        <n v="27379"/>
        <n v="27656"/>
        <n v="27485"/>
        <n v="27383"/>
        <n v="27372"/>
        <n v="27652"/>
        <n v="27282"/>
        <n v="27564"/>
        <n v="27605"/>
        <n v="27646"/>
        <n v="27599"/>
        <n v="27603"/>
        <n v="27580"/>
        <n v="27638"/>
        <n v="27672"/>
        <n v="27630"/>
        <n v="27647"/>
        <n v="27571"/>
        <n v="27593"/>
        <n v="27565"/>
        <n v="27681"/>
        <n v="27597"/>
        <n v="27559"/>
        <n v="27461"/>
        <n v="27613"/>
        <n v="27634"/>
        <n v="27602"/>
        <n v="27577"/>
        <n v="27624"/>
        <n v="27611"/>
        <n v="27506"/>
        <n v="27660"/>
        <n v="27666"/>
        <n v="27636"/>
        <n v="27641"/>
        <n v="27581"/>
        <n v="27617"/>
        <n v="27413"/>
        <n v="27214"/>
        <n v="27540"/>
        <n v="27276"/>
        <n v="27189"/>
        <n v="27560"/>
        <n v="27595"/>
        <n v="27662"/>
        <n v="27583"/>
        <n v="27654"/>
        <n v="27574"/>
        <n v="27365"/>
        <n v="27717"/>
        <n v="27601"/>
        <n v="27475"/>
        <n v="27312"/>
        <n v="27674"/>
        <n v="27570"/>
        <n v="27615"/>
        <n v="27682"/>
        <n v="27522"/>
        <n v="27675"/>
        <n v="27604"/>
        <n v="27578"/>
        <n v="27523"/>
        <n v="27536"/>
        <n v="27620"/>
        <n v="27476"/>
        <n v="27151"/>
        <n v="27683"/>
        <n v="27644"/>
        <n v="27665"/>
        <n v="27532"/>
        <n v="27658"/>
        <n v="27394"/>
        <n v="27632"/>
        <n v="27669"/>
        <n v="27590"/>
        <n v="27586"/>
        <n v="27585"/>
        <n v="27678"/>
        <n v="27659"/>
        <n v="27600"/>
        <n v="27639"/>
        <n v="27633"/>
        <n v="27468"/>
        <n v="27619"/>
        <n v="27472"/>
        <n v="27334"/>
        <n v="27671"/>
        <n v="27625"/>
        <n v="27558"/>
        <n v="27566"/>
        <n v="27568"/>
        <n v="27668"/>
        <n v="27388"/>
        <n v="27466"/>
        <n v="27608"/>
        <n v="27587"/>
        <n v="27078"/>
        <n v="27176"/>
        <n v="27316"/>
        <n v="27331"/>
        <n v="27631"/>
        <n v="27245"/>
        <n v="27591"/>
        <n v="27497"/>
        <n v="27462"/>
        <n v="27648"/>
        <n v="27661"/>
        <n v="27576"/>
        <n v="27686"/>
        <n v="27609"/>
        <n v="27698"/>
        <n v="27643"/>
      </sharedItems>
    </cacheField>
    <cacheField name="rider" numFmtId="0">
      <sharedItems count="11">
        <s v="mahesh"/>
        <s v="manish joshi"/>
        <s v="ramkumar"/>
        <s v="sarvan"/>
        <s v="deepak"/>
        <s v="pradeep"/>
        <s v="rahul"/>
        <s v="bantu"/>
        <s v="jitendra"/>
        <s v="hemant"/>
        <s v="suresh"/>
      </sharedItems>
    </cacheField>
    <cacheField name="amount" numFmtId="0">
      <sharedItems containsSemiMixedTypes="0" containsString="0" containsNumber="1" minValue="0" maxValue="3335.5"/>
    </cacheField>
    <cacheField name="online" numFmtId="0">
      <sharedItems containsSemiMixedTypes="0" containsString="0" containsNumber="1" containsInteger="1" minValue="0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2175929" createdVersion="8" refreshedVersion="8" minRefreshableVersion="3" recordCount="111" xr:uid="{56281E5C-86C3-48C6-906F-02835D4714B1}">
  <cacheSource type="worksheet">
    <worksheetSource name="Table12"/>
  </cacheSource>
  <cacheFields count="4">
    <cacheField name="invoice" numFmtId="0">
      <sharedItems containsSemiMixedTypes="0" containsString="0" containsNumber="1" containsInteger="1" minValue="0" maxValue="26377" count="109">
        <n v="26335"/>
        <n v="26373"/>
        <n v="26257"/>
        <n v="26347"/>
        <n v="26350"/>
        <n v="26377"/>
        <n v="26332"/>
        <n v="26132"/>
        <n v="26314"/>
        <n v="26311"/>
        <n v="26326"/>
        <n v="26363"/>
        <n v="26288"/>
        <n v="26356"/>
        <n v="26134"/>
        <n v="26247"/>
        <n v="26161"/>
        <n v="26309"/>
        <n v="26295"/>
        <n v="26280"/>
        <n v="26340"/>
        <n v="26206"/>
        <n v="26263"/>
        <n v="26334"/>
        <n v="26225"/>
        <n v="26299"/>
        <n v="26321"/>
        <n v="26327"/>
        <n v="26374"/>
        <n v="26360"/>
        <n v="25691"/>
        <n v="26296"/>
        <n v="26233"/>
        <n v="26319"/>
        <n v="26312"/>
        <n v="26329"/>
        <n v="26308"/>
        <n v="26325"/>
        <n v="26346"/>
        <n v="26268"/>
        <n v="26369"/>
        <n v="26306"/>
        <n v="26357"/>
        <n v="26273"/>
        <n v="26043"/>
        <n v="26359"/>
        <n v="26271"/>
        <n v="26362"/>
        <n v="26297"/>
        <n v="26317"/>
        <n v="26318"/>
        <n v="26315"/>
        <n v="26303"/>
        <n v="26372"/>
        <n v="26310"/>
        <n v="25416"/>
        <n v="26072"/>
        <n v="26196"/>
        <n v="26179"/>
        <n v="26207"/>
        <n v="26223"/>
        <n v="26061"/>
        <n v="26078"/>
        <n v="26091"/>
        <n v="26097"/>
        <n v="26274"/>
        <n v="25408"/>
        <n v="26117"/>
        <n v="26275"/>
        <n v="26254"/>
        <n v="26249"/>
        <n v="26342"/>
        <n v="26355"/>
        <n v="26341"/>
        <n v="26348"/>
        <n v="26345"/>
        <n v="26358"/>
        <n v="26333"/>
        <n v="26294"/>
        <n v="26298"/>
        <n v="26337"/>
        <n v="26354"/>
        <n v="26293"/>
        <n v="26361"/>
        <n v="26211"/>
        <n v="26376"/>
        <n v="26281"/>
        <n v="26286"/>
        <n v="26159"/>
        <n v="0"/>
        <n v="26330"/>
        <n v="26283"/>
        <n v="26272"/>
        <n v="26069"/>
        <n v="26307"/>
        <n v="25898"/>
        <n v="26367"/>
        <n v="26302"/>
        <n v="26328"/>
        <n v="26300"/>
        <n v="26370"/>
        <n v="26365"/>
        <n v="26184"/>
        <n v="26339"/>
        <n v="26022"/>
        <n v="26344"/>
        <n v="26080"/>
        <n v="26375"/>
        <n v="26313"/>
      </sharedItems>
    </cacheField>
    <cacheField name="rider" numFmtId="0">
      <sharedItems count="8">
        <s v="manish kumar"/>
        <s v="rahul"/>
        <s v="sarvan"/>
        <s v="hemant"/>
        <s v="deepak"/>
        <s v="sanjay"/>
        <s v="ramkumar"/>
        <s v="manish joshi"/>
      </sharedItems>
    </cacheField>
    <cacheField name="amount" numFmtId="0">
      <sharedItems containsSemiMixedTypes="0" containsString="0" containsNumber="1" minValue="0" maxValue="4652.8"/>
    </cacheField>
    <cacheField name="online" numFmtId="0">
      <sharedItems containsSemiMixedTypes="0" containsString="0" containsNumber="1" minValue="0" maxValue="31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2407407" createdVersion="8" refreshedVersion="8" minRefreshableVersion="3" recordCount="93" xr:uid="{7A8C4EB7-AEBB-41DB-9627-1A50A9798171}">
  <cacheSource type="worksheet">
    <worksheetSource name="Table9"/>
  </cacheSource>
  <cacheFields count="4">
    <cacheField name="invoice " numFmtId="0">
      <sharedItems containsSemiMixedTypes="0" containsString="0" containsNumber="1" containsInteger="1" minValue="25408" maxValue="26290" count="93">
        <n v="26109"/>
        <n v="25944"/>
        <n v="26226"/>
        <n v="26265"/>
        <n v="26250"/>
        <n v="26171"/>
        <n v="26284"/>
        <n v="26212"/>
        <n v="26230"/>
        <n v="26123"/>
        <n v="26189"/>
        <n v="26266"/>
        <n v="26229"/>
        <n v="26240"/>
        <n v="26285"/>
        <n v="26243"/>
        <n v="26264"/>
        <n v="26217"/>
        <n v="26162"/>
        <n v="26238"/>
        <n v="26111"/>
        <n v="26198"/>
        <n v="26257"/>
        <n v="26279"/>
        <n v="26248"/>
        <n v="26255"/>
        <n v="26227"/>
        <n v="26215"/>
        <n v="26134"/>
        <n v="26132"/>
        <n v="26277"/>
        <n v="26287"/>
        <n v="26245"/>
        <n v="26278"/>
        <n v="26197"/>
        <n v="26209"/>
        <n v="26251"/>
        <n v="26258"/>
        <n v="26216"/>
        <n v="26006"/>
        <n v="26259"/>
        <n v="26239"/>
        <n v="26260"/>
        <n v="26125"/>
        <n v="26242"/>
        <n v="26220"/>
        <n v="26232"/>
        <n v="26120"/>
        <n v="26289"/>
        <n v="26290"/>
        <n v="26275"/>
        <n v="26276"/>
        <n v="26219"/>
        <n v="26223"/>
        <n v="26254"/>
        <n v="26231"/>
        <n v="26274"/>
        <n v="26204"/>
        <n v="26270"/>
        <n v="25940"/>
        <n v="25416"/>
        <n v="25408"/>
        <n v="26149"/>
        <n v="26249"/>
        <n v="25702"/>
        <n v="26237"/>
        <n v="25618"/>
        <n v="26252"/>
        <n v="26222"/>
        <n v="25973"/>
        <n v="25935"/>
        <n v="25815"/>
        <n v="26133"/>
        <n v="25897"/>
        <n v="26027"/>
        <n v="25691"/>
        <n v="26262"/>
        <n v="26253"/>
        <n v="26281"/>
        <n v="26155"/>
        <n v="26236"/>
        <n v="26256"/>
        <n v="26129"/>
        <n v="26218"/>
        <n v="26286"/>
        <n v="26213"/>
        <n v="26241"/>
        <n v="26228"/>
        <n v="26191"/>
        <n v="26124"/>
        <n v="26180"/>
        <n v="26159"/>
        <n v="26235"/>
      </sharedItems>
    </cacheField>
    <cacheField name="rider" numFmtId="0">
      <sharedItems count="9">
        <s v="deepak"/>
        <s v="sanjay"/>
        <s v="manish kumar"/>
        <s v="sarvan"/>
        <s v="ramkumar"/>
        <s v="sunil"/>
        <s v="bantu"/>
        <s v="vivek"/>
        <s v="hemant"/>
      </sharedItems>
    </cacheField>
    <cacheField name="amount" numFmtId="0">
      <sharedItems containsSemiMixedTypes="0" containsString="0" containsNumber="1" minValue="23" maxValue="2269"/>
    </cacheField>
    <cacheField name="online" numFmtId="0">
      <sharedItems containsSemiMixedTypes="0" containsString="0" containsNumber="1" containsInteger="1" minValue="0" maxValue="15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2523145" createdVersion="8" refreshedVersion="8" minRefreshableVersion="3" recordCount="127" xr:uid="{B812422F-683B-4D22-8A6D-7C33793C6AF0}">
  <cacheSource type="worksheet">
    <worksheetSource name="Table4"/>
  </cacheSource>
  <cacheFields count="4">
    <cacheField name="invoice" numFmtId="0">
      <sharedItems containsSemiMixedTypes="0" containsString="0" containsNumber="1" containsInteger="1" minValue="25323" maxValue="26224" count="127">
        <n v="26147"/>
        <n v="26126"/>
        <n v="26118"/>
        <n v="26135"/>
        <n v="26104"/>
        <n v="26098"/>
        <n v="26170"/>
        <n v="25987"/>
        <n v="26070"/>
        <n v="26137"/>
        <n v="26151"/>
        <n v="26205"/>
        <n v="26121"/>
        <n v="26188"/>
        <n v="26208"/>
        <n v="26048"/>
        <n v="26200"/>
        <n v="25323"/>
        <n v="26187"/>
        <n v="26157"/>
        <n v="26168"/>
        <n v="25898"/>
        <n v="26091"/>
        <n v="26196"/>
        <n v="26097"/>
        <n v="25930"/>
        <n v="26117"/>
        <n v="26179"/>
        <n v="25927"/>
        <n v="26061"/>
        <n v="25933"/>
        <n v="25816"/>
        <n v="26176"/>
        <n v="26149"/>
        <n v="25783"/>
        <n v="26078"/>
        <n v="26207"/>
        <n v="25818"/>
        <n v="26020"/>
        <n v="26141"/>
        <n v="26072"/>
        <n v="26190"/>
        <n v="26152"/>
        <n v="26112"/>
        <n v="25842"/>
        <n v="25906"/>
        <n v="25993"/>
        <n v="25809"/>
        <n v="26058"/>
        <n v="26210"/>
        <n v="26116"/>
        <n v="26066"/>
        <n v="26139"/>
        <n v="26159"/>
        <n v="26124"/>
        <n v="26180"/>
        <n v="26191"/>
        <n v="26101"/>
        <n v="26172"/>
        <n v="26181"/>
        <n v="26054"/>
        <n v="26053"/>
        <n v="26150"/>
        <n v="26110"/>
        <n v="26131"/>
        <n v="26136"/>
        <n v="26129"/>
        <n v="26099"/>
        <n v="26036"/>
        <n v="26164"/>
        <n v="26163"/>
        <n v="26183"/>
        <n v="26148"/>
        <n v="26146"/>
        <n v="26154"/>
        <n v="26194"/>
        <n v="26160"/>
        <n v="26169"/>
        <n v="26178"/>
        <n v="26102"/>
        <n v="26165"/>
        <n v="26195"/>
        <n v="26010"/>
        <n v="26186"/>
        <n v="26008"/>
        <n v="26158"/>
        <n v="25904"/>
        <n v="26107"/>
        <n v="26175"/>
        <n v="26140"/>
        <n v="26127"/>
        <n v="26128"/>
        <n v="25935"/>
        <n v="26077"/>
        <n v="25973"/>
        <n v="26182"/>
        <n v="26145"/>
        <n v="25921"/>
        <n v="26071"/>
        <n v="26056"/>
        <n v="26040"/>
        <n v="26055"/>
        <n v="26144"/>
        <n v="26185"/>
        <n v="26143"/>
        <n v="26100"/>
        <n v="25962"/>
        <n v="26199"/>
        <n v="26153"/>
        <n v="26029"/>
        <n v="26142"/>
        <n v="26167"/>
        <n v="26138"/>
        <n v="26074"/>
        <n v="26166"/>
        <n v="26156"/>
        <n v="26130"/>
        <n v="26122"/>
        <n v="26203"/>
        <n v="26224"/>
        <n v="26103"/>
        <n v="26221"/>
        <n v="26093"/>
        <n v="26105"/>
        <n v="26113"/>
        <n v="26177"/>
        <n v="26193"/>
      </sharedItems>
    </cacheField>
    <cacheField name="rider" numFmtId="0">
      <sharedItems count="9">
        <s v="suresh"/>
        <s v="ramkumar"/>
        <s v="pradeep"/>
        <s v="hemant"/>
        <s v="sanjay"/>
        <s v="deepak"/>
        <s v="manish kumar"/>
        <s v="sarvan"/>
        <s v="bansi"/>
      </sharedItems>
    </cacheField>
    <cacheField name="amount" numFmtId="0">
      <sharedItems containsSemiMixedTypes="0" containsString="0" containsNumber="1" minValue="23" maxValue="3561"/>
    </cacheField>
    <cacheField name="online" numFmtId="0">
      <sharedItems containsSemiMixedTypes="0" containsString="0" containsNumber="1" containsInteger="1" minValue="0" maxValue="17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275463" createdVersion="8" refreshedVersion="8" minRefreshableVersion="3" recordCount="88" xr:uid="{7E58081D-40FC-4B09-8AAB-EEDCACFB1032}">
  <cacheSource type="worksheet">
    <worksheetSource name="Table15"/>
  </cacheSource>
  <cacheFields count="4">
    <cacheField name="invoice" numFmtId="0">
      <sharedItems containsSemiMixedTypes="0" containsString="0" containsNumber="1" containsInteger="1" minValue="25616" maxValue="26096" count="88">
        <n v="26075"/>
        <n v="26021"/>
        <n v="25920"/>
        <n v="25960"/>
        <n v="26011"/>
        <n v="26047"/>
        <n v="26045"/>
        <n v="26009"/>
        <n v="26076"/>
        <n v="25972"/>
        <n v="26079"/>
        <n v="26019"/>
        <n v="26096"/>
        <n v="26067"/>
        <n v="25922"/>
        <n v="26012"/>
        <n v="26042"/>
        <n v="25931"/>
        <n v="26014"/>
        <n v="26062"/>
        <n v="26028"/>
        <n v="25744"/>
        <n v="26084"/>
        <n v="25900"/>
        <n v="26064"/>
        <n v="26088"/>
        <n v="26010"/>
        <n v="25965"/>
        <n v="26060"/>
        <n v="25990"/>
        <n v="26049"/>
        <n v="26046"/>
        <n v="26032"/>
        <n v="26050"/>
        <n v="26018"/>
        <n v="26035"/>
        <n v="26013"/>
        <n v="25945"/>
        <n v="26086"/>
        <n v="26052"/>
        <n v="26063"/>
        <n v="26057"/>
        <n v="26026"/>
        <n v="26073"/>
        <n v="25825"/>
        <n v="25908"/>
        <n v="26016"/>
        <n v="25881"/>
        <n v="26074"/>
        <n v="25934"/>
        <n v="25950"/>
        <n v="26017"/>
        <n v="25980"/>
        <n v="25729"/>
        <n v="26095"/>
        <n v="26015"/>
        <n v="25923"/>
        <n v="26044"/>
        <n v="26038"/>
        <n v="25942"/>
        <n v="25897"/>
        <n v="25988"/>
        <n v="26034"/>
        <n v="26030"/>
        <n v="26070"/>
        <n v="26083"/>
        <n v="26051"/>
        <n v="25616"/>
        <n v="25939"/>
        <n v="25899"/>
        <n v="25711"/>
        <n v="26092"/>
        <n v="25996"/>
        <n v="26072"/>
        <n v="26068"/>
        <n v="25971"/>
        <n v="26025"/>
        <n v="26031"/>
        <n v="26023"/>
        <n v="26024"/>
        <n v="26048"/>
        <n v="26082"/>
        <n v="26065"/>
        <n v="26089"/>
        <n v="25818"/>
        <n v="25783"/>
        <n v="26020"/>
        <n v="26081"/>
      </sharedItems>
    </cacheField>
    <cacheField name="rider" numFmtId="0">
      <sharedItems count="9">
        <s v="hemant"/>
        <s v="sanjay"/>
        <s v="deepak"/>
        <s v="manish joshi"/>
        <s v="sarvan"/>
        <s v="bunty"/>
        <s v="manish kumar"/>
        <s v="ramkumar"/>
        <s v="sunil"/>
      </sharedItems>
    </cacheField>
    <cacheField name="amount" numFmtId="0">
      <sharedItems containsSemiMixedTypes="0" containsString="0" containsNumber="1" minValue="23" maxValue="4596"/>
    </cacheField>
    <cacheField name="online" numFmtId="0">
      <sharedItems containsSemiMixedTypes="0" containsString="0" containsNumber="1" containsInteger="1" minValue="0" maxValue="2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275463" createdVersion="8" refreshedVersion="8" minRefreshableVersion="3" recordCount="147" xr:uid="{268F0B99-6C31-4C5A-8449-8148711A8B60}">
  <cacheSource type="worksheet">
    <worksheetSource name="Table11"/>
  </cacheSource>
  <cacheFields count="4">
    <cacheField name="inoice" numFmtId="0">
      <sharedItems containsSemiMixedTypes="0" containsString="0" containsNumber="1" containsInteger="1" minValue="25323" maxValue="26007" count="147">
        <n v="25786"/>
        <n v="25709"/>
        <n v="25804"/>
        <n v="25877"/>
        <n v="25789"/>
        <n v="25861"/>
        <n v="25910"/>
        <n v="25961"/>
        <n v="25802"/>
        <n v="25997"/>
        <n v="25919"/>
        <n v="25711"/>
        <n v="25737"/>
        <n v="25888"/>
        <n v="25992"/>
        <n v="25690"/>
        <n v="25903"/>
        <n v="25929"/>
        <n v="25977"/>
        <n v="25915"/>
        <n v="25969"/>
        <n v="25917"/>
        <n v="25840"/>
        <n v="25982"/>
        <n v="25758"/>
        <n v="25952"/>
        <n v="25681"/>
        <n v="25791"/>
        <n v="25838"/>
        <n v="25899"/>
        <n v="26005"/>
        <n v="25938"/>
        <n v="25914"/>
        <n v="25954"/>
        <n v="25955"/>
        <n v="25981"/>
        <n v="25949"/>
        <n v="25958"/>
        <n v="25970"/>
        <n v="25994"/>
        <n v="25943"/>
        <n v="25936"/>
        <n v="25953"/>
        <n v="25932"/>
        <n v="25909"/>
        <n v="25852"/>
        <n v="25752"/>
        <n v="25848"/>
        <n v="25790"/>
        <n v="25872"/>
        <n v="25764"/>
        <n v="25650"/>
        <n v="25776"/>
        <n v="25636"/>
        <n v="26000"/>
        <n v="25987"/>
        <n v="25670"/>
        <n v="25633"/>
        <n v="25811"/>
        <n v="25810"/>
        <n v="25882"/>
        <n v="25867"/>
        <n v="25912"/>
        <n v="25986"/>
        <n v="25895"/>
        <n v="25959"/>
        <n v="25902"/>
        <n v="25894"/>
        <n v="25705"/>
        <n v="25886"/>
        <n v="25766"/>
        <n v="25975"/>
        <n v="25654"/>
        <n v="25771"/>
        <n v="25785"/>
        <n v="25839"/>
        <n v="25525"/>
        <n v="25842"/>
        <n v="25906"/>
        <n v="25924"/>
        <n v="25913"/>
        <n v="25875"/>
        <n v="25948"/>
        <n v="25998"/>
        <n v="25890"/>
        <n v="25891"/>
        <n v="25892"/>
        <n v="26003"/>
        <n v="25918"/>
        <n v="25964"/>
        <n v="25794"/>
        <n v="25974"/>
        <n v="25323"/>
        <n v="25897"/>
        <n v="25780"/>
        <n v="25871"/>
        <n v="25837"/>
        <n v="25833"/>
        <n v="25816"/>
        <n v="25956"/>
        <n v="25927"/>
        <n v="25937"/>
        <n v="25991"/>
        <n v="25999"/>
        <n v="26004"/>
        <n v="25933"/>
        <n v="25957"/>
        <n v="25989"/>
        <n v="25940"/>
        <n v="25729"/>
        <n v="25751"/>
        <n v="25769"/>
        <n v="25412"/>
        <n v="25818"/>
        <n v="25796"/>
        <n v="25616"/>
        <n v="25783"/>
        <n v="25552"/>
        <n v="25598"/>
        <n v="25966"/>
        <n v="25928"/>
        <n v="25984"/>
        <n v="25946"/>
        <n v="25896"/>
        <n v="25951"/>
        <n v="25978"/>
        <n v="25889"/>
        <n v="25968"/>
        <n v="25617"/>
        <n v="25916"/>
        <n v="26007"/>
        <n v="25935"/>
        <n v="25835"/>
        <n v="25921"/>
        <n v="25856"/>
        <n v="25893"/>
        <n v="25905"/>
        <n v="25865"/>
        <n v="25976"/>
        <n v="26002"/>
        <n v="25983"/>
        <n v="25922"/>
        <n v="25995"/>
        <n v="25979"/>
        <n v="25947"/>
        <n v="25985"/>
        <n v="25925"/>
      </sharedItems>
    </cacheField>
    <cacheField name="rider" numFmtId="0">
      <sharedItems count="9">
        <s v="ramkumar"/>
        <s v="manish joshi"/>
        <s v="suresh"/>
        <s v="praveen"/>
        <s v="sarvan"/>
        <s v="manish kumar"/>
        <s v="sanjay"/>
        <s v="hemant"/>
        <s v="deepak"/>
      </sharedItems>
    </cacheField>
    <cacheField name="amount" numFmtId="0">
      <sharedItems containsSemiMixedTypes="0" containsString="0" containsNumber="1" minValue="23" maxValue="1800"/>
    </cacheField>
    <cacheField name="online" numFmtId="0">
      <sharedItems containsSemiMixedTypes="0" containsString="0" containsNumber="1" containsInteger="1" minValue="0" maxValue="11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2870369" createdVersion="8" refreshedVersion="8" minRefreshableVersion="3" recordCount="22" xr:uid="{D0AC59C6-E4C6-482A-9DD6-2BEB92F20621}">
  <cacheSource type="worksheet">
    <worksheetSource name="Table7"/>
  </cacheSource>
  <cacheFields count="6">
    <cacheField name="date" numFmtId="14">
      <sharedItems containsSemiMixedTypes="0" containsNonDate="0" containsDate="1" containsString="0" minDate="2024-01-01T00:00:00" maxDate="2024-01-02T00:00:00" count="1">
        <d v="2024-01-01T00:00:00"/>
      </sharedItems>
    </cacheField>
    <cacheField name="slot" numFmtId="14">
      <sharedItems count="1">
        <s v="evening"/>
      </sharedItems>
    </cacheField>
    <cacheField name="invoice" numFmtId="0">
      <sharedItems containsSemiMixedTypes="0" containsString="0" containsNumber="1" containsInteger="1" minValue="25468" maxValue="25887" count="22">
        <n v="25876"/>
        <n v="25887"/>
        <n v="25885"/>
        <n v="25863"/>
        <n v="25874"/>
        <n v="25866"/>
        <n v="25862"/>
        <n v="25834"/>
        <n v="25715"/>
        <n v="25875"/>
        <n v="25878"/>
        <n v="25468"/>
        <n v="25471"/>
        <n v="25883"/>
        <n v="25859"/>
        <n v="25622"/>
        <n v="25626"/>
        <n v="25870"/>
        <n v="25864"/>
        <n v="25829"/>
        <n v="25879"/>
        <n v="25812"/>
      </sharedItems>
    </cacheField>
    <cacheField name="rider" numFmtId="0">
      <sharedItems count="3">
        <s v="sanjay"/>
        <s v="sarvan"/>
        <s v="vivek"/>
      </sharedItems>
    </cacheField>
    <cacheField name="amount" numFmtId="0">
      <sharedItems containsSemiMixedTypes="0" containsString="0" containsNumber="1" containsInteger="1" minValue="24" maxValue="1281"/>
    </cacheField>
    <cacheField name="online" numFmtId="0">
      <sharedItems containsSemiMixedTypes="0" containsString="0" containsNumber="1" containsInteger="1" minValue="0" maxValue="6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101853" createdVersion="8" refreshedVersion="8" minRefreshableVersion="3" recordCount="155" xr:uid="{0B953A2C-D254-4665-A950-E7DDF12C5034}">
  <cacheSource type="worksheet">
    <worksheetSource name="Table2"/>
  </cacheSource>
  <cacheFields count="5">
    <cacheField name="slot" numFmtId="14">
      <sharedItems/>
    </cacheField>
    <cacheField name="invoice" numFmtId="0">
      <sharedItems containsSemiMixedTypes="0" containsString="0" containsNumber="1" containsInteger="1" minValue="24965" maxValue="25887" count="152">
        <n v="25612"/>
        <n v="25819"/>
        <n v="25727"/>
        <n v="25821"/>
        <n v="25690"/>
        <n v="25768"/>
        <n v="25827"/>
        <n v="25855"/>
        <n v="25849"/>
        <n v="25779"/>
        <n v="25873"/>
        <n v="25805"/>
        <n v="25808"/>
        <n v="25784"/>
        <n v="25869"/>
        <n v="25757"/>
        <n v="25767"/>
        <n v="25846"/>
        <n v="25793"/>
        <n v="25755"/>
        <n v="25868"/>
        <n v="25860"/>
        <n v="25880"/>
        <n v="25813"/>
        <n v="25800"/>
        <n v="25836"/>
        <n v="25844"/>
        <n v="25773"/>
        <n v="25843"/>
        <n v="25826"/>
        <n v="25777"/>
        <n v="25841"/>
        <n v="25732"/>
        <n v="25853"/>
        <n v="25806"/>
        <n v="25760"/>
        <n v="25781"/>
        <n v="25522"/>
        <n v="25721"/>
        <n v="25647"/>
        <n v="25621"/>
        <n v="25704"/>
        <n v="25787"/>
        <n v="25765"/>
        <n v="25648"/>
        <n v="25672"/>
        <n v="25801"/>
        <n v="25820"/>
        <n v="25754"/>
        <n v="25847"/>
        <n v="25748"/>
        <n v="25857"/>
        <n v="25830"/>
        <n v="25858"/>
        <n v="25798"/>
        <n v="25622"/>
        <n v="25626"/>
        <n v="25814"/>
        <n v="25676"/>
        <n v="25724"/>
        <n v="25731"/>
        <n v="25743"/>
        <n v="25678"/>
        <n v="25542"/>
        <n v="25380"/>
        <n v="25378"/>
        <n v="25685"/>
        <n v="25792"/>
        <n v="25831"/>
        <n v="25677"/>
        <n v="25653"/>
        <n v="25691"/>
        <n v="25718"/>
        <n v="25663"/>
        <n v="25599"/>
        <n v="25832"/>
        <n v="25716"/>
        <n v="25750"/>
        <n v="25823"/>
        <n v="25778"/>
        <n v="25615"/>
        <n v="25782"/>
        <n v="25646"/>
        <n v="25720"/>
        <n v="25815"/>
        <n v="25824"/>
        <n v="25854"/>
        <n v="25728"/>
        <n v="25665"/>
        <n v="25753"/>
        <n v="25817"/>
        <n v="25774"/>
        <n v="25509"/>
        <n v="25845"/>
        <n v="25803"/>
        <n v="25850"/>
        <n v="25371"/>
        <n v="25662"/>
        <n v="25759"/>
        <n v="25807"/>
        <n v="25762"/>
        <n v="25719"/>
        <n v="25797"/>
        <n v="25775"/>
        <n v="25552"/>
        <n v="25692"/>
        <n v="25598"/>
        <n v="25761"/>
        <n v="25627"/>
        <n v="25562"/>
        <n v="25679"/>
        <n v="25822"/>
        <n v="25851"/>
        <n v="25796"/>
        <n v="25738"/>
        <n v="25729"/>
        <n v="25655"/>
        <n v="25363"/>
        <n v="25770"/>
        <n v="25769"/>
        <n v="25723"/>
        <n v="25628"/>
        <n v="25702"/>
        <n v="25751"/>
        <n v="25508"/>
        <n v="25262"/>
        <n v="25413"/>
        <n v="24965"/>
        <n v="25412"/>
        <n v="25334"/>
        <n v="25783"/>
        <n v="25818"/>
        <n v="25876"/>
        <n v="25887"/>
        <n v="25885"/>
        <n v="25863"/>
        <n v="25874"/>
        <n v="25866"/>
        <n v="25862"/>
        <n v="25834"/>
        <n v="25715"/>
        <n v="25875"/>
        <n v="25878"/>
        <n v="25468"/>
        <n v="25471"/>
        <n v="25883"/>
        <n v="25859"/>
        <n v="25870"/>
        <n v="25864"/>
        <n v="25829"/>
        <n v="25879"/>
        <n v="25812"/>
      </sharedItems>
    </cacheField>
    <cacheField name="rider" numFmtId="0">
      <sharedItems count="6">
        <s v="deepak"/>
        <s v="manish joshi"/>
        <s v="sarvan"/>
        <s v="vivek"/>
        <s v="sanjay"/>
        <s v="hemant"/>
      </sharedItems>
    </cacheField>
    <cacheField name="amount" numFmtId="0">
      <sharedItems containsSemiMixedTypes="0" containsString="0" containsNumber="1" minValue="23" maxValue="3038"/>
    </cacheField>
    <cacheField name="online" numFmtId="0">
      <sharedItems containsSemiMixedTypes="0" containsString="0" containsNumber="1" minValue="0" maxValue="1077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217592" createdVersion="8" refreshedVersion="8" minRefreshableVersion="3" recordCount="93" xr:uid="{3BE8272C-7A52-4AA0-8280-BBC4D485A8D9}">
  <cacheSource type="worksheet">
    <worksheetSource name="Table16"/>
  </cacheSource>
  <cacheFields count="4">
    <cacheField name="invoice" numFmtId="0">
      <sharedItems containsString="0" containsBlank="1" containsNumber="1" containsInteger="1" minValue="25897" maxValue="26462" count="91">
        <n v="26409"/>
        <n v="26451"/>
        <n v="26311"/>
        <n v="26329"/>
        <n v="26269"/>
        <n v="26423"/>
        <n v="26398"/>
        <n v="26304"/>
        <n v="26308"/>
        <n v="26421"/>
        <m/>
        <n v="26427"/>
        <n v="26324"/>
        <n v="26323"/>
        <n v="26432"/>
        <n v="26440"/>
        <n v="26442"/>
        <n v="26462"/>
        <n v="26402"/>
        <n v="26426"/>
        <n v="26443"/>
        <n v="26385"/>
        <n v="26384"/>
        <n v="26391"/>
        <n v="26419"/>
        <n v="26444"/>
        <n v="26450"/>
        <n v="26305"/>
        <n v="26449"/>
        <n v="26411"/>
        <n v="26336"/>
        <n v="26410"/>
        <n v="26381"/>
        <n v="26351"/>
        <n v="26306"/>
        <n v="26428"/>
        <n v="26094"/>
        <n v="26301"/>
        <n v="26388"/>
        <n v="26392"/>
        <n v="26438"/>
        <n v="26454"/>
        <n v="26452"/>
        <n v="26434"/>
        <n v="26441"/>
        <n v="26386"/>
        <n v="26445"/>
        <n v="26401"/>
        <n v="26100"/>
        <n v="26446"/>
        <n v="26437"/>
        <n v="26331"/>
        <n v="26403"/>
        <n v="26429"/>
        <n v="26420"/>
        <n v="26456"/>
        <n v="26407"/>
        <n v="26414"/>
        <n v="26404"/>
        <n v="26418"/>
        <n v="26214"/>
        <n v="26390"/>
        <n v="26267"/>
        <n v="26387"/>
        <n v="26425"/>
        <n v="26399"/>
        <n v="26412"/>
        <n v="26413"/>
        <n v="26349"/>
        <n v="26338"/>
        <n v="26431"/>
        <n v="26378"/>
        <n v="26433"/>
        <n v="26400"/>
        <n v="26366"/>
        <n v="26459"/>
        <n v="26382"/>
        <n v="26292"/>
        <n v="25897"/>
        <n v="26461"/>
        <n v="26458"/>
        <n v="26430"/>
        <n v="26406"/>
        <n v="26397"/>
        <n v="26395"/>
        <n v="26383"/>
        <n v="26380"/>
        <n v="26379"/>
        <n v="26353"/>
        <n v="26299"/>
        <n v="26261"/>
      </sharedItems>
    </cacheField>
    <cacheField name="rider" numFmtId="0">
      <sharedItems containsBlank="1" count="12">
        <s v="deepak"/>
        <m/>
        <s v="hemant"/>
        <s v="vivek"/>
        <s v="sanjay"/>
        <s v="manish kumar"/>
        <s v="sarvan"/>
        <s v="ram"/>
        <s v="MANISH JOSHI"/>
        <s v="BANTU"/>
        <s v="RAHUL"/>
        <s v="suresh tanwar"/>
      </sharedItems>
    </cacheField>
    <cacheField name="amount" numFmtId="0">
      <sharedItems containsSemiMixedTypes="0" containsString="0" containsNumber="1" minValue="0" maxValue="5798.95"/>
    </cacheField>
    <cacheField name="online" numFmtId="0">
      <sharedItems containsSemiMixedTypes="0" containsString="0" containsNumber="1" minValue="0" maxValue="16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217592" createdVersion="8" refreshedVersion="8" minRefreshableVersion="3" recordCount="118" xr:uid="{654A2CDF-66D9-44E1-8E24-28BC3227ECB9}">
  <cacheSource type="worksheet">
    <worksheetSource name="Table20"/>
  </cacheSource>
  <cacheFields count="4">
    <cacheField name="invoice" numFmtId="0">
      <sharedItems containsSemiMixedTypes="0" containsString="0" containsNumber="1" containsInteger="1" minValue="25828" maxValue="26594" count="116">
        <n v="26435"/>
        <n v="26416"/>
        <n v="26529"/>
        <n v="26544"/>
        <n v="26483"/>
        <n v="26489"/>
        <n v="26090"/>
        <n v="26405"/>
        <n v="26463"/>
        <n v="26521"/>
        <n v="26492"/>
        <n v="26422"/>
        <n v="26322"/>
        <n v="26514"/>
        <n v="25828"/>
        <n v="26490"/>
        <n v="26494"/>
        <n v="26078"/>
        <n v="26091"/>
        <n v="26307"/>
        <n v="26469"/>
        <n v="26486"/>
        <n v="26459"/>
        <n v="26061"/>
        <n v="26568"/>
        <n v="26385"/>
        <n v="26423"/>
        <n v="26554"/>
        <n v="26475"/>
        <n v="26506"/>
        <n v="26553"/>
        <n v="26516"/>
        <n v="26476"/>
        <n v="26485"/>
        <n v="26518"/>
        <n v="26551"/>
        <n v="26556"/>
        <n v="26512"/>
        <n v="26478"/>
        <n v="26481"/>
        <n v="26491"/>
        <n v="26480"/>
        <n v="26542"/>
        <n v="26528"/>
        <n v="26281"/>
        <n v="26417"/>
        <n v="26293"/>
        <n v="26455"/>
        <n v="26291"/>
        <n v="26415"/>
        <n v="26453"/>
        <n v="26543"/>
        <n v="26366"/>
        <n v="26545"/>
        <n v="26533"/>
        <n v="26100"/>
        <n v="26408"/>
        <n v="26472"/>
        <n v="26465"/>
        <n v="26540"/>
        <n v="26546"/>
        <n v="26539"/>
        <n v="26513"/>
        <n v="26080"/>
        <n v="26072"/>
        <n v="26499"/>
        <n v="26498"/>
        <n v="26548"/>
        <n v="26477"/>
        <n v="26371"/>
        <n v="26552"/>
        <n v="26537"/>
        <n v="26119"/>
        <n v="26536"/>
        <n v="26460"/>
        <n v="26409"/>
        <n v="26534"/>
        <n v="26509"/>
        <n v="26305"/>
        <n v="26510"/>
        <n v="26538"/>
        <n v="26496"/>
        <n v="26549"/>
        <n v="26527"/>
        <n v="26106"/>
        <n v="26495"/>
        <n v="26523"/>
        <n v="26503"/>
        <n v="26500"/>
        <n v="26511"/>
        <n v="26520"/>
        <n v="26526"/>
        <n v="26473"/>
        <n v="26535"/>
        <n v="26479"/>
        <n v="26112"/>
        <n v="26590"/>
        <n v="26368"/>
        <n v="26482"/>
        <n v="26507"/>
        <n v="26588"/>
        <n v="26396"/>
        <n v="26389"/>
        <n v="26282"/>
        <n v="26470"/>
        <n v="26550"/>
        <n v="26474"/>
        <n v="26582"/>
        <n v="26562"/>
        <n v="26558"/>
        <n v="26589"/>
        <n v="26594"/>
        <n v="26572"/>
        <n v="26584"/>
        <n v="26352"/>
        <n v="26563"/>
      </sharedItems>
    </cacheField>
    <cacheField name="rider" numFmtId="0">
      <sharedItems count="9">
        <s v="ramkumar"/>
        <s v="deepak"/>
        <s v="manish joshi"/>
        <s v="rahul"/>
        <s v="hemant"/>
        <s v="sunil"/>
        <s v="sarvan"/>
        <s v="pradeep"/>
        <s v="vivek"/>
      </sharedItems>
    </cacheField>
    <cacheField name="amount" numFmtId="0">
      <sharedItems containsSemiMixedTypes="0" containsString="0" containsNumber="1" minValue="23" maxValue="3913.6"/>
    </cacheField>
    <cacheField name="online" numFmtId="0">
      <sharedItems containsSemiMixedTypes="0" containsString="0" containsNumber="1" minValue="0" maxValue="15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449076" createdVersion="8" refreshedVersion="8" minRefreshableVersion="3" recordCount="86" xr:uid="{4F91F748-360B-4F3F-BF92-16AE9A901A50}">
  <cacheSource type="worksheet">
    <worksheetSource name="Table22"/>
  </cacheSource>
  <cacheFields count="4">
    <cacheField name="invoice" numFmtId="0">
      <sharedItems containsSemiMixedTypes="0" containsString="0" containsNumber="1" containsInteger="1" minValue="26100" maxValue="26648" count="84">
        <n v="26467"/>
        <n v="26580"/>
        <n v="26592"/>
        <n v="26466"/>
        <n v="26561"/>
        <n v="26488"/>
        <n v="26599"/>
        <n v="26516"/>
        <n v="26610"/>
        <n v="26575"/>
        <n v="26448"/>
        <n v="26570"/>
        <n v="26497"/>
        <n v="26517"/>
        <n v="26508"/>
        <n v="26604"/>
        <n v="26621"/>
        <n v="26608"/>
        <n v="26598"/>
        <n v="26525"/>
        <n v="26547"/>
        <n v="26595"/>
        <n v="26565"/>
        <n v="26458"/>
        <n v="26356"/>
        <n v="26639"/>
        <n v="26606"/>
        <n v="26603"/>
        <n v="26637"/>
        <n v="26567"/>
        <n v="26573"/>
        <n v="26524"/>
        <n v="26631"/>
        <n v="26447"/>
        <n v="26633"/>
        <n v="26636"/>
        <n v="26564"/>
        <n v="26566"/>
        <n v="26581"/>
        <n v="26583"/>
        <n v="26617"/>
        <n v="26624"/>
        <n v="26601"/>
        <n v="26591"/>
        <n v="26600"/>
        <n v="26556"/>
        <n v="26644"/>
        <n v="26571"/>
        <n v="26387"/>
        <n v="26609"/>
        <n v="26501"/>
        <n v="26641"/>
        <n v="26505"/>
        <n v="26597"/>
        <n v="26648"/>
        <n v="26647"/>
        <n v="26632"/>
        <n v="26593"/>
        <n v="26634"/>
        <n v="26487"/>
        <n v="26468"/>
        <n v="26530"/>
        <n v="26616"/>
        <n v="26587"/>
        <n v="26628"/>
        <n v="26645"/>
        <n v="26522"/>
        <n v="26607"/>
        <n v="26635"/>
        <n v="26364"/>
        <n v="26574"/>
        <n v="26579"/>
        <n v="26537"/>
        <n v="26100"/>
        <n v="26638"/>
        <n v="26625"/>
        <n v="26629"/>
        <n v="26646"/>
        <n v="26504"/>
        <n v="26585"/>
        <n v="26532"/>
        <n v="26531"/>
        <n v="26623"/>
        <n v="26577"/>
      </sharedItems>
    </cacheField>
    <cacheField name="rider" numFmtId="0">
      <sharedItems count="9">
        <s v="deepak"/>
        <s v="sunil"/>
        <s v="suresh"/>
        <s v="sarvan"/>
        <s v="manish joshi"/>
        <s v="rahul"/>
        <s v="hemant"/>
        <s v="bunty"/>
        <s v="ramkumar"/>
      </sharedItems>
    </cacheField>
    <cacheField name="amount" numFmtId="0">
      <sharedItems containsSemiMixedTypes="0" containsString="0" containsNumber="1" minValue="23" maxValue="2938"/>
    </cacheField>
    <cacheField name="online" numFmtId="0">
      <sharedItems containsSemiMixedTypes="0" containsString="0" containsNumber="1" containsInteger="1" minValue="0" maxValue="14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564815" createdVersion="8" refreshedVersion="8" minRefreshableVersion="3" recordCount="104" xr:uid="{42BE7B23-25A0-42B9-9489-E0604BF21008}">
  <cacheSource type="worksheet">
    <worksheetSource name="Table24"/>
  </cacheSource>
  <cacheFields count="4">
    <cacheField name="invoice" numFmtId="0">
      <sharedItems containsString="0" containsBlank="1" containsNumber="1" containsInteger="1" minValue="26320" maxValue="26755" count="103">
        <n v="26602"/>
        <n v="26693"/>
        <n v="26712"/>
        <n v="26701"/>
        <n v="26650"/>
        <n v="26697"/>
        <n v="26695"/>
        <n v="26688"/>
        <n v="26702"/>
        <n v="26711"/>
        <n v="26657"/>
        <n v="26717"/>
        <n v="26614"/>
        <n v="26630"/>
        <n v="26465"/>
        <n v="26613"/>
        <n v="26730"/>
        <n v="26736"/>
        <n v="26737"/>
        <n v="26698"/>
        <n v="26672"/>
        <n v="26666"/>
        <n v="26708"/>
        <n v="26667"/>
        <n v="26727"/>
        <n v="26651"/>
        <n v="26729"/>
        <n v="26663"/>
        <n v="26721"/>
        <n v="26686"/>
        <n v="26662"/>
        <n v="26692"/>
        <n v="26724"/>
        <n v="26719"/>
        <n v="26522"/>
        <n v="26574"/>
        <n v="26734"/>
        <n v="26733"/>
        <n v="26674"/>
        <n v="26675"/>
        <n v="26680"/>
        <n v="26676"/>
        <n v="26682"/>
        <n v="26655"/>
        <n v="26699"/>
        <n v="26658"/>
        <n v="26473"/>
        <n v="26479"/>
        <n v="26716"/>
        <n v="26660"/>
        <n v="26661"/>
        <n v="26705"/>
        <n v="26681"/>
        <n v="26619"/>
        <n v="26707"/>
        <n v="26615"/>
        <n v="26687"/>
        <n v="26659"/>
        <n v="26723"/>
        <n v="26679"/>
        <n v="26731"/>
        <n v="26471"/>
        <n v="26677"/>
        <n v="26738"/>
        <n v="26713"/>
        <n v="26664"/>
        <n v="26710"/>
        <n v="26703"/>
        <n v="26714"/>
        <m/>
        <n v="26320"/>
        <n v="26458"/>
        <n v="26504"/>
        <n v="26531"/>
        <n v="26532"/>
        <n v="26577"/>
        <n v="26585"/>
        <n v="26623"/>
        <n v="26620"/>
        <n v="26525"/>
        <n v="26725"/>
        <n v="26722"/>
        <n v="26605"/>
        <n v="26673"/>
        <n v="26691"/>
        <n v="26690"/>
        <n v="26643"/>
        <n v="26683"/>
        <n v="26618"/>
        <n v="26665"/>
        <n v="26732"/>
        <n v="26704"/>
        <n v="26718"/>
        <n v="26696"/>
        <n v="26742"/>
        <n v="26741"/>
        <n v="26744"/>
        <n v="26740"/>
        <n v="26751"/>
        <n v="26755"/>
        <n v="26514"/>
        <n v="26745"/>
        <n v="26748"/>
      </sharedItems>
    </cacheField>
    <cacheField name="rider" numFmtId="0">
      <sharedItems containsBlank="1" count="11">
        <s v="vivek"/>
        <s v="sarvan"/>
        <s v="hemant"/>
        <s v="pradeep"/>
        <s v="deepak"/>
        <s v="sunil"/>
        <s v="ramkumar"/>
        <m/>
        <s v="suresh"/>
        <s v="gajendra"/>
        <s v="jitendra"/>
      </sharedItems>
    </cacheField>
    <cacheField name="amount" numFmtId="0">
      <sharedItems containsSemiMixedTypes="0" containsString="0" containsNumber="1" minValue="0" maxValue="3458"/>
    </cacheField>
    <cacheField name="online" numFmtId="0">
      <sharedItems containsSemiMixedTypes="0" containsString="0" containsNumber="1" minValue="0" maxValue="1026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7963" createdVersion="8" refreshedVersion="8" minRefreshableVersion="3" recordCount="43" xr:uid="{09D48C31-7BCC-4A18-990C-9A6D6CD91DA3}">
  <cacheSource type="worksheet">
    <worksheetSource name="Table26"/>
  </cacheSource>
  <cacheFields count="4">
    <cacheField name="invoice" numFmtId="0">
      <sharedItems containsSemiMixedTypes="0" containsString="0" containsNumber="1" containsInteger="1" minValue="26465" maxValue="26791" count="43">
        <n v="26758"/>
        <n v="26772"/>
        <n v="26782"/>
        <n v="26776"/>
        <n v="26468"/>
        <n v="26634"/>
        <n v="26750"/>
        <n v="26779"/>
        <n v="26760"/>
        <n v="26763"/>
        <n v="26780"/>
        <n v="26719"/>
        <n v="26692"/>
        <n v="26778"/>
        <n v="26781"/>
        <n v="26752"/>
        <n v="26746"/>
        <n v="26766"/>
        <n v="26773"/>
        <n v="26768"/>
        <n v="26757"/>
        <n v="26756"/>
        <n v="26787"/>
        <n v="26532"/>
        <n v="26504"/>
        <n v="26754"/>
        <n v="26775"/>
        <n v="26759"/>
        <n v="26764"/>
        <n v="26784"/>
        <n v="26777"/>
        <n v="26789"/>
        <n v="26661"/>
        <n v="26707"/>
        <n v="26790"/>
        <n v="26761"/>
        <n v="26791"/>
        <n v="26613"/>
        <n v="26465"/>
        <n v="26743"/>
        <n v="26771"/>
        <n v="26774"/>
        <n v="26786"/>
      </sharedItems>
    </cacheField>
    <cacheField name="rider" numFmtId="0">
      <sharedItems count="8">
        <s v="sunil"/>
        <s v="hemant"/>
        <s v="jitendra"/>
        <s v="sarvan"/>
        <s v="ramkumar"/>
        <s v="manish joshi"/>
        <s v="gajendra"/>
        <s v="rahul"/>
      </sharedItems>
    </cacheField>
    <cacheField name="amount" numFmtId="0">
      <sharedItems containsSemiMixedTypes="0" containsString="0" containsNumber="1" minValue="23" maxValue="1376"/>
    </cacheField>
    <cacheField name="online" numFmtId="0">
      <sharedItems containsSemiMixedTypes="0" containsString="0" containsNumber="1" containsInteger="1" minValue="0" maxValue="13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3912038" createdVersion="8" refreshedVersion="8" minRefreshableVersion="3" recordCount="144" xr:uid="{ED10FDCF-ED52-4855-87A7-CEA533B170DD}">
  <cacheSource type="worksheet">
    <worksheetSource name="Table28"/>
  </cacheSource>
  <cacheFields count="4">
    <cacheField name="invoice" numFmtId="0">
      <sharedItems containsSemiMixedTypes="0" containsString="0" containsNumber="1" containsInteger="1" minValue="26465" maxValue="26947" count="144">
        <n v="26835"/>
        <n v="26785"/>
        <n v="26909"/>
        <n v="26929"/>
        <n v="26907"/>
        <n v="26851"/>
        <n v="26947"/>
        <n v="26891"/>
        <n v="26908"/>
        <n v="26906"/>
        <n v="26812"/>
        <n v="26471"/>
        <n v="26939"/>
        <n v="26917"/>
        <n v="26804"/>
        <n v="26868"/>
        <n v="26922"/>
        <n v="26795"/>
        <n v="26936"/>
        <n v="26944"/>
        <n v="26930"/>
        <n v="26933"/>
        <n v="26822"/>
        <n v="26654"/>
        <n v="26709"/>
        <n v="26921"/>
        <n v="26920"/>
        <n v="26889"/>
        <n v="26873"/>
        <n v="26903"/>
        <n v="26892"/>
        <n v="26802"/>
        <n v="26801"/>
        <n v="26937"/>
        <n v="26945"/>
        <n v="26864"/>
        <n v="26843"/>
        <n v="26846"/>
        <n v="26874"/>
        <n v="26845"/>
        <n v="26769"/>
        <n v="26859"/>
        <n v="26728"/>
        <n v="26678"/>
        <n v="26894"/>
        <n v="26837"/>
        <n v="26905"/>
        <n v="26794"/>
        <n v="26541"/>
        <n v="26876"/>
        <n v="26840"/>
        <n v="26934"/>
        <n v="26788"/>
        <n v="26923"/>
        <n v="26849"/>
        <n v="26870"/>
        <n v="26890"/>
        <n v="26814"/>
        <n v="26887"/>
        <n v="26860"/>
        <n v="26848"/>
        <n v="26841"/>
        <n v="26831"/>
        <n v="26829"/>
        <n v="26925"/>
        <n v="26869"/>
        <n v="26865"/>
        <n v="26811"/>
        <n v="26813"/>
        <n v="26825"/>
        <n v="26902"/>
        <n v="26824"/>
        <n v="26856"/>
        <n v="26880"/>
        <n v="26915"/>
        <n v="26576"/>
        <n v="26850"/>
        <n v="26747"/>
        <n v="26834"/>
        <n v="26886"/>
        <n v="26875"/>
        <n v="26826"/>
        <n v="26858"/>
        <n v="26867"/>
        <n v="26847"/>
        <n v="26878"/>
        <n v="26872"/>
        <n v="26877"/>
        <n v="26853"/>
        <n v="26836"/>
        <n v="26793"/>
        <n v="26817"/>
        <n v="26895"/>
        <n v="26792"/>
        <n v="26652"/>
        <n v="26910"/>
        <n v="26863"/>
        <n v="26913"/>
        <n v="26805"/>
        <n v="26914"/>
        <n v="26799"/>
        <n v="26866"/>
        <n v="26928"/>
        <n v="26916"/>
        <n v="26828"/>
        <n v="26938"/>
        <n v="26852"/>
        <n v="26765"/>
        <n v="26656"/>
        <n v="26803"/>
        <n v="26749"/>
        <n v="26655"/>
        <n v="26912"/>
        <n v="26816"/>
        <n v="26935"/>
        <n v="26932"/>
        <n v="26786"/>
        <n v="26881"/>
        <n v="26465"/>
        <n v="26884"/>
        <n v="26553"/>
        <n v="26770"/>
        <n v="26854"/>
        <n v="26827"/>
        <n v="26821"/>
        <n v="26798"/>
        <n v="26832"/>
        <n v="26942"/>
        <n v="26911"/>
        <n v="26862"/>
        <n v="26525"/>
        <n v="26946"/>
        <n v="26774"/>
        <n v="26720"/>
        <n v="26806"/>
        <n v="26807"/>
        <n v="26857"/>
        <n v="26861"/>
        <n v="26882"/>
        <n v="26830"/>
        <n v="26735"/>
        <n v="26586"/>
        <n v="26940"/>
        <n v="26810"/>
      </sharedItems>
    </cacheField>
    <cacheField name="rider" numFmtId="0">
      <sharedItems count="10">
        <s v="rahul"/>
        <s v="hemant"/>
        <s v="ramkumar"/>
        <s v="sarvan"/>
        <s v="jitendra"/>
        <s v="manish joshi"/>
        <s v="deepak"/>
        <s v="pradeep"/>
        <s v="suresh"/>
        <s v="gajendra"/>
      </sharedItems>
    </cacheField>
    <cacheField name="amount" numFmtId="0">
      <sharedItems containsSemiMixedTypes="0" containsString="0" containsNumber="1" minValue="56" maxValue="4327"/>
    </cacheField>
    <cacheField name="online" numFmtId="0">
      <sharedItems containsSemiMixedTypes="0" containsString="0" containsNumber="1" minValue="0" maxValue="43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4143516" createdVersion="8" refreshedVersion="8" minRefreshableVersion="3" recordCount="144" xr:uid="{A09B16D2-1BC4-4C22-AED6-C3E43BE3553B}">
  <cacheSource type="worksheet">
    <worksheetSource name="Table30"/>
  </cacheSource>
  <cacheFields count="4">
    <cacheField name="invoice" numFmtId="0">
      <sharedItems containsSemiMixedTypes="0" containsString="0" containsNumber="1" containsInteger="1" minValue="26652" maxValue="27081" count="143">
        <n v="27000"/>
        <n v="26982"/>
        <n v="26955"/>
        <n v="26975"/>
        <n v="26974"/>
        <n v="26855"/>
        <n v="27003"/>
        <n v="26966"/>
        <n v="26962"/>
        <n v="26926"/>
        <n v="26979"/>
        <n v="27012"/>
        <n v="26815"/>
        <n v="26893"/>
        <n v="26976"/>
        <n v="26965"/>
        <n v="26964"/>
        <n v="26927"/>
        <n v="26986"/>
        <n v="26998"/>
        <n v="27017"/>
        <n v="26918"/>
        <n v="27018"/>
        <n v="27010"/>
        <n v="26977"/>
        <n v="27014"/>
        <n v="26938"/>
        <n v="27005"/>
        <n v="27023"/>
        <n v="27025"/>
        <n v="27002"/>
        <n v="26954"/>
        <n v="26958"/>
        <n v="26987"/>
        <n v="26951"/>
        <n v="26950"/>
        <n v="27011"/>
        <n v="26984"/>
        <n v="26967"/>
        <n v="26985"/>
        <n v="27016"/>
        <n v="26943"/>
        <n v="27038"/>
        <n v="26883"/>
        <n v="27034"/>
        <n v="26949"/>
        <n v="27022"/>
        <n v="26942"/>
        <n v="26999"/>
        <n v="27007"/>
        <n v="27052"/>
        <n v="27051"/>
        <n v="27013"/>
        <n v="27024"/>
        <n v="27001"/>
        <n v="27043"/>
        <n v="27055"/>
        <n v="26922"/>
        <n v="27006"/>
        <n v="26968"/>
        <n v="26972"/>
        <n v="26959"/>
        <n v="26978"/>
        <n v="26783"/>
        <n v="26939"/>
        <n v="27053"/>
        <n v="27046"/>
        <n v="27026"/>
        <n v="27044"/>
        <n v="26795"/>
        <n v="26888"/>
        <n v="26992"/>
        <n v="26956"/>
        <n v="26957"/>
        <n v="26963"/>
        <n v="26983"/>
        <n v="27027"/>
        <n v="26996"/>
        <n v="27060"/>
        <n v="27075"/>
        <n v="27079"/>
        <n v="27069"/>
        <n v="27062"/>
        <n v="27074"/>
        <n v="27036"/>
        <n v="26941"/>
        <n v="27065"/>
        <n v="27028"/>
        <n v="27047"/>
        <n v="26801"/>
        <n v="27076"/>
        <n v="27081"/>
        <n v="27067"/>
        <n v="26971"/>
        <n v="27064"/>
        <n v="27073"/>
        <n v="26797"/>
        <n v="26808"/>
        <n v="26953"/>
        <n v="26924"/>
        <n v="26952"/>
        <n v="27071"/>
        <n v="26670"/>
        <n v="27030"/>
        <n v="27031"/>
        <n v="26919"/>
        <n v="26969"/>
        <n v="27049"/>
        <n v="26847"/>
        <n v="26990"/>
        <n v="26901"/>
        <n v="27066"/>
        <n v="26981"/>
        <n v="27037"/>
        <n v="26993"/>
        <n v="26897"/>
        <n v="27029"/>
        <n v="26991"/>
        <n v="27054"/>
        <n v="27063"/>
        <n v="27080"/>
        <n v="26820"/>
        <n v="26762"/>
        <n v="27008"/>
        <n v="26970"/>
        <n v="26995"/>
        <n v="26880"/>
        <n v="26989"/>
        <n v="26960"/>
        <n v="26844"/>
        <n v="26838"/>
        <n v="26980"/>
        <n v="27048"/>
        <n v="27019"/>
        <n v="26997"/>
        <n v="27020"/>
        <n v="27039"/>
        <n v="27042"/>
        <n v="27057"/>
        <n v="27058"/>
        <n v="27004"/>
        <n v="26652"/>
        <n v="26914"/>
      </sharedItems>
    </cacheField>
    <cacheField name="rider" numFmtId="0">
      <sharedItems count="13">
        <s v="sunil"/>
        <s v="deepak"/>
        <s v="hemnedra"/>
        <s v="rahul"/>
        <s v="hemant"/>
        <s v="jitendra"/>
        <s v="ramkumar"/>
        <s v="vivek"/>
        <s v="pradeep"/>
        <s v="bantu"/>
        <s v="sarvan"/>
        <s v="manish joshi"/>
        <s v="gajendra"/>
      </sharedItems>
    </cacheField>
    <cacheField name="amount" numFmtId="0">
      <sharedItems containsSemiMixedTypes="0" containsString="0" containsNumber="1" minValue="23" maxValue="3550.4"/>
    </cacheField>
    <cacheField name="online" numFmtId="0">
      <sharedItems containsSemiMixedTypes="0" containsString="0" containsNumber="1" minValue="0" maxValue="27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4375" createdVersion="8" refreshedVersion="8" minRefreshableVersion="3" recordCount="174" xr:uid="{1DFD8A04-7541-4001-8062-7E6B5FB9A039}">
  <cacheSource type="worksheet">
    <worksheetSource name="Table18"/>
  </cacheSource>
  <cacheFields count="4">
    <cacheField name="invoice" numFmtId="0">
      <sharedItems containsSemiMixedTypes="0" containsString="0" containsNumber="1" containsInteger="1" minValue="26654" maxValue="27254" count="174">
        <n v="27063"/>
        <n v="26880"/>
        <n v="27115"/>
        <n v="26811"/>
        <n v="27163"/>
        <n v="26879"/>
        <n v="27120"/>
        <n v="27111"/>
        <n v="27033"/>
        <n v="26973"/>
        <n v="27108"/>
        <n v="27050"/>
        <n v="27152"/>
        <n v="27183"/>
        <n v="27124"/>
        <n v="27103"/>
        <n v="27252"/>
        <n v="27113"/>
        <n v="27202"/>
        <n v="27032"/>
        <n v="27253"/>
        <n v="27184"/>
        <n v="27078"/>
        <n v="27164"/>
        <n v="27206"/>
        <n v="27193"/>
        <n v="27081"/>
        <n v="27089"/>
        <n v="27123"/>
        <n v="27040"/>
        <n v="27072"/>
        <n v="27177"/>
        <n v="26814"/>
        <n v="26934"/>
        <n v="27138"/>
        <n v="26987"/>
        <n v="27140"/>
        <n v="27213"/>
        <n v="27172"/>
        <n v="27170"/>
        <n v="26985"/>
        <n v="27093"/>
        <n v="27181"/>
        <n v="27114"/>
        <n v="27196"/>
        <n v="27136"/>
        <n v="27100"/>
        <n v="27084"/>
        <n v="26951"/>
        <n v="26967"/>
        <n v="26950"/>
        <n v="26954"/>
        <n v="27226"/>
        <n v="27139"/>
        <n v="27201"/>
        <n v="27173"/>
        <n v="27180"/>
        <n v="27090"/>
        <n v="27143"/>
        <n v="27128"/>
        <n v="26800"/>
        <n v="27142"/>
        <n v="27116"/>
        <n v="27144"/>
        <n v="27146"/>
        <n v="27238"/>
        <n v="26994"/>
        <n v="27227"/>
        <n v="27230"/>
        <n v="27209"/>
        <n v="27099"/>
        <n v="27104"/>
        <n v="27240"/>
        <n v="27190"/>
        <n v="27220"/>
        <n v="27129"/>
        <n v="27125"/>
        <n v="27077"/>
        <n v="27175"/>
        <n v="27155"/>
        <n v="26962"/>
        <n v="27162"/>
        <n v="27212"/>
        <n v="27166"/>
        <n v="26654"/>
        <n v="27056"/>
        <n v="26809"/>
        <n v="27088"/>
        <n v="27105"/>
        <n v="27097"/>
        <n v="27150"/>
        <n v="27059"/>
        <n v="27229"/>
        <n v="27189"/>
        <n v="26988"/>
        <n v="27082"/>
        <n v="27186"/>
        <n v="27218"/>
        <n v="27236"/>
        <n v="27245"/>
        <n v="27244"/>
        <n v="27109"/>
        <n v="27232"/>
        <n v="27153"/>
        <n v="27200"/>
        <n v="26931"/>
        <n v="27098"/>
        <n v="27009"/>
        <n v="27223"/>
        <n v="27179"/>
        <n v="26974"/>
        <n v="27012"/>
        <n v="26893"/>
        <n v="26976"/>
        <n v="27118"/>
        <n v="27194"/>
        <n v="26965"/>
        <n v="27047"/>
        <n v="26815"/>
        <n v="27148"/>
        <n v="27087"/>
        <n v="27112"/>
        <n v="27241"/>
        <n v="27091"/>
        <n v="27096"/>
        <n v="26948"/>
        <n v="27185"/>
        <n v="27210"/>
        <n v="27207"/>
        <n v="27254"/>
        <n v="26786"/>
        <n v="26883"/>
        <n v="27132"/>
        <n v="27161"/>
        <n v="27237"/>
        <n v="27165"/>
        <n v="27117"/>
        <n v="27127"/>
        <n v="27239"/>
        <n v="27110"/>
        <n v="27126"/>
        <n v="27217"/>
        <n v="27141"/>
        <n v="27147"/>
        <n v="27158"/>
        <n v="27137"/>
        <n v="27204"/>
        <n v="27243"/>
        <n v="27130"/>
        <n v="27188"/>
        <n v="27121"/>
        <n v="27095"/>
        <n v="26795"/>
        <n v="27053"/>
        <n v="27246"/>
        <n v="26888"/>
        <n v="27122"/>
        <n v="27219"/>
        <n v="27197"/>
        <n v="27174"/>
        <n v="27083"/>
        <n v="27203"/>
        <n v="26720"/>
        <n v="27228"/>
        <n v="27249"/>
        <n v="27208"/>
        <n v="27235"/>
        <n v="27092"/>
        <n v="27178"/>
        <n v="27182"/>
        <n v="27215"/>
        <n v="27211"/>
        <n v="27221"/>
        <n v="26896"/>
      </sharedItems>
    </cacheField>
    <cacheField name="rider" numFmtId="0">
      <sharedItems count="11">
        <s v="manish joshi"/>
        <s v="ramkumar"/>
        <s v="deepak"/>
        <s v="rahul"/>
        <s v="sarvan"/>
        <s v="jitendra"/>
        <s v="pradeep"/>
        <s v="sunil"/>
        <s v="suresh"/>
        <s v="hemant"/>
        <s v="vivek"/>
      </sharedItems>
    </cacheField>
    <cacheField name="amount" numFmtId="0">
      <sharedItems containsSemiMixedTypes="0" containsString="0" containsNumber="1" minValue="23" maxValue="4679"/>
    </cacheField>
    <cacheField name="online" numFmtId="0">
      <sharedItems containsSemiMixedTypes="0" containsString="0" containsNumber="1" minValue="0" maxValue="3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4490739" createdVersion="8" refreshedVersion="8" minRefreshableVersion="3" recordCount="126" xr:uid="{7C16689E-0D56-4059-8FF5-D3894CFF284A}">
  <cacheSource type="worksheet">
    <worksheetSource name="Table32"/>
  </cacheSource>
  <cacheFields count="4">
    <cacheField name="invoice" numFmtId="0">
      <sharedItems containsSemiMixedTypes="0" containsString="0" containsNumber="1" containsInteger="1" minValue="26823" maxValue="27352" count="126">
        <n v="27269"/>
        <n v="27273"/>
        <n v="27180"/>
        <n v="27298"/>
        <n v="27307"/>
        <n v="27289"/>
        <n v="27304"/>
        <n v="27171"/>
        <n v="27272"/>
        <n v="27321"/>
        <n v="27288"/>
        <n v="27311"/>
        <n v="27195"/>
        <n v="27309"/>
        <n v="27015"/>
        <n v="27257"/>
        <n v="27260"/>
        <n v="27341"/>
        <n v="27331"/>
        <n v="27262"/>
        <n v="27296"/>
        <n v="27191"/>
        <n v="27279"/>
        <n v="27300"/>
        <n v="27306"/>
        <n v="27330"/>
        <n v="27206"/>
        <n v="27078"/>
        <n v="27202"/>
        <n v="27160"/>
        <n v="27316"/>
        <n v="27250"/>
        <n v="27176"/>
        <n v="27083"/>
        <n v="27085"/>
        <n v="27339"/>
        <n v="27106"/>
        <n v="27290"/>
        <n v="27294"/>
        <n v="27234"/>
        <n v="27247"/>
        <n v="27259"/>
        <n v="27154"/>
        <n v="27061"/>
        <n v="27135"/>
        <n v="27187"/>
        <n v="27302"/>
        <n v="27350"/>
        <n v="27340"/>
        <n v="26823"/>
        <n v="27258"/>
        <n v="27332"/>
        <n v="27320"/>
        <n v="27149"/>
        <n v="26871"/>
        <n v="27205"/>
        <n v="27131"/>
        <n v="27277"/>
        <n v="27285"/>
        <n v="27270"/>
        <n v="27326"/>
        <n v="27256"/>
        <n v="27322"/>
        <n v="27063"/>
        <n v="27261"/>
        <n v="27021"/>
        <n v="27351"/>
        <n v="27278"/>
        <n v="27337"/>
        <n v="27159"/>
        <n v="27101"/>
        <n v="27280"/>
        <n v="27157"/>
        <n v="27248"/>
        <n v="27308"/>
        <n v="27151"/>
        <n v="27274"/>
        <n v="27287"/>
        <n v="27102"/>
        <n v="27271"/>
        <n v="26885"/>
        <n v="27335"/>
        <n v="27216"/>
        <n v="27222"/>
        <n v="27329"/>
        <n v="27349"/>
        <n v="27303"/>
        <n v="27198"/>
        <n v="27231"/>
        <n v="27156"/>
        <n v="27265"/>
        <n v="27283"/>
        <n v="27281"/>
        <n v="27346"/>
        <n v="27275"/>
        <n v="27315"/>
        <n v="27324"/>
        <n v="27352"/>
        <n v="27266"/>
        <n v="27343"/>
        <n v="27264"/>
        <n v="26961"/>
        <n v="27119"/>
        <n v="27292"/>
        <n v="26941"/>
        <n v="27305"/>
        <n v="27295"/>
        <n v="27317"/>
        <n v="27347"/>
        <n v="27342"/>
        <n v="27169"/>
        <n v="27327"/>
        <n v="27313"/>
        <n v="27293"/>
        <n v="27344"/>
        <n v="27318"/>
        <n v="27068"/>
        <n v="27268"/>
        <n v="27314"/>
        <n v="27310"/>
        <n v="27345"/>
        <n v="27328"/>
        <n v="27291"/>
        <n v="27325"/>
        <n v="27299"/>
        <n v="27133"/>
      </sharedItems>
    </cacheField>
    <cacheField name="rider" numFmtId="0">
      <sharedItems count="9">
        <s v="deepak"/>
        <s v="rahul"/>
        <s v="gajendra"/>
        <s v="ramkumar"/>
        <s v="manish joshi"/>
        <s v="sarvan"/>
        <s v="hemant"/>
        <s v="jitendra"/>
        <s v="bantu"/>
      </sharedItems>
    </cacheField>
    <cacheField name="amount" numFmtId="0">
      <sharedItems containsSemiMixedTypes="0" containsString="0" containsNumber="1" minValue="37" maxValue="2589"/>
    </cacheField>
    <cacheField name="online" numFmtId="0">
      <sharedItems containsSemiMixedTypes="0" containsString="0" containsNumber="1" minValue="0" maxValue="1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4722223" createdVersion="8" refreshedVersion="8" minRefreshableVersion="3" recordCount="111" xr:uid="{54517A63-562A-4CD6-8FF9-A0842FD96570}">
  <cacheSource type="worksheet">
    <worksheetSource name="Table34"/>
  </cacheSource>
  <cacheFields count="4">
    <cacheField name="invoice" numFmtId="0">
      <sharedItems containsSemiMixedTypes="0" containsString="0" containsNumber="1" containsInteger="1" minValue="26786" maxValue="27479" count="111">
        <n v="27446"/>
        <n v="27380"/>
        <n v="27442"/>
        <n v="27407"/>
        <n v="27450"/>
        <n v="27449"/>
        <n v="27429"/>
        <n v="27369"/>
        <n v="27278"/>
        <n v="27453"/>
        <n v="27454"/>
        <n v="27444"/>
        <n v="27242"/>
        <n v="27428"/>
        <n v="27422"/>
        <n v="27451"/>
        <n v="27396"/>
        <n v="27436"/>
        <n v="27438"/>
        <n v="27206"/>
        <n v="27331"/>
        <n v="27250"/>
        <n v="27189"/>
        <n v="27201"/>
        <n v="27457"/>
        <n v="27425"/>
        <n v="27402"/>
        <n v="27426"/>
        <n v="27395"/>
        <n v="27405"/>
        <n v="27417"/>
        <n v="27378"/>
        <n v="27384"/>
        <n v="27447"/>
        <n v="27399"/>
        <n v="27376"/>
        <n v="27441"/>
        <n v="27392"/>
        <n v="27368"/>
        <n v="27430"/>
        <n v="27455"/>
        <n v="27398"/>
        <n v="27356"/>
        <n v="27419"/>
        <n v="27440"/>
        <n v="27370"/>
        <n v="27336"/>
        <n v="27388"/>
        <n v="27466"/>
        <n v="27214"/>
        <n v="27393"/>
        <n v="27387"/>
        <n v="27414"/>
        <n v="27192"/>
        <n v="27266"/>
        <n v="27199"/>
        <n v="27203"/>
        <n v="27469"/>
        <n v="27338"/>
        <n v="27371"/>
        <n v="27411"/>
        <n v="27255"/>
        <n v="27432"/>
        <n v="27401"/>
        <n v="27448"/>
        <n v="27439"/>
        <n v="27382"/>
        <n v="27431"/>
        <n v="27216"/>
        <n v="27102"/>
        <n v="27460"/>
        <n v="27287"/>
        <n v="27257"/>
        <n v="27443"/>
        <n v="27366"/>
        <n v="27437"/>
        <n v="27297"/>
        <n v="27459"/>
        <n v="27412"/>
        <n v="27353"/>
        <n v="27015"/>
        <n v="27311"/>
        <n v="27304"/>
        <n v="26786"/>
        <n v="26883"/>
        <n v="27112"/>
        <n v="27254"/>
        <n v="27323"/>
        <n v="27403"/>
        <n v="27433"/>
        <n v="27394"/>
        <n v="27389"/>
        <n v="27360"/>
        <n v="27377"/>
        <n v="27479"/>
        <n v="27221"/>
        <n v="27397"/>
        <n v="27410"/>
        <n v="27107"/>
        <n v="27418"/>
        <n v="27276"/>
        <n v="27413"/>
        <n v="27375"/>
        <n v="27424"/>
        <n v="27385"/>
        <n v="27211"/>
        <n v="26795"/>
        <n v="27160"/>
        <n v="27225"/>
        <n v="27330"/>
        <n v="27306"/>
      </sharedItems>
    </cacheField>
    <cacheField name="rider" numFmtId="0">
      <sharedItems count="9">
        <s v="manish joshi"/>
        <s v="deepak"/>
        <s v="hemendra"/>
        <s v="pradeep"/>
        <s v="sarvan"/>
        <s v="suresh"/>
        <s v="sunil"/>
        <s v="jitendra"/>
        <s v="hemant"/>
      </sharedItems>
    </cacheField>
    <cacheField name="amount" numFmtId="0">
      <sharedItems containsSemiMixedTypes="0" containsString="0" containsNumber="1" minValue="23" maxValue="1961"/>
    </cacheField>
    <cacheField name="online" numFmtId="0">
      <sharedItems containsSemiMixedTypes="0" containsString="0" containsNumber="1" containsInteger="1" minValue="0" maxValue="13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4837962" createdVersion="8" refreshedVersion="8" minRefreshableVersion="3" recordCount="94" xr:uid="{98F7E4D7-02D2-4230-A7E9-D45BE2BED031}">
  <cacheSource type="worksheet">
    <worksheetSource name="Table36"/>
  </cacheSource>
  <cacheFields count="4">
    <cacheField name="invoice" numFmtId="0">
      <sharedItems containsSemiMixedTypes="0" containsString="0" containsNumber="1" containsInteger="1" minValue="26322" maxValue="27558" count="91">
        <n v="27529"/>
        <n v="27487"/>
        <n v="27533"/>
        <n v="27531"/>
        <n v="27483"/>
        <n v="27492"/>
        <n v="27526"/>
        <n v="27497"/>
        <n v="27505"/>
        <n v="27520"/>
        <n v="27473"/>
        <n v="27305"/>
        <n v="27317"/>
        <n v="26941"/>
        <n v="27512"/>
        <n v="27482"/>
        <n v="27516"/>
        <n v="27558"/>
        <n v="27554"/>
        <n v="27535"/>
        <n v="27551"/>
        <n v="27542"/>
        <n v="27513"/>
        <n v="27518"/>
        <n v="27500"/>
        <n v="27546"/>
        <n v="27527"/>
        <n v="27471"/>
        <n v="27549"/>
        <n v="27485"/>
        <n v="26322"/>
        <n v="27552"/>
        <n v="27556"/>
        <n v="27224"/>
        <n v="27553"/>
        <n v="27514"/>
        <n v="27489"/>
        <n v="27530"/>
        <n v="27550"/>
        <n v="27486"/>
        <n v="27524"/>
        <n v="27494"/>
        <n v="27202"/>
        <n v="27320"/>
        <n v="27452"/>
        <n v="27367"/>
        <n v="27484"/>
        <n v="27464"/>
        <n v="27503"/>
        <n v="27545"/>
        <n v="27189"/>
        <n v="27474"/>
        <n v="27515"/>
        <n v="27557"/>
        <n v="27539"/>
        <n v="27534"/>
        <n v="27488"/>
        <n v="27499"/>
        <n v="27463"/>
        <n v="27517"/>
        <n v="27477"/>
        <n v="27102"/>
        <n v="27509"/>
        <n v="27478"/>
        <n v="27507"/>
        <n v="27525"/>
        <n v="27519"/>
        <n v="27211"/>
        <n v="27523"/>
        <n v="27151"/>
        <n v="27510"/>
        <n v="27490"/>
        <n v="27387"/>
        <n v="27540"/>
        <n v="27537"/>
        <n v="27548"/>
        <n v="27528"/>
        <n v="27276"/>
        <n v="27543"/>
        <n v="27521"/>
        <n v="27201"/>
        <n v="27498"/>
        <n v="27480"/>
        <n v="27481"/>
        <n v="27547"/>
        <n v="27511"/>
        <n v="27504"/>
        <n v="27501"/>
        <n v="27538"/>
        <n v="27493"/>
        <n v="27555"/>
      </sharedItems>
    </cacheField>
    <cacheField name="rider" numFmtId="0">
      <sharedItems count="9">
        <s v="rahul"/>
        <s v="jitendra"/>
        <s v="ramkumar"/>
        <s v="manish joshi"/>
        <s v="sarvan"/>
        <s v="hemant"/>
        <s v="pradeep"/>
        <s v="bantu"/>
        <s v="deepak"/>
      </sharedItems>
    </cacheField>
    <cacheField name="amount" numFmtId="0">
      <sharedItems containsSemiMixedTypes="0" containsString="0" containsNumber="1" minValue="0" maxValue="3783"/>
    </cacheField>
    <cacheField name="online" numFmtId="0">
      <sharedItems containsSemiMixedTypes="0" containsString="0" containsNumber="1" containsInteger="1" minValue="0" maxValue="37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069447" createdVersion="8" refreshedVersion="8" minRefreshableVersion="3" recordCount="128" xr:uid="{FA8FF1F0-2AF2-473D-85F4-665596182DD1}">
  <cacheSource type="worksheet">
    <worksheetSource name="Table50"/>
  </cacheSource>
  <cacheFields count="4">
    <cacheField name="invoice" numFmtId="0">
      <sharedItems containsSemiMixedTypes="0" containsString="0" containsNumber="1" containsInteger="1" minValue="27809" maxValue="28377" count="128">
        <n v="28321"/>
        <n v="28298"/>
        <n v="28307"/>
        <n v="28158"/>
        <n v="28245"/>
        <n v="28181"/>
        <n v="28229"/>
        <n v="28266"/>
        <n v="28278"/>
        <n v="28293"/>
        <n v="28317"/>
        <n v="28253"/>
        <n v="28169"/>
        <n v="28224"/>
        <n v="28318"/>
        <n v="28242"/>
        <n v="28283"/>
        <n v="28124"/>
        <n v="28292"/>
        <n v="28174"/>
        <n v="27982"/>
        <n v="28154"/>
        <n v="28226"/>
        <n v="28204"/>
        <n v="28323"/>
        <n v="28225"/>
        <n v="28377"/>
        <n v="28300"/>
        <n v="28359"/>
        <n v="28247"/>
        <n v="28273"/>
        <n v="28118"/>
        <n v="28310"/>
        <n v="28256"/>
        <n v="28239"/>
        <n v="28340"/>
        <n v="28296"/>
        <n v="28070"/>
        <n v="28322"/>
        <n v="28268"/>
        <n v="28184"/>
        <n v="27958"/>
        <n v="28341"/>
        <n v="28222"/>
        <n v="28306"/>
        <n v="28334"/>
        <n v="28304"/>
        <n v="28345"/>
        <n v="28289"/>
        <n v="28320"/>
        <n v="28255"/>
        <n v="28342"/>
        <n v="28313"/>
        <n v="28308"/>
        <n v="28269"/>
        <n v="28165"/>
        <n v="28294"/>
        <n v="28243"/>
        <n v="28319"/>
        <n v="28332"/>
        <n v="28221"/>
        <n v="28252"/>
        <n v="28203"/>
        <n v="28178"/>
        <n v="28295"/>
        <n v="28291"/>
        <n v="28262"/>
        <n v="28309"/>
        <n v="28249"/>
        <n v="28270"/>
        <n v="28261"/>
        <n v="28258"/>
        <n v="28063"/>
        <n v="28276"/>
        <n v="27809"/>
        <n v="27902"/>
        <n v="28303"/>
        <n v="28285"/>
        <n v="28282"/>
        <n v="28301"/>
        <n v="28305"/>
        <n v="28236"/>
        <n v="28286"/>
        <n v="28328"/>
        <n v="28240"/>
        <n v="28015"/>
        <n v="28147"/>
        <n v="28126"/>
        <n v="28290"/>
        <n v="28212"/>
        <n v="28281"/>
        <n v="28316"/>
        <n v="28280"/>
        <n v="28267"/>
        <n v="28274"/>
        <n v="28324"/>
        <n v="28230"/>
        <n v="28218"/>
        <n v="27903"/>
        <n v="28004"/>
        <n v="28337"/>
        <n v="28223"/>
        <n v="28039"/>
        <n v="28227"/>
        <n v="28241"/>
        <n v="28330"/>
        <n v="28235"/>
        <n v="28259"/>
        <n v="28312"/>
        <n v="28150"/>
        <n v="28228"/>
        <n v="28234"/>
        <n v="28314"/>
        <n v="28339"/>
        <n v="28264"/>
        <n v="28265"/>
        <n v="28287"/>
        <n v="28343"/>
        <n v="28361"/>
        <n v="28352"/>
        <n v="28260"/>
        <n v="28023"/>
        <n v="28100"/>
        <n v="28272"/>
        <n v="28257"/>
        <n v="28299"/>
        <n v="28279"/>
        <n v="28335"/>
      </sharedItems>
    </cacheField>
    <cacheField name="rider" numFmtId="0">
      <sharedItems count="10">
        <s v="manish joshi"/>
        <s v="suresh"/>
        <s v="ramkumar"/>
        <s v="pradeep"/>
        <s v="bantu"/>
        <s v="sarvan"/>
        <s v="biraj"/>
        <s v="deepak"/>
        <s v="jitendra"/>
        <s v="rahul"/>
      </sharedItems>
    </cacheField>
    <cacheField name="amount" numFmtId="0">
      <sharedItems containsSemiMixedTypes="0" containsString="0" containsNumber="1" minValue="29" maxValue="2213"/>
    </cacheField>
    <cacheField name="online" numFmtId="0">
      <sharedItems containsSemiMixedTypes="0" containsString="0" containsNumber="1" containsInteger="1" minValue="0" maxValue="19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069447" createdVersion="8" refreshedVersion="8" minRefreshableVersion="3" recordCount="86" xr:uid="{5480504C-0947-499D-BA17-D36EF77B26AF}">
  <cacheSource type="worksheet">
    <worksheetSource name="Table52"/>
  </cacheSource>
  <cacheFields count="4">
    <cacheField name="invoice" numFmtId="0">
      <sharedItems containsSemiMixedTypes="0" containsString="0" containsNumber="1" containsInteger="1" minValue="27954" maxValue="28431" count="86">
        <n v="28315"/>
        <n v="28398"/>
        <n v="28365"/>
        <n v="28220"/>
        <n v="28401"/>
        <n v="28117"/>
        <n v="28363"/>
        <n v="28274"/>
        <n v="28316"/>
        <n v="28016"/>
        <n v="28387"/>
        <n v="28375"/>
        <n v="28415"/>
        <n v="28385"/>
        <n v="28388"/>
        <n v="28413"/>
        <n v="28418"/>
        <n v="28425"/>
        <n v="28397"/>
        <n v="28374"/>
        <n v="28423"/>
        <n v="28403"/>
        <n v="28366"/>
        <n v="28351"/>
        <n v="28355"/>
        <n v="28238"/>
        <n v="28381"/>
        <n v="28302"/>
        <n v="28271"/>
        <n v="28404"/>
        <n v="28369"/>
        <n v="28412"/>
        <n v="28383"/>
        <n v="28393"/>
        <n v="28367"/>
        <n v="28338"/>
        <n v="28331"/>
        <n v="28356"/>
        <n v="28275"/>
        <n v="28333"/>
        <n v="28394"/>
        <n v="28424"/>
        <n v="28379"/>
        <n v="28400"/>
        <n v="28429"/>
        <n v="28411"/>
        <n v="28346"/>
        <n v="28288"/>
        <n v="28370"/>
        <n v="28344"/>
        <n v="28347"/>
        <n v="28284"/>
        <n v="28362"/>
        <n v="28395"/>
        <n v="28350"/>
        <n v="27954"/>
        <n v="28409"/>
        <n v="28405"/>
        <n v="28428"/>
        <n v="28420"/>
        <n v="28354"/>
        <n v="28327"/>
        <n v="28416"/>
        <n v="28357"/>
        <n v="28233"/>
        <n v="28232"/>
        <n v="28402"/>
        <n v="28396"/>
        <n v="28248"/>
        <n v="28353"/>
        <n v="28297"/>
        <n v="28373"/>
        <n v="28421"/>
        <n v="28419"/>
        <n v="28431"/>
        <n v="28277"/>
        <n v="28389"/>
        <n v="28376"/>
        <n v="28372"/>
        <n v="28427"/>
        <n v="28390"/>
        <n v="28392"/>
        <n v="28382"/>
        <n v="28391"/>
        <n v="28364"/>
        <n v="28410"/>
      </sharedItems>
    </cacheField>
    <cacheField name="rider" numFmtId="0">
      <sharedItems count="9">
        <s v="deepak"/>
        <s v="rahul"/>
        <s v="manish joshi"/>
        <s v="sarvan"/>
        <s v="sunil"/>
        <s v="vivek"/>
        <s v="ramkumar"/>
        <s v="bantu"/>
        <s v="biraj"/>
      </sharedItems>
    </cacheField>
    <cacheField name="amount" numFmtId="0">
      <sharedItems containsSemiMixedTypes="0" containsString="0" containsNumber="1" minValue="23" maxValue="2386"/>
    </cacheField>
    <cacheField name="online" numFmtId="0">
      <sharedItems containsSemiMixedTypes="0" containsString="0" containsNumber="1" minValue="0" maxValue="5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185185" createdVersion="8" refreshedVersion="8" minRefreshableVersion="3" recordCount="118" xr:uid="{6D5939E6-E49B-4B76-BB2D-72F48F7CEAE2}">
  <cacheSource type="worksheet">
    <worksheetSource name="Table54"/>
  </cacheSource>
  <cacheFields count="4">
    <cacheField name="invoice" numFmtId="0">
      <sharedItems containsSemiMixedTypes="0" containsString="0" containsNumber="1" containsInteger="1" minValue="28001" maxValue="28540" count="118">
        <n v="28394"/>
        <n v="28329"/>
        <n v="28445"/>
        <n v="28450"/>
        <n v="28460"/>
        <n v="28509"/>
        <n v="28513"/>
        <n v="28492"/>
        <n v="28479"/>
        <n v="28432"/>
        <n v="28378"/>
        <n v="28505"/>
        <n v="28472"/>
        <n v="28446"/>
        <n v="28482"/>
        <n v="28520"/>
        <n v="28480"/>
        <n v="28449"/>
        <n v="28444"/>
        <n v="28412"/>
        <n v="28442"/>
        <n v="28531"/>
        <n v="28519"/>
        <n v="28497"/>
        <n v="28490"/>
        <n v="28525"/>
        <n v="28503"/>
        <n v="28462"/>
        <n v="28501"/>
        <n v="28495"/>
        <n v="28533"/>
        <n v="28486"/>
        <n v="28526"/>
        <n v="28508"/>
        <n v="28437"/>
        <n v="28496"/>
        <n v="28240"/>
        <n v="28454"/>
        <n v="28448"/>
        <n v="28532"/>
        <n v="28473"/>
        <n v="28498"/>
        <n v="28248"/>
        <n v="28402"/>
        <n v="28357"/>
        <n v="28452"/>
        <n v="28447"/>
        <n v="28455"/>
        <n v="28469"/>
        <n v="28488"/>
        <n v="28516"/>
        <n v="28534"/>
        <n v="28422"/>
        <n v="28399"/>
        <n v="28191"/>
        <n v="28507"/>
        <n v="28467"/>
        <n v="28458"/>
        <n v="28439"/>
        <n v="28465"/>
        <n v="28325"/>
        <n v="28464"/>
        <n v="28001"/>
        <n v="28142"/>
        <n v="28471"/>
        <n v="28512"/>
        <n v="28430"/>
        <n v="28502"/>
        <n v="28487"/>
        <n v="28386"/>
        <n v="28380"/>
        <n v="28527"/>
        <n v="28441"/>
        <n v="28407"/>
        <n v="28330"/>
        <n v="28312"/>
        <n v="28522"/>
        <n v="28417"/>
        <n v="28540"/>
        <n v="28336"/>
        <n v="28453"/>
        <n v="28506"/>
        <n v="28521"/>
        <n v="28451"/>
        <n v="28537"/>
        <n v="28443"/>
        <n v="28478"/>
        <n v="28510"/>
        <n v="28514"/>
        <n v="28104"/>
        <n v="28263"/>
        <n v="28530"/>
        <n v="28515"/>
        <n v="28523"/>
        <n v="28476"/>
        <n v="28518"/>
        <n v="28237"/>
        <n v="28434"/>
        <n v="28426"/>
        <n v="28499"/>
        <n v="28539"/>
        <n v="28481"/>
        <n v="28485"/>
        <n v="28524"/>
        <n v="28349"/>
        <n v="28491"/>
        <n v="28360"/>
        <n v="28358"/>
        <n v="28470"/>
        <n v="28406"/>
        <n v="28528"/>
        <n v="28517"/>
        <n v="28457"/>
        <n v="28489"/>
        <n v="28456"/>
        <n v="28475"/>
        <n v="28529"/>
        <n v="28538"/>
      </sharedItems>
    </cacheField>
    <cacheField name="rider" numFmtId="0">
      <sharedItems count="9">
        <s v="manish joshi"/>
        <s v="suresh"/>
        <s v="rahul"/>
        <s v="hemant"/>
        <s v="pradeep"/>
        <s v="ramkumar"/>
        <s v="sarvan"/>
        <s v="bantu"/>
        <s v="deepak"/>
      </sharedItems>
    </cacheField>
    <cacheField name="amoutn" numFmtId="0">
      <sharedItems containsSemiMixedTypes="0" containsString="0" containsNumber="1" minValue="-48" maxValue="3752.3"/>
    </cacheField>
    <cacheField name="online" numFmtId="0">
      <sharedItems containsSemiMixedTypes="0" containsString="0" containsNumber="1" minValue="0" maxValue="23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41667" createdVersion="8" refreshedVersion="8" minRefreshableVersion="3" recordCount="155" xr:uid="{5F593C45-DC97-464A-A3D8-5B37B8A4E20A}">
  <cacheSource type="worksheet">
    <worksheetSource name="Table70"/>
  </cacheSource>
  <cacheFields count="4">
    <cacheField name="invoice" numFmtId="0">
      <sharedItems containsSemiMixedTypes="0" containsString="0" containsNumber="1" containsInteger="1" minValue="29181" maxValue="29693" count="155">
        <n v="29682"/>
        <n v="29684"/>
        <n v="29674"/>
        <n v="29667"/>
        <n v="29677"/>
        <n v="29686"/>
        <n v="29676"/>
        <n v="29679"/>
        <n v="29672"/>
        <n v="29683"/>
        <n v="29652"/>
        <n v="29675"/>
        <n v="29680"/>
        <n v="29512"/>
        <n v="29181"/>
        <n v="29373"/>
        <n v="29411"/>
        <n v="29442"/>
        <n v="29668"/>
        <n v="29556"/>
        <n v="29578"/>
        <n v="29609"/>
        <n v="29590"/>
        <n v="29573"/>
        <n v="29617"/>
        <n v="29608"/>
        <n v="29641"/>
        <n v="29687"/>
        <n v="29654"/>
        <n v="29567"/>
        <n v="29584"/>
        <n v="29626"/>
        <n v="29304"/>
        <n v="29370"/>
        <n v="29693"/>
        <n v="29431"/>
        <n v="29558"/>
        <n v="29633"/>
        <n v="29570"/>
        <n v="29545"/>
        <n v="29678"/>
        <n v="29580"/>
        <n v="29533"/>
        <n v="29350"/>
        <n v="29306"/>
        <n v="29475"/>
        <n v="29482"/>
        <n v="29385"/>
        <n v="29564"/>
        <n v="29631"/>
        <n v="29632"/>
        <n v="29604"/>
        <n v="29606"/>
        <n v="29592"/>
        <n v="29441"/>
        <n v="29491"/>
        <n v="29638"/>
        <n v="29571"/>
        <n v="29635"/>
        <n v="29671"/>
        <n v="29514"/>
        <n v="29551"/>
        <n v="29555"/>
        <n v="29660"/>
        <n v="29425"/>
        <n v="29554"/>
        <n v="29553"/>
        <n v="29539"/>
        <n v="29566"/>
        <n v="29600"/>
        <n v="29607"/>
        <n v="29557"/>
        <n v="29575"/>
        <n v="29574"/>
        <n v="29601"/>
        <n v="29561"/>
        <n v="29663"/>
        <n v="29499"/>
        <n v="29415"/>
        <n v="29594"/>
        <n v="29690"/>
        <n v="29550"/>
        <n v="29433"/>
        <n v="29613"/>
        <n v="29519"/>
        <n v="29643"/>
        <n v="29625"/>
        <n v="29629"/>
        <n v="29615"/>
        <n v="29644"/>
        <n v="29605"/>
        <n v="29466"/>
        <n v="29634"/>
        <n v="29297"/>
        <n v="29627"/>
        <n v="29560"/>
        <n v="29484"/>
        <n v="29485"/>
        <n v="29407"/>
        <n v="29593"/>
        <n v="29520"/>
        <n v="29688"/>
        <n v="29685"/>
        <n v="29586"/>
        <n v="29665"/>
        <n v="29621"/>
        <n v="29681"/>
        <n v="29598"/>
        <n v="29616"/>
        <n v="29589"/>
        <n v="29642"/>
        <n v="29583"/>
        <n v="29623"/>
        <n v="29596"/>
        <n v="29656"/>
        <n v="29572"/>
        <n v="29662"/>
        <n v="29603"/>
        <n v="29576"/>
        <n v="29273"/>
        <n v="29582"/>
        <n v="29650"/>
        <n v="29465"/>
        <n v="29628"/>
        <n v="29670"/>
        <n v="29639"/>
        <n v="29655"/>
        <n v="29450"/>
        <n v="29518"/>
        <n v="29648"/>
        <n v="29595"/>
        <n v="29588"/>
        <n v="29661"/>
        <n v="29612"/>
        <n v="29565"/>
        <n v="29540"/>
        <n v="29523"/>
        <n v="29531"/>
        <n v="29637"/>
        <n v="29630"/>
        <n v="29487"/>
        <n v="29563"/>
        <n v="29549"/>
        <n v="29478"/>
        <n v="29506"/>
        <n v="29529"/>
        <n v="29537"/>
        <n v="29356"/>
        <n v="29454"/>
        <n v="29396"/>
        <n v="29542"/>
        <n v="29480"/>
        <n v="29611"/>
        <n v="29659"/>
        <n v="29577"/>
      </sharedItems>
    </cacheField>
    <cacheField name="rider" numFmtId="0">
      <sharedItems count="9">
        <s v="manish joshi"/>
        <s v="gajendra"/>
        <s v="ramkumar"/>
        <s v="suresh"/>
        <s v="sunil"/>
        <s v="deepak"/>
        <s v="bantu"/>
        <s v="sarvan"/>
        <s v="hemnat"/>
      </sharedItems>
    </cacheField>
    <cacheField name="amount" numFmtId="0">
      <sharedItems containsSemiMixedTypes="0" containsString="0" containsNumber="1" minValue="23" maxValue="2630.8"/>
    </cacheField>
    <cacheField name="online" numFmtId="0">
      <sharedItems containsSemiMixedTypes="0" containsString="0" containsNumber="1" minValue="0" maxValue="1454.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648147" createdVersion="8" refreshedVersion="8" minRefreshableVersion="3" recordCount="133" xr:uid="{79C8E90F-A818-4B3B-988F-38A97960FD51}">
  <cacheSource type="worksheet">
    <worksheetSource name="Table72"/>
  </cacheSource>
  <cacheFields count="4">
    <cacheField name="invoice" numFmtId="0">
      <sharedItems containsSemiMixedTypes="0" containsString="0" containsNumber="1" containsInteger="1" minValue="29218" maxValue="29836" count="132">
        <n v="29754"/>
        <n v="29734"/>
        <n v="29703"/>
        <n v="29710"/>
        <n v="29738"/>
        <n v="29753"/>
        <n v="29731"/>
        <n v="29770"/>
        <n v="29747"/>
        <n v="29765"/>
        <n v="29801"/>
        <n v="29624"/>
        <n v="29776"/>
        <n v="29301"/>
        <n v="29691"/>
        <n v="29614"/>
        <n v="29714"/>
        <n v="29783"/>
        <n v="29700"/>
        <n v="29803"/>
        <n v="29812"/>
        <n v="29825"/>
        <n v="29824"/>
        <n v="29735"/>
        <n v="29743"/>
        <n v="29695"/>
        <n v="29569"/>
        <n v="29255"/>
        <n v="29247"/>
        <n v="29709"/>
        <n v="29692"/>
        <n v="29767"/>
        <n v="29726"/>
        <n v="29757"/>
        <n v="29579"/>
        <n v="29777"/>
        <n v="29787"/>
        <n v="29736"/>
        <n v="29746"/>
        <n v="29513"/>
        <n v="29515"/>
        <n v="29521"/>
        <n v="29775"/>
        <n v="29785"/>
        <n v="29774"/>
        <n v="29538"/>
        <n v="29336"/>
        <n v="29829"/>
        <n v="29806"/>
        <n v="29740"/>
        <n v="29729"/>
        <n v="29758"/>
        <n v="29706"/>
        <n v="29708"/>
        <n v="29784"/>
        <n v="29597"/>
        <n v="29723"/>
        <n v="29588"/>
        <n v="29715"/>
        <n v="29814"/>
        <n v="29630"/>
        <n v="29619"/>
        <n v="29713"/>
        <n v="29725"/>
        <n v="29802"/>
        <n v="29813"/>
        <n v="29816"/>
        <n v="29795"/>
        <n v="29745"/>
        <n v="29594"/>
        <n v="29796"/>
        <n v="29772"/>
        <n v="29562"/>
        <n v="29719"/>
        <n v="29769"/>
        <n v="29817"/>
        <n v="29649"/>
        <n v="29566"/>
        <n v="29694"/>
        <n v="29646"/>
        <n v="29525"/>
        <n v="29331"/>
        <n v="29591"/>
        <n v="29704"/>
        <n v="29741"/>
        <n v="29728"/>
        <n v="29739"/>
        <n v="29832"/>
        <n v="29789"/>
        <n v="29781"/>
        <n v="29792"/>
        <n v="29648"/>
        <n v="29779"/>
        <n v="29755"/>
        <n v="29831"/>
        <n v="29830"/>
        <n v="29834"/>
        <n v="29698"/>
        <n v="29748"/>
        <n v="29766"/>
        <n v="29712"/>
        <n v="29752"/>
        <n v="29733"/>
        <n v="29718"/>
        <n v="29780"/>
        <n v="29782"/>
        <n v="29828"/>
        <n v="29818"/>
        <n v="29756"/>
        <n v="29623"/>
        <n v="29705"/>
        <n v="29822"/>
        <n v="29823"/>
        <n v="29804"/>
        <n v="29622"/>
        <n v="29750"/>
        <n v="29786"/>
        <n v="29577"/>
        <n v="29720"/>
        <n v="29666"/>
        <n v="29620"/>
        <n v="29827"/>
        <n v="29821"/>
        <n v="29833"/>
        <n v="29820"/>
        <n v="29826"/>
        <n v="29836"/>
        <n v="29470"/>
        <n v="29502"/>
        <n v="29835"/>
        <n v="29218"/>
        <n v="29717"/>
      </sharedItems>
    </cacheField>
    <cacheField name="rider" numFmtId="0">
      <sharedItems count="11">
        <s v="hemendra"/>
        <s v="vivek"/>
        <s v="suresh"/>
        <s v="bantu"/>
        <s v="manish joshi"/>
        <s v="hemant"/>
        <s v="ramkumar"/>
        <s v="deepak"/>
        <s v="sarvan"/>
        <s v="gajendra"/>
        <s v="hansraj"/>
      </sharedItems>
    </cacheField>
    <cacheField name="amount" numFmtId="0">
      <sharedItems containsSemiMixedTypes="0" containsString="0" containsNumber="1" minValue="23" maxValue="3150"/>
    </cacheField>
    <cacheField name="online" numFmtId="0">
      <sharedItems containsSemiMixedTypes="0" containsString="0" containsNumber="1" containsInteger="1" minValue="0" maxValue="22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879632" createdVersion="8" refreshedVersion="8" minRefreshableVersion="3" recordCount="137" xr:uid="{1739E2B9-A9FA-4518-8097-E4EE90AACE7B}">
  <cacheSource type="worksheet">
    <worksheetSource name="Table74"/>
  </cacheSource>
  <cacheFields count="4">
    <cacheField name="invoice" numFmtId="0">
      <sharedItems containsSemiMixedTypes="0" containsString="0" containsNumber="1" containsInteger="1" minValue="29336" maxValue="29976" count="136">
        <n v="29920"/>
        <n v="29510"/>
        <n v="29942"/>
        <n v="29967"/>
        <n v="29930"/>
        <n v="29940"/>
        <n v="29966"/>
        <n v="29874"/>
        <n v="29871"/>
        <n v="29858"/>
        <n v="29841"/>
        <n v="29619"/>
        <n v="29922"/>
        <n v="29725"/>
        <n v="29814"/>
        <n v="29636"/>
        <n v="29973"/>
        <n v="29839"/>
        <n v="29910"/>
        <n v="29855"/>
        <n v="29857"/>
        <n v="29892"/>
        <n v="29897"/>
        <n v="29868"/>
        <n v="29939"/>
        <n v="29972"/>
        <n v="29587"/>
        <n v="29882"/>
        <n v="29899"/>
        <n v="29789"/>
        <n v="29976"/>
        <n v="29955"/>
        <n v="29722"/>
        <n v="29907"/>
        <n v="29862"/>
        <n v="29902"/>
        <n v="29925"/>
        <n v="29886"/>
        <n v="29847"/>
        <n v="29336"/>
        <n v="29778"/>
        <n v="29872"/>
        <n v="29914"/>
        <n v="29844"/>
        <n v="29893"/>
        <n v="29945"/>
        <n v="29923"/>
        <n v="29949"/>
        <n v="29887"/>
        <n v="29919"/>
        <n v="29453"/>
        <n v="29458"/>
        <n v="29928"/>
        <n v="29962"/>
        <n v="29898"/>
        <n v="29918"/>
        <n v="29877"/>
        <n v="29622"/>
        <n v="29960"/>
        <n v="29959"/>
        <n v="29950"/>
        <n v="29943"/>
        <n v="29904"/>
        <n v="29848"/>
        <n v="29696"/>
        <n v="29640"/>
        <n v="29854"/>
        <n v="29585"/>
        <n v="29946"/>
        <n v="29750"/>
        <n v="29759"/>
        <n v="29861"/>
        <n v="29903"/>
        <n v="29869"/>
        <n v="29838"/>
        <n v="29952"/>
        <n v="29951"/>
        <n v="29948"/>
        <n v="29894"/>
        <n v="29965"/>
        <n v="29819"/>
        <n v="29776"/>
        <n v="29954"/>
        <n v="29870"/>
        <n v="29842"/>
        <n v="29880"/>
        <n v="29876"/>
        <n v="29693"/>
        <n v="29843"/>
        <n v="29958"/>
        <n v="29917"/>
        <n v="29890"/>
        <n v="29398"/>
        <n v="29529"/>
        <n v="29953"/>
        <n v="29968"/>
        <n v="29957"/>
        <n v="29851"/>
        <n v="29875"/>
        <n v="29845"/>
        <n v="29768"/>
        <n v="29888"/>
        <n v="29926"/>
        <n v="29908"/>
        <n v="29742"/>
        <n v="29866"/>
        <n v="29878"/>
        <n v="29879"/>
        <n v="29846"/>
        <n v="29771"/>
        <n v="29867"/>
        <n v="29916"/>
        <n v="29900"/>
        <n v="29730"/>
        <n v="29927"/>
        <n v="29929"/>
        <n v="29924"/>
        <n v="29974"/>
        <n v="29901"/>
        <n v="29864"/>
        <n v="29852"/>
        <n v="29849"/>
        <n v="29749"/>
        <n v="29863"/>
        <n v="29975"/>
        <n v="29915"/>
        <n v="29751"/>
        <n v="29370"/>
        <n v="29666"/>
        <n v="29720"/>
        <n v="29786"/>
        <n v="29804"/>
        <n v="29820"/>
        <n v="29821"/>
        <n v="29827"/>
        <n v="29833"/>
      </sharedItems>
    </cacheField>
    <cacheField name="rider" numFmtId="0">
      <sharedItems count="9">
        <s v="manish joshi"/>
        <s v="ramkumar"/>
        <s v="bantu"/>
        <s v="rahul"/>
        <s v="gajendra"/>
        <s v="vivek"/>
        <s v="hemnat"/>
        <s v="deepak"/>
        <s v="sarvan"/>
      </sharedItems>
    </cacheField>
    <cacheField name="amount" numFmtId="0">
      <sharedItems containsSemiMixedTypes="0" containsString="0" containsNumber="1" minValue="0" maxValue="4875"/>
    </cacheField>
    <cacheField name="online" numFmtId="0">
      <sharedItems containsSemiMixedTypes="0" containsString="0" containsNumber="1" minValue="0" maxValue="4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599537" createdVersion="8" refreshedVersion="8" minRefreshableVersion="3" recordCount="107" xr:uid="{AA776AB6-1D78-448A-95A1-144EA581CC52}">
  <cacheSource type="worksheet">
    <worksheetSource name="Table76"/>
  </cacheSource>
  <cacheFields count="4">
    <cacheField name="invoice" numFmtId="0">
      <sharedItems containsSemiMixedTypes="0" containsString="0" containsNumber="1" containsInteger="1" minValue="29336" maxValue="30063" count="107">
        <n v="29909"/>
        <n v="29985"/>
        <n v="29984"/>
        <n v="29504"/>
        <n v="29999"/>
        <n v="29944"/>
        <n v="29992"/>
        <n v="29993"/>
        <n v="30028"/>
        <n v="30010"/>
        <n v="30011"/>
        <n v="29895"/>
        <n v="29989"/>
        <n v="29997"/>
        <n v="29982"/>
        <n v="30024"/>
        <n v="29815"/>
        <n v="30037"/>
        <n v="30045"/>
        <n v="30043"/>
        <n v="30041"/>
        <n v="30023"/>
        <n v="30020"/>
        <n v="29891"/>
        <n v="30033"/>
        <n v="30040"/>
        <n v="30052"/>
        <n v="29336"/>
        <n v="29859"/>
        <n v="29860"/>
        <n v="30056"/>
        <n v="29933"/>
        <n v="29881"/>
        <n v="30006"/>
        <n v="30005"/>
        <n v="29937"/>
        <n v="29610"/>
        <n v="29941"/>
        <n v="29905"/>
        <n v="29987"/>
        <n v="30062"/>
        <n v="30036"/>
        <n v="30050"/>
        <n v="30059"/>
        <n v="29988"/>
        <n v="30031"/>
        <n v="29896"/>
        <n v="29963"/>
        <n v="29980"/>
        <n v="30015"/>
        <n v="29990"/>
        <n v="29884"/>
        <n v="30025"/>
        <n v="30035"/>
        <n v="29602"/>
        <n v="29548"/>
        <n v="30001"/>
        <n v="30022"/>
        <n v="29981"/>
        <n v="30003"/>
        <n v="29977"/>
        <n v="29961"/>
        <n v="29850"/>
        <n v="29994"/>
        <n v="29996"/>
        <n v="30057"/>
        <n v="30019"/>
        <n v="30029"/>
        <n v="29995"/>
        <n v="30039"/>
        <n v="30038"/>
        <n v="29530"/>
        <n v="30008"/>
        <n v="29983"/>
        <n v="29865"/>
        <n v="29971"/>
        <n v="29581"/>
        <n v="29889"/>
        <n v="30017"/>
        <n v="30004"/>
        <n v="30009"/>
        <n v="29986"/>
        <n v="29856"/>
        <n v="30055"/>
        <n v="30047"/>
        <n v="29906"/>
        <n v="29885"/>
        <n v="29998"/>
        <n v="29921"/>
        <n v="29978"/>
        <n v="30007"/>
        <n v="30046"/>
        <n v="30027"/>
        <n v="30044"/>
        <n v="30014"/>
        <n v="30018"/>
        <n v="30054"/>
        <n v="30061"/>
        <n v="30016"/>
        <n v="30032"/>
        <n v="29873"/>
        <n v="30013"/>
        <n v="29618"/>
        <n v="30012"/>
        <n v="30053"/>
        <n v="30063"/>
        <n v="29840"/>
      </sharedItems>
    </cacheField>
    <cacheField name="rider" numFmtId="0">
      <sharedItems count="8">
        <s v="rahul"/>
        <s v="deepak"/>
        <s v="hemant"/>
        <s v="ramkumar"/>
        <s v="manish kumar"/>
        <s v="bantu"/>
        <s v="sarvan"/>
        <s v="hansraj"/>
      </sharedItems>
    </cacheField>
    <cacheField name="amoutn" numFmtId="0">
      <sharedItems containsSemiMixedTypes="0" containsString="0" containsNumber="1" minValue="23" maxValue="3849"/>
    </cacheField>
    <cacheField name="online" numFmtId="0">
      <sharedItems containsSemiMixedTypes="0" containsString="0" containsNumber="1" minValue="0" maxValue="12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6111109" createdVersion="8" refreshedVersion="8" minRefreshableVersion="3" recordCount="146" xr:uid="{E27ECBE6-3883-4481-A507-E9F179CD6A73}">
  <cacheSource type="worksheet">
    <worksheetSource name="Table86"/>
  </cacheSource>
  <cacheFields count="4">
    <cacheField name="invoice" numFmtId="0">
      <sharedItems containsSemiMixedTypes="0" containsString="0" containsNumber="1" containsInteger="1" minValue="30030" maxValue="30660" count="143">
        <n v="30603"/>
        <n v="30513"/>
        <n v="30569"/>
        <n v="30511"/>
        <n v="30587"/>
        <n v="30624"/>
        <n v="30526"/>
        <n v="30601"/>
        <n v="30286"/>
        <n v="30600"/>
        <n v="30379"/>
        <n v="30432"/>
        <n v="30514"/>
        <n v="30627"/>
        <n v="30431"/>
        <n v="30414"/>
        <n v="30528"/>
        <n v="30620"/>
        <n v="30439"/>
        <n v="30493"/>
        <n v="30382"/>
        <n v="30469"/>
        <n v="30621"/>
        <n v="30609"/>
        <n v="30612"/>
        <n v="30524"/>
        <n v="30596"/>
        <n v="30500"/>
        <n v="30517"/>
        <n v="30626"/>
        <n v="30608"/>
        <n v="30322"/>
        <n v="30583"/>
        <n v="30307"/>
        <n v="30592"/>
        <n v="30622"/>
        <n v="30359"/>
        <n v="30365"/>
        <n v="30483"/>
        <n v="30397"/>
        <n v="30491"/>
        <n v="30590"/>
        <n v="30368"/>
        <n v="30581"/>
        <n v="30425"/>
        <n v="30584"/>
        <n v="30632"/>
        <n v="30631"/>
        <n v="30498"/>
        <n v="30502"/>
        <n v="30465"/>
        <n v="30099"/>
        <n v="30437"/>
        <n v="30508"/>
        <n v="30494"/>
        <n v="30561"/>
        <n v="30497"/>
        <n v="30421"/>
        <n v="30615"/>
        <n v="30550"/>
        <n v="30552"/>
        <n v="30547"/>
        <n v="30297"/>
        <n v="30515"/>
        <n v="30580"/>
        <n v="30539"/>
        <n v="30507"/>
        <n v="30475"/>
        <n v="30516"/>
        <n v="30597"/>
        <n v="30549"/>
        <n v="30383"/>
        <n v="30574"/>
        <n v="30542"/>
        <n v="30530"/>
        <n v="30616"/>
        <n v="30520"/>
        <n v="30241"/>
        <n v="30582"/>
        <n v="30284"/>
        <n v="30521"/>
        <n v="30613"/>
        <n v="30557"/>
        <n v="30558"/>
        <n v="30570"/>
        <n v="30371"/>
        <n v="30555"/>
        <n v="30575"/>
        <n v="30531"/>
        <n v="30534"/>
        <n v="30533"/>
        <n v="30614"/>
        <n v="30619"/>
        <n v="30030"/>
        <n v="30646"/>
        <n v="30648"/>
        <n v="30650"/>
        <n v="30660"/>
        <n v="30623"/>
        <n v="30548"/>
        <n v="30512"/>
        <n v="30573"/>
        <n v="30635"/>
        <n v="30638"/>
        <n v="30634"/>
        <n v="30656"/>
        <n v="30463"/>
        <n v="30474"/>
        <n v="30477"/>
        <n v="30588"/>
        <n v="30565"/>
        <n v="30572"/>
        <n v="30559"/>
        <n v="30351"/>
        <n v="30537"/>
        <n v="30360"/>
        <n v="30519"/>
        <n v="30589"/>
        <n v="30576"/>
        <n v="30563"/>
        <n v="30509"/>
        <n v="30506"/>
        <n v="30434"/>
        <n v="30522"/>
        <n v="30591"/>
        <n v="30577"/>
        <n v="30599"/>
        <n v="30208"/>
        <n v="30518"/>
        <n v="30560"/>
        <n v="30606"/>
        <n v="30545"/>
        <n v="30630"/>
        <n v="30556"/>
        <n v="30594"/>
        <n v="30578"/>
        <n v="30510"/>
        <n v="30585"/>
        <n v="30607"/>
        <n v="30503"/>
        <n v="30551"/>
        <n v="30579"/>
        <n v="30604"/>
      </sharedItems>
    </cacheField>
    <cacheField name="rider" numFmtId="0">
      <sharedItems count="11">
        <s v="manish joshi"/>
        <s v="ramkumar"/>
        <s v="rahul"/>
        <s v="hansraj"/>
        <s v="bantu"/>
        <s v="suresh"/>
        <s v="deepak"/>
        <s v="pradeep"/>
        <s v="sarvan"/>
        <s v="shashikant"/>
        <s v="deepak bairwa"/>
      </sharedItems>
    </cacheField>
    <cacheField name="amount" numFmtId="0">
      <sharedItems containsSemiMixedTypes="0" containsString="0" containsNumber="1" minValue="0" maxValue="4940"/>
    </cacheField>
    <cacheField name="online" numFmtId="0">
      <sharedItems containsSemiMixedTypes="0" containsString="0" containsNumber="1" minValue="0" maxValue="49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6342594" createdVersion="8" refreshedVersion="8" minRefreshableVersion="3" recordCount="97" xr:uid="{2A2AAF0C-3C9C-4A7F-B5FF-F4B7192150C8}">
  <cacheSource type="worksheet">
    <worksheetSource name="Table89"/>
  </cacheSource>
  <cacheFields count="4">
    <cacheField name="invoice" numFmtId="0">
      <sharedItems containsSemiMixedTypes="0" containsString="0" containsNumber="1" containsInteger="1" minValue="30208" maxValue="30729" count="95">
        <n v="30654"/>
        <n v="30647"/>
        <n v="30655"/>
        <n v="30657"/>
        <n v="30527"/>
        <n v="30501"/>
        <n v="30640"/>
        <n v="30658"/>
        <n v="30423"/>
        <n v="30645"/>
        <n v="30617"/>
        <n v="30694"/>
        <n v="30257"/>
        <n v="30661"/>
        <n v="30685"/>
        <n v="30678"/>
        <n v="30692"/>
        <n v="30566"/>
        <n v="30664"/>
        <n v="30223"/>
        <n v="30659"/>
        <n v="30618"/>
        <n v="30480"/>
        <n v="30713"/>
        <n v="30703"/>
        <n v="30702"/>
        <n v="30719"/>
        <n v="30668"/>
        <n v="30677"/>
        <n v="30722"/>
        <n v="30728"/>
        <n v="30704"/>
        <n v="30688"/>
        <n v="30710"/>
        <n v="30683"/>
        <n v="30641"/>
        <n v="30544"/>
        <n v="30261"/>
        <n v="30543"/>
        <n v="30642"/>
        <n v="30707"/>
        <n v="30708"/>
        <n v="30675"/>
        <n v="30690"/>
        <n v="30711"/>
        <n v="30653"/>
        <n v="30691"/>
        <n v="30679"/>
        <n v="30712"/>
        <n v="30709"/>
        <n v="30700"/>
        <n v="30696"/>
        <n v="30680"/>
        <n v="30266"/>
        <n v="30695"/>
        <n v="30714"/>
        <n v="30676"/>
        <n v="30525"/>
        <n v="30629"/>
        <n v="30628"/>
        <n v="30568"/>
        <n v="30313"/>
        <n v="30644"/>
        <n v="30693"/>
        <n v="30682"/>
        <n v="30651"/>
        <n v="30672"/>
        <n v="30725"/>
        <n v="30729"/>
        <n v="30567"/>
        <n v="30686"/>
        <n v="30715"/>
        <n v="30674"/>
        <n v="30723"/>
        <n v="30529"/>
        <n v="30535"/>
        <n v="30630"/>
        <n v="30602"/>
        <n v="30611"/>
        <n v="30208"/>
        <n v="30545"/>
        <n v="30577"/>
        <n v="30639"/>
        <n v="30562"/>
        <n v="30665"/>
        <n v="30726"/>
        <n v="30667"/>
        <n v="30649"/>
        <n v="30727"/>
        <n v="30699"/>
        <n v="30689"/>
        <n v="30610"/>
        <n v="30301"/>
        <n v="30652"/>
        <n v="30541"/>
      </sharedItems>
    </cacheField>
    <cacheField name="rider" numFmtId="0">
      <sharedItems count="9">
        <s v="deepak"/>
        <s v="deepak bairwa"/>
        <s v="manish joshi"/>
        <s v="rahul"/>
        <s v="hasnraj"/>
        <s v="sarvan"/>
        <s v="pradeep"/>
        <s v="ramkumar"/>
        <s v="bantu"/>
      </sharedItems>
    </cacheField>
    <cacheField name="amount" numFmtId="0">
      <sharedItems containsSemiMixedTypes="0" containsString="0" containsNumber="1" minValue="0" maxValue="4450"/>
    </cacheField>
    <cacheField name="online" numFmtId="0">
      <sharedItems containsSemiMixedTypes="0" containsString="0" containsNumber="1" containsInteger="1" minValue="0" maxValue="2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372286574071" createdVersion="8" refreshedVersion="8" minRefreshableVersion="3" recordCount="164" xr:uid="{50584282-C6E5-4A7F-9859-AE8462299AF4}">
  <cacheSource type="worksheet">
    <worksheetSource name="Table92"/>
  </cacheSource>
  <cacheFields count="4">
    <cacheField name="invoice" numFmtId="0">
      <sharedItems containsSemiMixedTypes="0" containsString="0" containsNumber="1" containsInteger="1" minValue="30073" maxValue="30907" count="163">
        <n v="30670"/>
        <n v="30716"/>
        <n v="30636"/>
        <n v="30134"/>
        <n v="30130"/>
        <n v="30073"/>
        <n v="30720"/>
        <n v="30652"/>
        <n v="30541"/>
        <n v="30812"/>
        <n v="30759"/>
        <n v="30761"/>
        <n v="30734"/>
        <n v="30718"/>
        <n v="30824"/>
        <n v="30538"/>
        <n v="30808"/>
        <n v="30804"/>
        <n v="30822"/>
        <n v="30829"/>
        <n v="30705"/>
        <n v="30754"/>
        <n v="30797"/>
        <n v="30805"/>
        <n v="30803"/>
        <n v="30802"/>
        <n v="30775"/>
        <n v="30681"/>
        <n v="30733"/>
        <n v="30815"/>
        <n v="30595"/>
        <n v="30257"/>
        <n v="30744"/>
        <n v="30742"/>
        <n v="30840"/>
        <n v="30593"/>
        <n v="30730"/>
        <n v="30736"/>
        <n v="30783"/>
        <n v="30643"/>
        <n v="30737"/>
        <n v="30755"/>
        <n v="30791"/>
        <n v="30741"/>
        <n v="30835"/>
        <n v="30810"/>
        <n v="30784"/>
        <n v="30749"/>
        <n v="30837"/>
        <n v="30753"/>
        <n v="30751"/>
        <n v="30770"/>
        <n v="30813"/>
        <n v="30811"/>
        <n v="30766"/>
        <n v="30821"/>
        <n v="30498"/>
        <n v="30508"/>
        <n v="30099"/>
        <n v="30497"/>
        <n v="30561"/>
        <n v="30501"/>
        <n v="30598"/>
        <n v="30504"/>
        <n v="30796"/>
        <n v="30605"/>
        <n v="30731"/>
        <n v="30697"/>
        <n v="30777"/>
        <n v="30833"/>
        <n v="30845"/>
        <n v="30771"/>
        <n v="30706"/>
        <n v="30828"/>
        <n v="30832"/>
        <n v="30776"/>
        <n v="30666"/>
        <n v="30743"/>
        <n v="30798"/>
        <n v="30857"/>
        <n v="30861"/>
        <n v="30864"/>
        <n v="30846"/>
        <n v="30773"/>
        <n v="30779"/>
        <n v="30758"/>
        <n v="30801"/>
        <n v="30774"/>
        <n v="30817"/>
        <n v="30732"/>
        <n v="30739"/>
        <n v="30782"/>
        <n v="30843"/>
        <n v="30831"/>
        <n v="30826"/>
        <n v="30834"/>
        <n v="30785"/>
        <n v="30809"/>
        <n v="30288"/>
        <n v="30768"/>
        <n v="30762"/>
        <n v="30745"/>
        <n v="30789"/>
        <n v="30793"/>
        <n v="30800"/>
        <n v="30721"/>
        <n v="30637"/>
        <n v="30844"/>
        <n v="30484"/>
        <n v="30663"/>
        <n v="30673"/>
        <n v="30195"/>
        <n v="30814"/>
        <n v="30748"/>
        <n v="30724"/>
        <n v="30787"/>
        <n v="30764"/>
        <n v="30788"/>
        <n v="30848"/>
        <n v="30830"/>
        <n v="30740"/>
        <n v="30688"/>
        <n v="30842"/>
        <n v="30746"/>
        <n v="30807"/>
        <n v="30750"/>
        <n v="30765"/>
        <n v="30735"/>
        <n v="30792"/>
        <n v="30818"/>
        <n v="30717"/>
        <n v="30772"/>
        <n v="30395"/>
        <n v="30868"/>
        <n v="30482"/>
        <n v="30781"/>
        <n v="30795"/>
        <n v="30763"/>
        <n v="30823"/>
        <n v="30679"/>
        <n v="30883"/>
        <n v="30869"/>
        <n v="30827"/>
        <n v="30856"/>
        <n v="30836"/>
        <n v="30851"/>
        <n v="30806"/>
        <n v="30866"/>
        <n v="30896"/>
        <n v="30885"/>
        <n v="30855"/>
        <n v="30786"/>
        <n v="30887"/>
        <n v="30794"/>
        <n v="30897"/>
        <n v="30540"/>
        <n v="30536"/>
        <n v="30903"/>
        <n v="30907"/>
        <n v="30875"/>
        <n v="30532"/>
        <n v="30859"/>
        <n v="30838"/>
      </sharedItems>
    </cacheField>
    <cacheField name="rider" numFmtId="0">
      <sharedItems count="12">
        <s v="pawan"/>
        <s v="shashikant"/>
        <s v="deepak bairwa"/>
        <s v="manish joshi"/>
        <s v="bantu"/>
        <s v="deepak"/>
        <s v="ramkumar"/>
        <s v="sarvan"/>
        <s v="hemnat"/>
        <s v="suresh"/>
        <s v="pradeep"/>
        <s v="hansraj"/>
      </sharedItems>
    </cacheField>
    <cacheField name="amount" numFmtId="0">
      <sharedItems containsSemiMixedTypes="0" containsString="0" containsNumber="1" minValue="23" maxValue="4454"/>
    </cacheField>
    <cacheField name="onine" numFmtId="0">
      <sharedItems containsSemiMixedTypes="0" containsString="0" containsNumber="1" containsInteger="1" minValue="0" maxValue="21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d" refreshedDate="45320.472813194443" createdVersion="8" refreshedVersion="8" minRefreshableVersion="3" recordCount="112" xr:uid="{D9AE140D-B750-4EA3-AFFD-D54488823CDF}">
  <cacheSource type="worksheet">
    <worksheetSource name="Table106"/>
  </cacheSource>
  <cacheFields count="4">
    <cacheField name="invoice" numFmtId="0">
      <sharedItems containsSemiMixedTypes="0" containsString="0" containsNumber="1" containsInteger="1" minValue="30830" maxValue="31564" count="112">
        <n v="31508"/>
        <n v="31460"/>
        <n v="31298"/>
        <n v="31341"/>
        <n v="31408"/>
        <n v="31375"/>
        <n v="31321"/>
        <n v="31160"/>
        <n v="31416"/>
        <n v="31495"/>
        <n v="31537"/>
        <n v="31379"/>
        <n v="31533"/>
        <n v="31525"/>
        <n v="31322"/>
        <n v="31448"/>
        <n v="31510"/>
        <n v="31485"/>
        <n v="31513"/>
        <n v="31526"/>
        <n v="31521"/>
        <n v="31272"/>
        <n v="31371"/>
        <n v="31542"/>
        <n v="31212"/>
        <n v="31313"/>
        <n v="31497"/>
        <n v="31524"/>
        <n v="31476"/>
        <n v="31479"/>
        <n v="31527"/>
        <n v="31522"/>
        <n v="31506"/>
        <n v="31447"/>
        <n v="31302"/>
        <n v="31432"/>
        <n v="31461"/>
        <n v="31543"/>
        <n v="31478"/>
        <n v="31496"/>
        <n v="31455"/>
        <n v="31532"/>
        <n v="31516"/>
        <n v="31536"/>
        <n v="30830"/>
        <n v="31501"/>
        <n v="31505"/>
        <n v="31462"/>
        <n v="31477"/>
        <n v="31491"/>
        <n v="31503"/>
        <n v="31372"/>
        <n v="31386"/>
        <n v="31402"/>
        <n v="31444"/>
        <n v="31468"/>
        <n v="31258"/>
        <n v="31239"/>
        <n v="30959"/>
        <n v="31470"/>
        <n v="31464"/>
        <n v="31415"/>
        <n v="31487"/>
        <n v="31443"/>
        <n v="31472"/>
        <n v="31442"/>
        <n v="31500"/>
        <n v="31511"/>
        <n v="31453"/>
        <n v="31390"/>
        <n v="31498"/>
        <n v="31535"/>
        <n v="31356"/>
        <n v="31307"/>
        <n v="31514"/>
        <n v="31454"/>
        <n v="31168"/>
        <n v="31493"/>
        <n v="31474"/>
        <n v="31440"/>
        <n v="31509"/>
        <n v="31456"/>
        <n v="31413"/>
        <n v="31502"/>
        <n v="31517"/>
        <n v="31437"/>
        <n v="31534"/>
        <n v="31435"/>
        <n v="31363"/>
        <n v="31564"/>
        <n v="31352"/>
        <n v="31544"/>
        <n v="31489"/>
        <n v="31519"/>
        <n v="31091"/>
        <n v="31328"/>
        <n v="31523"/>
        <n v="31530"/>
        <n v="31482"/>
        <n v="31441"/>
        <n v="31490"/>
        <n v="31248"/>
        <n v="31458"/>
        <n v="31196"/>
        <n v="31520"/>
        <n v="31504"/>
        <n v="31539"/>
        <n v="31469"/>
        <n v="31459"/>
        <n v="31450"/>
        <n v="31480"/>
        <n v="31412"/>
      </sharedItems>
    </cacheField>
    <cacheField name="rider" numFmtId="0">
      <sharedItems count="9">
        <s v="saurabh"/>
        <s v="hansraj"/>
        <s v="deepak"/>
        <s v="devendra"/>
        <s v="pawan"/>
        <s v="ramkumar"/>
        <s v="bantu"/>
        <s v="hement"/>
        <s v="sarvan"/>
      </sharedItems>
    </cacheField>
    <cacheField name="amount" numFmtId="0">
      <sharedItems containsSemiMixedTypes="0" containsString="0" containsNumber="1" minValue="23" maxValue="2691"/>
    </cacheField>
    <cacheField name="online" numFmtId="0">
      <sharedItems containsSemiMixedTypes="0" containsString="0" containsNumber="1" minValue="0" maxValue="26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">
  <r>
    <x v="0"/>
    <x v="0"/>
    <n v="450"/>
    <n v="0"/>
  </r>
  <r>
    <x v="1"/>
    <x v="0"/>
    <n v="561"/>
    <n v="0"/>
  </r>
  <r>
    <x v="2"/>
    <x v="0"/>
    <n v="488"/>
    <n v="488"/>
  </r>
  <r>
    <x v="3"/>
    <x v="0"/>
    <n v="0"/>
    <n v="0"/>
  </r>
  <r>
    <x v="4"/>
    <x v="0"/>
    <n v="461"/>
    <n v="0"/>
  </r>
  <r>
    <x v="5"/>
    <x v="0"/>
    <n v="1009"/>
    <n v="0"/>
  </r>
  <r>
    <x v="6"/>
    <x v="0"/>
    <n v="491"/>
    <n v="491"/>
  </r>
  <r>
    <x v="7"/>
    <x v="0"/>
    <n v="610"/>
    <n v="0"/>
  </r>
  <r>
    <x v="8"/>
    <x v="0"/>
    <n v="295"/>
    <n v="0"/>
  </r>
  <r>
    <x v="9"/>
    <x v="0"/>
    <n v="438"/>
    <n v="438"/>
  </r>
  <r>
    <x v="10"/>
    <x v="0"/>
    <n v="377"/>
    <n v="0"/>
  </r>
  <r>
    <x v="11"/>
    <x v="0"/>
    <n v="322"/>
    <n v="322"/>
  </r>
  <r>
    <x v="12"/>
    <x v="1"/>
    <n v="1774"/>
    <n v="0"/>
  </r>
  <r>
    <x v="13"/>
    <x v="1"/>
    <n v="602"/>
    <n v="0"/>
  </r>
  <r>
    <x v="14"/>
    <x v="1"/>
    <n v="459"/>
    <n v="459"/>
  </r>
  <r>
    <x v="15"/>
    <x v="1"/>
    <n v="734"/>
    <n v="0"/>
  </r>
  <r>
    <x v="16"/>
    <x v="1"/>
    <n v="942"/>
    <n v="0"/>
  </r>
  <r>
    <x v="17"/>
    <x v="1"/>
    <n v="645"/>
    <n v="0"/>
  </r>
  <r>
    <x v="18"/>
    <x v="1"/>
    <n v="517"/>
    <n v="0"/>
  </r>
  <r>
    <x v="19"/>
    <x v="1"/>
    <n v="1125"/>
    <n v="0"/>
  </r>
  <r>
    <x v="20"/>
    <x v="1"/>
    <n v="1651"/>
    <n v="1651"/>
  </r>
  <r>
    <x v="21"/>
    <x v="1"/>
    <n v="644.6"/>
    <n v="644.6"/>
  </r>
  <r>
    <x v="22"/>
    <x v="2"/>
    <n v="358"/>
    <n v="0"/>
  </r>
  <r>
    <x v="23"/>
    <x v="2"/>
    <n v="664"/>
    <n v="0"/>
  </r>
  <r>
    <x v="24"/>
    <x v="2"/>
    <n v="519"/>
    <n v="0"/>
  </r>
  <r>
    <x v="25"/>
    <x v="2"/>
    <n v="651"/>
    <n v="0"/>
  </r>
  <r>
    <x v="26"/>
    <x v="2"/>
    <n v="885"/>
    <n v="0"/>
  </r>
  <r>
    <x v="27"/>
    <x v="2"/>
    <n v="509"/>
    <n v="0"/>
  </r>
  <r>
    <x v="28"/>
    <x v="2"/>
    <n v="576"/>
    <n v="0"/>
  </r>
  <r>
    <x v="29"/>
    <x v="2"/>
    <n v="484"/>
    <n v="0"/>
  </r>
  <r>
    <x v="30"/>
    <x v="2"/>
    <n v="557"/>
    <n v="0"/>
  </r>
  <r>
    <x v="31"/>
    <x v="2"/>
    <n v="827"/>
    <n v="0"/>
  </r>
  <r>
    <x v="32"/>
    <x v="3"/>
    <n v="855"/>
    <n v="0"/>
  </r>
  <r>
    <x v="33"/>
    <x v="3"/>
    <n v="895"/>
    <n v="0"/>
  </r>
  <r>
    <x v="34"/>
    <x v="3"/>
    <n v="434"/>
    <n v="0"/>
  </r>
  <r>
    <x v="35"/>
    <x v="3"/>
    <n v="602"/>
    <n v="0"/>
  </r>
  <r>
    <x v="36"/>
    <x v="3"/>
    <n v="849"/>
    <n v="0"/>
  </r>
  <r>
    <x v="37"/>
    <x v="3"/>
    <n v="480"/>
    <n v="0"/>
  </r>
  <r>
    <x v="38"/>
    <x v="3"/>
    <n v="642"/>
    <n v="642"/>
  </r>
  <r>
    <x v="39"/>
    <x v="3"/>
    <n v="254"/>
    <n v="0"/>
  </r>
  <r>
    <x v="40"/>
    <x v="3"/>
    <n v="552"/>
    <n v="552"/>
  </r>
  <r>
    <x v="41"/>
    <x v="3"/>
    <n v="1944"/>
    <n v="1944"/>
  </r>
  <r>
    <x v="42"/>
    <x v="3"/>
    <n v="1048"/>
    <n v="1048"/>
  </r>
  <r>
    <x v="43"/>
    <x v="4"/>
    <n v="655"/>
    <n v="0"/>
  </r>
  <r>
    <x v="44"/>
    <x v="4"/>
    <n v="439"/>
    <n v="0"/>
  </r>
  <r>
    <x v="45"/>
    <x v="4"/>
    <n v="592"/>
    <n v="592"/>
  </r>
  <r>
    <x v="46"/>
    <x v="4"/>
    <n v="512"/>
    <n v="0"/>
  </r>
  <r>
    <x v="47"/>
    <x v="4"/>
    <n v="437"/>
    <n v="0"/>
  </r>
  <r>
    <x v="48"/>
    <x v="4"/>
    <n v="589"/>
    <n v="0"/>
  </r>
  <r>
    <x v="49"/>
    <x v="4"/>
    <n v="500"/>
    <n v="0"/>
  </r>
  <r>
    <x v="50"/>
    <x v="4"/>
    <n v="761"/>
    <n v="761"/>
  </r>
  <r>
    <x v="51"/>
    <x v="4"/>
    <n v="660"/>
    <n v="0"/>
  </r>
  <r>
    <x v="52"/>
    <x v="5"/>
    <n v="678"/>
    <n v="0"/>
  </r>
  <r>
    <x v="53"/>
    <x v="5"/>
    <n v="620"/>
    <n v="0"/>
  </r>
  <r>
    <x v="54"/>
    <x v="5"/>
    <n v="562"/>
    <n v="0"/>
  </r>
  <r>
    <x v="55"/>
    <x v="5"/>
    <n v="955"/>
    <n v="0"/>
  </r>
  <r>
    <x v="56"/>
    <x v="5"/>
    <n v="1835"/>
    <n v="0"/>
  </r>
  <r>
    <x v="57"/>
    <x v="5"/>
    <n v="274"/>
    <n v="274"/>
  </r>
  <r>
    <x v="58"/>
    <x v="5"/>
    <n v="794"/>
    <n v="0"/>
  </r>
  <r>
    <x v="59"/>
    <x v="5"/>
    <n v="386"/>
    <n v="0"/>
  </r>
  <r>
    <x v="60"/>
    <x v="5"/>
    <n v="604"/>
    <n v="0"/>
  </r>
  <r>
    <x v="61"/>
    <x v="5"/>
    <n v="608"/>
    <n v="0"/>
  </r>
  <r>
    <x v="62"/>
    <x v="5"/>
    <n v="709"/>
    <n v="0"/>
  </r>
  <r>
    <x v="63"/>
    <x v="5"/>
    <n v="498"/>
    <n v="0"/>
  </r>
  <r>
    <x v="64"/>
    <x v="5"/>
    <n v="591"/>
    <n v="0"/>
  </r>
  <r>
    <x v="65"/>
    <x v="5"/>
    <n v="540"/>
    <n v="0"/>
  </r>
  <r>
    <x v="66"/>
    <x v="0"/>
    <n v="1168"/>
    <n v="1168"/>
  </r>
  <r>
    <x v="67"/>
    <x v="0"/>
    <n v="1025.5"/>
    <n v="0"/>
  </r>
  <r>
    <x v="68"/>
    <x v="0"/>
    <n v="1082"/>
    <n v="0"/>
  </r>
  <r>
    <x v="69"/>
    <x v="0"/>
    <n v="392"/>
    <n v="0"/>
  </r>
  <r>
    <x v="70"/>
    <x v="0"/>
    <n v="1078"/>
    <n v="0"/>
  </r>
  <r>
    <x v="3"/>
    <x v="0"/>
    <n v="0"/>
    <n v="0"/>
  </r>
  <r>
    <x v="71"/>
    <x v="0"/>
    <n v="527"/>
    <n v="0"/>
  </r>
  <r>
    <x v="72"/>
    <x v="0"/>
    <n v="23"/>
    <n v="0"/>
  </r>
  <r>
    <x v="73"/>
    <x v="0"/>
    <n v="949"/>
    <n v="0"/>
  </r>
  <r>
    <x v="74"/>
    <x v="0"/>
    <n v="546"/>
    <n v="0"/>
  </r>
  <r>
    <x v="75"/>
    <x v="0"/>
    <n v="1283"/>
    <n v="1283"/>
  </r>
  <r>
    <x v="76"/>
    <x v="6"/>
    <n v="45"/>
    <n v="0"/>
  </r>
  <r>
    <x v="77"/>
    <x v="6"/>
    <n v="506"/>
    <n v="0"/>
  </r>
  <r>
    <x v="78"/>
    <x v="6"/>
    <n v="598"/>
    <n v="0"/>
  </r>
  <r>
    <x v="79"/>
    <x v="6"/>
    <n v="629"/>
    <n v="0"/>
  </r>
  <r>
    <x v="80"/>
    <x v="6"/>
    <n v="1811"/>
    <n v="0"/>
  </r>
  <r>
    <x v="81"/>
    <x v="6"/>
    <n v="457"/>
    <n v="0"/>
  </r>
  <r>
    <x v="82"/>
    <x v="6"/>
    <n v="484"/>
    <n v="0"/>
  </r>
  <r>
    <x v="83"/>
    <x v="6"/>
    <n v="209"/>
    <n v="0"/>
  </r>
  <r>
    <x v="84"/>
    <x v="6"/>
    <n v="117"/>
    <n v="0"/>
  </r>
  <r>
    <x v="85"/>
    <x v="6"/>
    <n v="2027"/>
    <n v="2027"/>
  </r>
  <r>
    <x v="86"/>
    <x v="7"/>
    <n v="423"/>
    <n v="0"/>
  </r>
  <r>
    <x v="87"/>
    <x v="7"/>
    <n v="40"/>
    <n v="0"/>
  </r>
  <r>
    <x v="88"/>
    <x v="7"/>
    <n v="539"/>
    <n v="0"/>
  </r>
  <r>
    <x v="89"/>
    <x v="7"/>
    <n v="0"/>
    <n v="0"/>
  </r>
  <r>
    <x v="90"/>
    <x v="7"/>
    <n v="0"/>
    <n v="0"/>
  </r>
  <r>
    <x v="91"/>
    <x v="7"/>
    <n v="32"/>
    <n v="0"/>
  </r>
  <r>
    <x v="92"/>
    <x v="7"/>
    <n v="468"/>
    <n v="0"/>
  </r>
  <r>
    <x v="93"/>
    <x v="7"/>
    <n v="767"/>
    <n v="0"/>
  </r>
  <r>
    <x v="94"/>
    <x v="7"/>
    <n v="411"/>
    <n v="0"/>
  </r>
  <r>
    <x v="95"/>
    <x v="7"/>
    <n v="486"/>
    <n v="0"/>
  </r>
  <r>
    <x v="96"/>
    <x v="7"/>
    <n v="1019"/>
    <n v="0"/>
  </r>
  <r>
    <x v="97"/>
    <x v="7"/>
    <n v="449"/>
    <n v="0"/>
  </r>
  <r>
    <x v="98"/>
    <x v="7"/>
    <n v="673.5"/>
    <n v="0"/>
  </r>
  <r>
    <x v="99"/>
    <x v="7"/>
    <n v="549"/>
    <n v="0"/>
  </r>
  <r>
    <x v="100"/>
    <x v="7"/>
    <n v="575"/>
    <n v="0"/>
  </r>
  <r>
    <x v="101"/>
    <x v="7"/>
    <n v="817"/>
    <n v="0"/>
  </r>
  <r>
    <x v="102"/>
    <x v="7"/>
    <n v="725"/>
    <n v="0"/>
  </r>
  <r>
    <x v="103"/>
    <x v="8"/>
    <n v="1902.5"/>
    <n v="1902.5"/>
  </r>
  <r>
    <x v="104"/>
    <x v="8"/>
    <n v="1081"/>
    <n v="0"/>
  </r>
  <r>
    <x v="105"/>
    <x v="8"/>
    <n v="430"/>
    <n v="430"/>
  </r>
  <r>
    <x v="106"/>
    <x v="8"/>
    <n v="523"/>
    <n v="0"/>
  </r>
  <r>
    <x v="107"/>
    <x v="9"/>
    <n v="790"/>
    <n v="7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">
  <r>
    <x v="0"/>
    <x v="0"/>
    <n v="417"/>
    <n v="0"/>
  </r>
  <r>
    <x v="1"/>
    <x v="0"/>
    <n v="667"/>
    <n v="0"/>
  </r>
  <r>
    <x v="2"/>
    <x v="0"/>
    <n v="498"/>
    <n v="0"/>
  </r>
  <r>
    <x v="3"/>
    <x v="0"/>
    <n v="608"/>
    <n v="0"/>
  </r>
  <r>
    <x v="4"/>
    <x v="0"/>
    <n v="458"/>
    <n v="0"/>
  </r>
  <r>
    <x v="5"/>
    <x v="0"/>
    <n v="1121"/>
    <n v="0"/>
  </r>
  <r>
    <x v="6"/>
    <x v="0"/>
    <n v="2684"/>
    <n v="0"/>
  </r>
  <r>
    <x v="7"/>
    <x v="0"/>
    <n v="618"/>
    <n v="0"/>
  </r>
  <r>
    <x v="8"/>
    <x v="0"/>
    <n v="932"/>
    <n v="0"/>
  </r>
  <r>
    <x v="9"/>
    <x v="0"/>
    <n v="1297"/>
    <n v="0"/>
  </r>
  <r>
    <x v="10"/>
    <x v="0"/>
    <n v="543"/>
    <n v="0"/>
  </r>
  <r>
    <x v="11"/>
    <x v="1"/>
    <n v="551"/>
    <n v="0"/>
  </r>
  <r>
    <x v="12"/>
    <x v="1"/>
    <n v="489"/>
    <n v="0"/>
  </r>
  <r>
    <x v="13"/>
    <x v="1"/>
    <n v="127"/>
    <n v="0"/>
  </r>
  <r>
    <x v="14"/>
    <x v="1"/>
    <n v="34.299999999999997"/>
    <n v="0"/>
  </r>
  <r>
    <x v="15"/>
    <x v="1"/>
    <n v="712"/>
    <n v="0"/>
  </r>
  <r>
    <x v="16"/>
    <x v="1"/>
    <n v="724"/>
    <n v="0"/>
  </r>
  <r>
    <x v="17"/>
    <x v="1"/>
    <n v="24"/>
    <n v="0"/>
  </r>
  <r>
    <x v="18"/>
    <x v="1"/>
    <n v="515"/>
    <n v="0"/>
  </r>
  <r>
    <x v="19"/>
    <x v="1"/>
    <n v="1002"/>
    <n v="0"/>
  </r>
  <r>
    <x v="20"/>
    <x v="1"/>
    <n v="697"/>
    <n v="0"/>
  </r>
  <r>
    <x v="21"/>
    <x v="1"/>
    <n v="1258"/>
    <n v="0"/>
  </r>
  <r>
    <x v="22"/>
    <x v="1"/>
    <n v="665"/>
    <n v="0"/>
  </r>
  <r>
    <x v="23"/>
    <x v="1"/>
    <n v="325"/>
    <n v="0"/>
  </r>
  <r>
    <x v="24"/>
    <x v="2"/>
    <n v="405"/>
    <n v="0"/>
  </r>
  <r>
    <x v="25"/>
    <x v="2"/>
    <n v="238"/>
    <n v="0"/>
  </r>
  <r>
    <x v="26"/>
    <x v="2"/>
    <n v="232"/>
    <n v="0"/>
  </r>
  <r>
    <x v="27"/>
    <x v="2"/>
    <n v="255"/>
    <n v="0"/>
  </r>
  <r>
    <x v="28"/>
    <x v="2"/>
    <n v="468"/>
    <n v="0"/>
  </r>
  <r>
    <x v="29"/>
    <x v="2"/>
    <n v="522"/>
    <n v="0"/>
  </r>
  <r>
    <x v="30"/>
    <x v="2"/>
    <n v="220"/>
    <n v="0"/>
  </r>
  <r>
    <x v="31"/>
    <x v="2"/>
    <n v="1216"/>
    <n v="0"/>
  </r>
  <r>
    <x v="32"/>
    <x v="2"/>
    <n v="484"/>
    <n v="0"/>
  </r>
  <r>
    <x v="33"/>
    <x v="2"/>
    <n v="762"/>
    <n v="0"/>
  </r>
  <r>
    <x v="34"/>
    <x v="2"/>
    <n v="1063"/>
    <n v="0"/>
  </r>
  <r>
    <x v="35"/>
    <x v="3"/>
    <n v="338.5"/>
    <n v="0"/>
  </r>
  <r>
    <x v="36"/>
    <x v="3"/>
    <n v="894"/>
    <n v="0"/>
  </r>
  <r>
    <x v="37"/>
    <x v="3"/>
    <n v="535"/>
    <n v="0"/>
  </r>
  <r>
    <x v="38"/>
    <x v="3"/>
    <n v="494"/>
    <n v="0"/>
  </r>
  <r>
    <x v="39"/>
    <x v="3"/>
    <n v="466"/>
    <n v="466"/>
  </r>
  <r>
    <x v="40"/>
    <x v="3"/>
    <n v="485"/>
    <n v="485"/>
  </r>
  <r>
    <x v="41"/>
    <x v="3"/>
    <n v="470"/>
    <n v="0"/>
  </r>
  <r>
    <x v="42"/>
    <x v="3"/>
    <n v="599"/>
    <n v="0"/>
  </r>
  <r>
    <x v="43"/>
    <x v="3"/>
    <n v="107"/>
    <n v="0"/>
  </r>
  <r>
    <x v="44"/>
    <x v="3"/>
    <n v="441"/>
    <n v="0"/>
  </r>
  <r>
    <x v="45"/>
    <x v="3"/>
    <n v="421"/>
    <n v="0"/>
  </r>
  <r>
    <x v="46"/>
    <x v="3"/>
    <n v="452"/>
    <n v="0"/>
  </r>
  <r>
    <x v="47"/>
    <x v="3"/>
    <n v="1881"/>
    <n v="0"/>
  </r>
  <r>
    <x v="48"/>
    <x v="3"/>
    <n v="2086"/>
    <n v="0"/>
  </r>
  <r>
    <x v="49"/>
    <x v="3"/>
    <n v="360"/>
    <n v="0"/>
  </r>
  <r>
    <x v="50"/>
    <x v="3"/>
    <n v="684"/>
    <n v="0"/>
  </r>
  <r>
    <x v="51"/>
    <x v="3"/>
    <n v="959"/>
    <n v="0"/>
  </r>
  <r>
    <x v="52"/>
    <x v="3"/>
    <n v="714"/>
    <n v="0"/>
  </r>
  <r>
    <x v="53"/>
    <x v="4"/>
    <n v="480"/>
    <n v="0"/>
  </r>
  <r>
    <x v="54"/>
    <x v="4"/>
    <n v="1206"/>
    <n v="0"/>
  </r>
  <r>
    <x v="55"/>
    <x v="4"/>
    <n v="323"/>
    <n v="0"/>
  </r>
  <r>
    <x v="56"/>
    <x v="4"/>
    <n v="662"/>
    <n v="0"/>
  </r>
  <r>
    <x v="57"/>
    <x v="4"/>
    <n v="547"/>
    <n v="0"/>
  </r>
  <r>
    <x v="58"/>
    <x v="5"/>
    <n v="708"/>
    <n v="0"/>
  </r>
  <r>
    <x v="59"/>
    <x v="5"/>
    <n v="495"/>
    <n v="0"/>
  </r>
  <r>
    <x v="60"/>
    <x v="5"/>
    <n v="551"/>
    <n v="0"/>
  </r>
  <r>
    <x v="61"/>
    <x v="5"/>
    <n v="383"/>
    <n v="0"/>
  </r>
  <r>
    <x v="62"/>
    <x v="5"/>
    <n v="460"/>
    <n v="460"/>
  </r>
  <r>
    <x v="63"/>
    <x v="5"/>
    <n v="23"/>
    <n v="0"/>
  </r>
  <r>
    <x v="64"/>
    <x v="5"/>
    <n v="559"/>
    <n v="0"/>
  </r>
  <r>
    <x v="65"/>
    <x v="5"/>
    <n v="122"/>
    <n v="0"/>
  </r>
  <r>
    <x v="66"/>
    <x v="5"/>
    <n v="578"/>
    <n v="0"/>
  </r>
  <r>
    <x v="67"/>
    <x v="5"/>
    <n v="725"/>
    <n v="0"/>
  </r>
  <r>
    <x v="68"/>
    <x v="5"/>
    <n v="508"/>
    <n v="0"/>
  </r>
  <r>
    <x v="69"/>
    <x v="5"/>
    <n v="618"/>
    <n v="0"/>
  </r>
  <r>
    <x v="70"/>
    <x v="5"/>
    <n v="441"/>
    <n v="0"/>
  </r>
  <r>
    <x v="71"/>
    <x v="5"/>
    <n v="1179"/>
    <n v="0"/>
  </r>
  <r>
    <x v="72"/>
    <x v="5"/>
    <n v="491"/>
    <n v="0"/>
  </r>
  <r>
    <x v="73"/>
    <x v="5"/>
    <n v="975"/>
    <n v="975"/>
  </r>
  <r>
    <x v="74"/>
    <x v="6"/>
    <n v="562"/>
    <n v="0"/>
  </r>
  <r>
    <x v="75"/>
    <x v="6"/>
    <n v="691"/>
    <n v="691"/>
  </r>
  <r>
    <x v="76"/>
    <x v="6"/>
    <n v="523"/>
    <n v="523"/>
  </r>
  <r>
    <x v="77"/>
    <x v="6"/>
    <n v="454"/>
    <n v="0"/>
  </r>
  <r>
    <x v="78"/>
    <x v="6"/>
    <n v="599.5"/>
    <n v="0"/>
  </r>
  <r>
    <x v="79"/>
    <x v="6"/>
    <n v="573"/>
    <n v="0"/>
  </r>
  <r>
    <x v="80"/>
    <x v="6"/>
    <n v="460"/>
    <n v="0"/>
  </r>
  <r>
    <x v="81"/>
    <x v="6"/>
    <n v="366"/>
    <n v="0"/>
  </r>
  <r>
    <x v="82"/>
    <x v="6"/>
    <n v="469"/>
    <n v="0"/>
  </r>
  <r>
    <x v="83"/>
    <x v="7"/>
    <n v="892"/>
    <n v="0"/>
  </r>
  <r>
    <x v="84"/>
    <x v="7"/>
    <n v="258"/>
    <n v="0"/>
  </r>
  <r>
    <x v="85"/>
    <x v="7"/>
    <n v="985"/>
    <n v="0"/>
  </r>
  <r>
    <x v="86"/>
    <x v="7"/>
    <n v="495"/>
    <n v="495"/>
  </r>
  <r>
    <x v="87"/>
    <x v="7"/>
    <n v="392"/>
    <n v="0"/>
  </r>
  <r>
    <x v="88"/>
    <x v="7"/>
    <n v="469"/>
    <n v="0"/>
  </r>
  <r>
    <x v="89"/>
    <x v="7"/>
    <n v="23"/>
    <n v="0"/>
  </r>
  <r>
    <x v="90"/>
    <x v="7"/>
    <n v="848"/>
    <n v="0"/>
  </r>
  <r>
    <x v="91"/>
    <x v="7"/>
    <n v="381"/>
    <n v="0"/>
  </r>
  <r>
    <x v="92"/>
    <x v="7"/>
    <n v="485"/>
    <n v="0"/>
  </r>
  <r>
    <x v="93"/>
    <x v="7"/>
    <n v="49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">
  <r>
    <x v="0"/>
    <x v="0"/>
    <n v="861"/>
    <n v="0"/>
  </r>
  <r>
    <x v="1"/>
    <x v="0"/>
    <n v="23"/>
    <n v="0"/>
  </r>
  <r>
    <x v="2"/>
    <x v="0"/>
    <n v="588"/>
    <n v="0"/>
  </r>
  <r>
    <x v="3"/>
    <x v="0"/>
    <n v="527"/>
    <n v="0"/>
  </r>
  <r>
    <x v="4"/>
    <x v="0"/>
    <n v="571"/>
    <n v="0"/>
  </r>
  <r>
    <x v="5"/>
    <x v="0"/>
    <n v="892"/>
    <n v="0"/>
  </r>
  <r>
    <x v="6"/>
    <x v="0"/>
    <n v="852"/>
    <n v="852"/>
  </r>
  <r>
    <x v="7"/>
    <x v="0"/>
    <n v="599"/>
    <n v="0"/>
  </r>
  <r>
    <x v="8"/>
    <x v="0"/>
    <n v="846.65"/>
    <n v="0"/>
  </r>
  <r>
    <x v="9"/>
    <x v="0"/>
    <n v="427"/>
    <n v="0"/>
  </r>
  <r>
    <x v="10"/>
    <x v="0"/>
    <n v="474.5"/>
    <n v="474.5"/>
  </r>
  <r>
    <x v="11"/>
    <x v="0"/>
    <n v="420"/>
    <n v="0"/>
  </r>
  <r>
    <x v="12"/>
    <x v="0"/>
    <n v="528"/>
    <n v="0"/>
  </r>
  <r>
    <x v="13"/>
    <x v="0"/>
    <n v="963"/>
    <n v="0"/>
  </r>
  <r>
    <x v="14"/>
    <x v="0"/>
    <n v="630"/>
    <n v="0"/>
  </r>
  <r>
    <x v="15"/>
    <x v="0"/>
    <n v="460"/>
    <n v="0"/>
  </r>
  <r>
    <x v="16"/>
    <x v="0"/>
    <n v="999"/>
    <n v="0"/>
  </r>
  <r>
    <x v="17"/>
    <x v="0"/>
    <n v="775"/>
    <n v="0"/>
  </r>
  <r>
    <x v="18"/>
    <x v="0"/>
    <n v="1077"/>
    <n v="1077"/>
  </r>
  <r>
    <x v="19"/>
    <x v="1"/>
    <n v="441"/>
    <n v="0"/>
  </r>
  <r>
    <x v="20"/>
    <x v="1"/>
    <n v="43"/>
    <n v="0"/>
  </r>
  <r>
    <x v="21"/>
    <x v="1"/>
    <n v="107"/>
    <n v="0"/>
  </r>
  <r>
    <x v="22"/>
    <x v="1"/>
    <n v="689"/>
    <n v="0"/>
  </r>
  <r>
    <x v="23"/>
    <x v="1"/>
    <n v="455"/>
    <n v="455"/>
  </r>
  <r>
    <x v="24"/>
    <x v="1"/>
    <n v="596"/>
    <n v="0"/>
  </r>
  <r>
    <x v="25"/>
    <x v="1"/>
    <n v="2000"/>
    <n v="0"/>
  </r>
  <r>
    <x v="26"/>
    <x v="1"/>
    <n v="587"/>
    <n v="587"/>
  </r>
  <r>
    <x v="27"/>
    <x v="1"/>
    <n v="1318"/>
    <n v="1318"/>
  </r>
  <r>
    <x v="28"/>
    <x v="1"/>
    <n v="620"/>
    <n v="0"/>
  </r>
  <r>
    <x v="29"/>
    <x v="1"/>
    <n v="374"/>
    <n v="0"/>
  </r>
  <r>
    <x v="30"/>
    <x v="2"/>
    <n v="474"/>
    <n v="0"/>
  </r>
  <r>
    <x v="31"/>
    <x v="2"/>
    <n v="784"/>
    <n v="0"/>
  </r>
  <r>
    <x v="32"/>
    <x v="2"/>
    <n v="512"/>
    <n v="0"/>
  </r>
  <r>
    <x v="33"/>
    <x v="2"/>
    <n v="567"/>
    <n v="0"/>
  </r>
  <r>
    <x v="34"/>
    <x v="2"/>
    <n v="522"/>
    <n v="0"/>
  </r>
  <r>
    <x v="35"/>
    <x v="2"/>
    <n v="512"/>
    <n v="0"/>
  </r>
  <r>
    <x v="36"/>
    <x v="2"/>
    <n v="1341"/>
    <n v="0"/>
  </r>
  <r>
    <x v="37"/>
    <x v="2"/>
    <n v="250"/>
    <n v="0"/>
  </r>
  <r>
    <x v="38"/>
    <x v="3"/>
    <n v="449"/>
    <n v="0"/>
  </r>
  <r>
    <x v="39"/>
    <x v="3"/>
    <n v="628"/>
    <n v="0"/>
  </r>
  <r>
    <x v="40"/>
    <x v="3"/>
    <n v="506"/>
    <n v="0"/>
  </r>
  <r>
    <x v="41"/>
    <x v="3"/>
    <n v="459"/>
    <n v="459"/>
  </r>
  <r>
    <x v="42"/>
    <x v="3"/>
    <n v="460"/>
    <n v="0"/>
  </r>
  <r>
    <x v="43"/>
    <x v="3"/>
    <n v="992"/>
    <n v="0"/>
  </r>
  <r>
    <x v="44"/>
    <x v="3"/>
    <n v="1577"/>
    <n v="0"/>
  </r>
  <r>
    <x v="45"/>
    <x v="3"/>
    <n v="530"/>
    <n v="530"/>
  </r>
  <r>
    <x v="46"/>
    <x v="3"/>
    <n v="67"/>
    <n v="67"/>
  </r>
  <r>
    <x v="47"/>
    <x v="3"/>
    <n v="500"/>
    <n v="0"/>
  </r>
  <r>
    <x v="48"/>
    <x v="3"/>
    <n v="413"/>
    <n v="0"/>
  </r>
  <r>
    <x v="49"/>
    <x v="3"/>
    <n v="775"/>
    <n v="0"/>
  </r>
  <r>
    <x v="50"/>
    <x v="4"/>
    <n v="183"/>
    <n v="0"/>
  </r>
  <r>
    <x v="51"/>
    <x v="4"/>
    <n v="485"/>
    <n v="0"/>
  </r>
  <r>
    <x v="52"/>
    <x v="4"/>
    <n v="72"/>
    <n v="0"/>
  </r>
  <r>
    <x v="53"/>
    <x v="4"/>
    <n v="442"/>
    <n v="0"/>
  </r>
  <r>
    <x v="54"/>
    <x v="4"/>
    <n v="713"/>
    <n v="0"/>
  </r>
  <r>
    <x v="55"/>
    <x v="4"/>
    <n v="431"/>
    <n v="0"/>
  </r>
  <r>
    <x v="56"/>
    <x v="4"/>
    <n v="1190"/>
    <n v="1190"/>
  </r>
  <r>
    <x v="57"/>
    <x v="4"/>
    <n v="1108.5"/>
    <n v="1108.5"/>
  </r>
  <r>
    <x v="58"/>
    <x v="4"/>
    <n v="454"/>
    <n v="0"/>
  </r>
  <r>
    <x v="59"/>
    <x v="4"/>
    <n v="40"/>
    <n v="0"/>
  </r>
  <r>
    <x v="60"/>
    <x v="4"/>
    <n v="654.5"/>
    <n v="654.5"/>
  </r>
  <r>
    <x v="61"/>
    <x v="5"/>
    <n v="472"/>
    <n v="0"/>
  </r>
  <r>
    <x v="62"/>
    <x v="5"/>
    <n v="503"/>
    <n v="0"/>
  </r>
  <r>
    <x v="63"/>
    <x v="5"/>
    <n v="570"/>
    <n v="0"/>
  </r>
  <r>
    <x v="64"/>
    <x v="5"/>
    <n v="761"/>
    <n v="0"/>
  </r>
  <r>
    <x v="65"/>
    <x v="5"/>
    <n v="1017"/>
    <n v="0"/>
  </r>
  <r>
    <x v="66"/>
    <x v="5"/>
    <n v="500"/>
    <n v="0"/>
  </r>
  <r>
    <x v="67"/>
    <x v="6"/>
    <n v="547"/>
    <n v="547"/>
  </r>
  <r>
    <x v="68"/>
    <x v="6"/>
    <n v="961"/>
    <n v="0"/>
  </r>
  <r>
    <x v="69"/>
    <x v="6"/>
    <n v="527"/>
    <n v="0"/>
  </r>
  <r>
    <x v="70"/>
    <x v="6"/>
    <n v="759"/>
    <n v="0"/>
  </r>
  <r>
    <x v="71"/>
    <x v="6"/>
    <n v="620"/>
    <n v="0"/>
  </r>
  <r>
    <x v="72"/>
    <x v="6"/>
    <n v="1030"/>
    <n v="0"/>
  </r>
  <r>
    <x v="73"/>
    <x v="7"/>
    <n v="461"/>
    <n v="0"/>
  </r>
  <r>
    <x v="74"/>
    <x v="7"/>
    <n v="734.15"/>
    <n v="0"/>
  </r>
  <r>
    <x v="75"/>
    <x v="7"/>
    <n v="549"/>
    <n v="0"/>
  </r>
  <r>
    <x v="76"/>
    <x v="7"/>
    <n v="811"/>
    <n v="0"/>
  </r>
  <r>
    <x v="77"/>
    <x v="7"/>
    <n v="539"/>
    <n v="539"/>
  </r>
  <r>
    <x v="78"/>
    <x v="7"/>
    <n v="424"/>
    <n v="0"/>
  </r>
  <r>
    <x v="79"/>
    <x v="7"/>
    <n v="665"/>
    <n v="0"/>
  </r>
  <r>
    <x v="80"/>
    <x v="8"/>
    <n v="1630"/>
    <n v="0"/>
  </r>
  <r>
    <x v="81"/>
    <x v="9"/>
    <n v="551"/>
    <n v="0"/>
  </r>
  <r>
    <x v="82"/>
    <x v="9"/>
    <n v="489"/>
    <n v="0"/>
  </r>
  <r>
    <x v="83"/>
    <x v="9"/>
    <n v="1355"/>
    <n v="0"/>
  </r>
  <r>
    <x v="84"/>
    <x v="9"/>
    <n v="34.299999999999997"/>
    <n v="0"/>
  </r>
  <r>
    <x v="85"/>
    <x v="10"/>
    <n v="398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x v="0"/>
    <x v="0"/>
    <n v="211"/>
    <n v="0"/>
  </r>
  <r>
    <x v="1"/>
    <x v="0"/>
    <n v="494"/>
    <n v="0"/>
  </r>
  <r>
    <x v="2"/>
    <x v="0"/>
    <n v="374"/>
    <n v="0"/>
  </r>
  <r>
    <x v="3"/>
    <x v="0"/>
    <n v="500"/>
    <n v="0"/>
  </r>
  <r>
    <x v="4"/>
    <x v="0"/>
    <n v="1736"/>
    <n v="0"/>
  </r>
  <r>
    <x v="5"/>
    <x v="0"/>
    <n v="131"/>
    <n v="0"/>
  </r>
  <r>
    <x v="6"/>
    <x v="0"/>
    <n v="399"/>
    <n v="399"/>
  </r>
  <r>
    <x v="7"/>
    <x v="0"/>
    <n v="695"/>
    <n v="0"/>
  </r>
  <r>
    <x v="8"/>
    <x v="0"/>
    <n v="361"/>
    <n v="0"/>
  </r>
  <r>
    <x v="9"/>
    <x v="0"/>
    <n v="23"/>
    <n v="0"/>
  </r>
  <r>
    <x v="10"/>
    <x v="0"/>
    <n v="624"/>
    <n v="624"/>
  </r>
  <r>
    <x v="11"/>
    <x v="0"/>
    <n v="473"/>
    <n v="0"/>
  </r>
  <r>
    <x v="12"/>
    <x v="0"/>
    <n v="490"/>
    <n v="0"/>
  </r>
  <r>
    <x v="13"/>
    <x v="1"/>
    <n v="25"/>
    <n v="0"/>
  </r>
  <r>
    <x v="14"/>
    <x v="1"/>
    <n v="985"/>
    <n v="0"/>
  </r>
  <r>
    <x v="15"/>
    <x v="1"/>
    <n v="453"/>
    <n v="453"/>
  </r>
  <r>
    <x v="16"/>
    <x v="1"/>
    <n v="784"/>
    <n v="0"/>
  </r>
  <r>
    <x v="17"/>
    <x v="1"/>
    <n v="951"/>
    <n v="0"/>
  </r>
  <r>
    <x v="18"/>
    <x v="1"/>
    <n v="60"/>
    <n v="0"/>
  </r>
  <r>
    <x v="19"/>
    <x v="1"/>
    <n v="456"/>
    <n v="0"/>
  </r>
  <r>
    <x v="20"/>
    <x v="1"/>
    <n v="613"/>
    <n v="0"/>
  </r>
  <r>
    <x v="21"/>
    <x v="1"/>
    <n v="464"/>
    <n v="0"/>
  </r>
  <r>
    <x v="22"/>
    <x v="1"/>
    <n v="334"/>
    <n v="0"/>
  </r>
  <r>
    <x v="23"/>
    <x v="1"/>
    <n v="471"/>
    <n v="0"/>
  </r>
  <r>
    <x v="24"/>
    <x v="1"/>
    <n v="475"/>
    <n v="0"/>
  </r>
  <r>
    <x v="25"/>
    <x v="1"/>
    <n v="262"/>
    <n v="0"/>
  </r>
  <r>
    <x v="26"/>
    <x v="2"/>
    <n v="465"/>
    <n v="0"/>
  </r>
  <r>
    <x v="27"/>
    <x v="2"/>
    <n v="522"/>
    <n v="0"/>
  </r>
  <r>
    <x v="28"/>
    <x v="2"/>
    <n v="511"/>
    <n v="0"/>
  </r>
  <r>
    <x v="29"/>
    <x v="2"/>
    <n v="461"/>
    <n v="0"/>
  </r>
  <r>
    <x v="30"/>
    <x v="2"/>
    <n v="460"/>
    <n v="0"/>
  </r>
  <r>
    <x v="31"/>
    <x v="2"/>
    <n v="629"/>
    <n v="0"/>
  </r>
  <r>
    <x v="32"/>
    <x v="2"/>
    <n v="475"/>
    <n v="0"/>
  </r>
  <r>
    <x v="33"/>
    <x v="2"/>
    <n v="1366"/>
    <n v="0"/>
  </r>
  <r>
    <x v="34"/>
    <x v="2"/>
    <n v="534"/>
    <n v="534"/>
  </r>
  <r>
    <x v="35"/>
    <x v="3"/>
    <n v="2048"/>
    <n v="0"/>
  </r>
  <r>
    <x v="36"/>
    <x v="3"/>
    <n v="362"/>
    <n v="0"/>
  </r>
  <r>
    <x v="37"/>
    <x v="3"/>
    <n v="843"/>
    <n v="0"/>
  </r>
  <r>
    <x v="38"/>
    <x v="3"/>
    <n v="430"/>
    <n v="0"/>
  </r>
  <r>
    <x v="39"/>
    <x v="3"/>
    <n v="462"/>
    <n v="0"/>
  </r>
  <r>
    <x v="40"/>
    <x v="3"/>
    <n v="337"/>
    <n v="0"/>
  </r>
  <r>
    <x v="41"/>
    <x v="3"/>
    <n v="525"/>
    <n v="0"/>
  </r>
  <r>
    <x v="42"/>
    <x v="3"/>
    <n v="701"/>
    <n v="0"/>
  </r>
  <r>
    <x v="43"/>
    <x v="3"/>
    <n v="1672"/>
    <n v="0"/>
  </r>
  <r>
    <x v="44"/>
    <x v="4"/>
    <n v="495"/>
    <n v="0"/>
  </r>
  <r>
    <x v="45"/>
    <x v="4"/>
    <n v="473"/>
    <n v="0"/>
  </r>
  <r>
    <x v="46"/>
    <x v="4"/>
    <n v="690"/>
    <n v="690"/>
  </r>
  <r>
    <x v="47"/>
    <x v="4"/>
    <n v="551"/>
    <n v="551"/>
  </r>
  <r>
    <x v="48"/>
    <x v="4"/>
    <n v="1464.7"/>
    <n v="0"/>
  </r>
  <r>
    <x v="49"/>
    <x v="4"/>
    <n v="461"/>
    <n v="0"/>
  </r>
  <r>
    <x v="50"/>
    <x v="4"/>
    <n v="618"/>
    <n v="0"/>
  </r>
  <r>
    <x v="51"/>
    <x v="4"/>
    <n v="574"/>
    <n v="0"/>
  </r>
  <r>
    <x v="52"/>
    <x v="5"/>
    <n v="23"/>
    <n v="0"/>
  </r>
  <r>
    <x v="53"/>
    <x v="5"/>
    <n v="444"/>
    <n v="0"/>
  </r>
  <r>
    <x v="54"/>
    <x v="5"/>
    <n v="103"/>
    <n v="0"/>
  </r>
  <r>
    <x v="55"/>
    <x v="5"/>
    <n v="1113"/>
    <n v="1113"/>
  </r>
  <r>
    <x v="56"/>
    <x v="5"/>
    <n v="114"/>
    <n v="0"/>
  </r>
  <r>
    <x v="57"/>
    <x v="5"/>
    <n v="990"/>
    <n v="0"/>
  </r>
  <r>
    <x v="58"/>
    <x v="5"/>
    <n v="460"/>
    <n v="0"/>
  </r>
  <r>
    <x v="59"/>
    <x v="5"/>
    <n v="556"/>
    <n v="0"/>
  </r>
  <r>
    <x v="60"/>
    <x v="5"/>
    <n v="427"/>
    <n v="0"/>
  </r>
  <r>
    <x v="61"/>
    <x v="5"/>
    <n v="450"/>
    <n v="0"/>
  </r>
  <r>
    <x v="62"/>
    <x v="5"/>
    <n v="168"/>
    <n v="0"/>
  </r>
  <r>
    <x v="63"/>
    <x v="5"/>
    <n v="488.5"/>
    <n v="0"/>
  </r>
  <r>
    <x v="64"/>
    <x v="5"/>
    <n v="643"/>
    <n v="0"/>
  </r>
  <r>
    <x v="65"/>
    <x v="5"/>
    <n v="907"/>
    <n v="0"/>
  </r>
  <r>
    <x v="66"/>
    <x v="5"/>
    <n v="349"/>
    <n v="0"/>
  </r>
  <r>
    <x v="67"/>
    <x v="5"/>
    <n v="453"/>
    <n v="453"/>
  </r>
  <r>
    <x v="68"/>
    <x v="5"/>
    <n v="1131"/>
    <n v="0"/>
  </r>
  <r>
    <x v="69"/>
    <x v="6"/>
    <n v="739"/>
    <n v="0"/>
  </r>
  <r>
    <x v="70"/>
    <x v="6"/>
    <n v="466"/>
    <n v="0"/>
  </r>
  <r>
    <x v="71"/>
    <x v="6"/>
    <n v="442"/>
    <n v="0"/>
  </r>
  <r>
    <x v="72"/>
    <x v="6"/>
    <n v="650"/>
    <n v="0"/>
  </r>
  <r>
    <x v="73"/>
    <x v="6"/>
    <n v="541"/>
    <n v="0"/>
  </r>
  <r>
    <x v="74"/>
    <x v="6"/>
    <n v="134"/>
    <n v="0"/>
  </r>
  <r>
    <x v="75"/>
    <x v="6"/>
    <n v="113"/>
    <n v="0"/>
  </r>
  <r>
    <x v="76"/>
    <x v="6"/>
    <n v="151"/>
    <n v="0"/>
  </r>
  <r>
    <x v="77"/>
    <x v="6"/>
    <n v="425"/>
    <n v="0"/>
  </r>
  <r>
    <x v="78"/>
    <x v="6"/>
    <n v="522"/>
    <n v="0"/>
  </r>
  <r>
    <x v="79"/>
    <x v="6"/>
    <n v="172"/>
    <n v="0"/>
  </r>
  <r>
    <x v="80"/>
    <x v="6"/>
    <n v="1216"/>
    <n v="0"/>
  </r>
  <r>
    <x v="81"/>
    <x v="6"/>
    <n v="290.64999999999998"/>
    <n v="0"/>
  </r>
  <r>
    <x v="82"/>
    <x v="6"/>
    <n v="1261"/>
    <n v="0"/>
  </r>
  <r>
    <x v="83"/>
    <x v="6"/>
    <n v="479.65"/>
    <n v="0"/>
  </r>
  <r>
    <x v="84"/>
    <x v="7"/>
    <n v="1132"/>
    <n v="0"/>
  </r>
  <r>
    <x v="85"/>
    <x v="7"/>
    <n v="652"/>
    <n v="0"/>
  </r>
  <r>
    <x v="86"/>
    <x v="7"/>
    <n v="623"/>
    <n v="623"/>
  </r>
  <r>
    <x v="87"/>
    <x v="7"/>
    <n v="468"/>
    <n v="0"/>
  </r>
  <r>
    <x v="88"/>
    <x v="7"/>
    <n v="450"/>
    <n v="0"/>
  </r>
  <r>
    <x v="89"/>
    <x v="7"/>
    <n v="477"/>
    <n v="0"/>
  </r>
  <r>
    <x v="90"/>
    <x v="7"/>
    <n v="1005"/>
    <n v="0"/>
  </r>
  <r>
    <x v="91"/>
    <x v="7"/>
    <n v="452"/>
    <n v="0"/>
  </r>
  <r>
    <x v="92"/>
    <x v="7"/>
    <n v="449"/>
    <n v="0"/>
  </r>
  <r>
    <x v="93"/>
    <x v="7"/>
    <n v="1463"/>
    <n v="0"/>
  </r>
  <r>
    <x v="94"/>
    <x v="8"/>
    <n v="536"/>
    <n v="0"/>
  </r>
  <r>
    <x v="95"/>
    <x v="8"/>
    <n v="78"/>
    <n v="0"/>
  </r>
  <r>
    <x v="96"/>
    <x v="8"/>
    <n v="467"/>
    <n v="0"/>
  </r>
  <r>
    <x v="97"/>
    <x v="8"/>
    <n v="473.7"/>
    <n v="0"/>
  </r>
  <r>
    <x v="98"/>
    <x v="8"/>
    <n v="491"/>
    <n v="0"/>
  </r>
  <r>
    <x v="99"/>
    <x v="8"/>
    <n v="348"/>
    <n v="0"/>
  </r>
  <r>
    <x v="100"/>
    <x v="8"/>
    <n v="648"/>
    <n v="0"/>
  </r>
  <r>
    <x v="101"/>
    <x v="8"/>
    <n v="600"/>
    <n v="0"/>
  </r>
  <r>
    <x v="102"/>
    <x v="8"/>
    <n v="203"/>
    <n v="0"/>
  </r>
  <r>
    <x v="103"/>
    <x v="8"/>
    <n v="515"/>
    <n v="0"/>
  </r>
  <r>
    <x v="104"/>
    <x v="8"/>
    <n v="207"/>
    <n v="0"/>
  </r>
  <r>
    <x v="105"/>
    <x v="9"/>
    <n v="2774"/>
    <n v="0"/>
  </r>
  <r>
    <x v="106"/>
    <x v="9"/>
    <n v="1009"/>
    <n v="0"/>
  </r>
  <r>
    <x v="107"/>
    <x v="9"/>
    <n v="1514"/>
    <n v="1514"/>
  </r>
  <r>
    <x v="108"/>
    <x v="9"/>
    <n v="459"/>
    <n v="0"/>
  </r>
  <r>
    <x v="109"/>
    <x v="9"/>
    <n v="464"/>
    <n v="0"/>
  </r>
  <r>
    <x v="110"/>
    <x v="9"/>
    <n v="1269"/>
    <n v="0"/>
  </r>
  <r>
    <x v="111"/>
    <x v="10"/>
    <n v="2401"/>
    <n v="0"/>
  </r>
  <r>
    <x v="112"/>
    <x v="10"/>
    <n v="683.5"/>
    <n v="683.5"/>
  </r>
  <r>
    <x v="113"/>
    <x v="10"/>
    <n v="1652"/>
    <n v="0"/>
  </r>
  <r>
    <x v="114"/>
    <x v="10"/>
    <n v="332"/>
    <n v="0"/>
  </r>
  <r>
    <x v="115"/>
    <x v="10"/>
    <n v="325"/>
    <n v="0"/>
  </r>
  <r>
    <x v="116"/>
    <x v="10"/>
    <n v="819"/>
    <n v="0"/>
  </r>
  <r>
    <x v="117"/>
    <x v="10"/>
    <n v="569"/>
    <n v="0"/>
  </r>
  <r>
    <x v="118"/>
    <x v="10"/>
    <n v="502"/>
    <n v="0"/>
  </r>
  <r>
    <x v="119"/>
    <x v="7"/>
    <n v="242"/>
    <n v="0"/>
  </r>
  <r>
    <x v="120"/>
    <x v="7"/>
    <n v="441"/>
    <n v="0"/>
  </r>
  <r>
    <x v="121"/>
    <x v="6"/>
    <n v="2433"/>
    <n v="0"/>
  </r>
  <r>
    <x v="122"/>
    <x v="2"/>
    <n v="824"/>
    <n v="0"/>
  </r>
  <r>
    <x v="123"/>
    <x v="2"/>
    <n v="487"/>
    <n v="0"/>
  </r>
  <r>
    <x v="124"/>
    <x v="11"/>
    <n v="878"/>
    <n v="0"/>
  </r>
  <r>
    <x v="125"/>
    <x v="11"/>
    <n v="476"/>
    <n v="0"/>
  </r>
  <r>
    <x v="126"/>
    <x v="11"/>
    <n v="454"/>
    <n v="0"/>
  </r>
  <r>
    <x v="127"/>
    <x v="11"/>
    <n v="854"/>
    <n v="0"/>
  </r>
  <r>
    <x v="128"/>
    <x v="11"/>
    <n v="482"/>
    <n v="0"/>
  </r>
  <r>
    <x v="129"/>
    <x v="12"/>
    <n v="1821"/>
    <n v="0"/>
  </r>
  <r>
    <x v="130"/>
    <x v="12"/>
    <n v="1443"/>
    <n v="1443"/>
  </r>
  <r>
    <x v="131"/>
    <x v="12"/>
    <n v="567"/>
    <n v="0"/>
  </r>
  <r>
    <x v="132"/>
    <x v="2"/>
    <n v="487"/>
    <n v="487"/>
  </r>
  <r>
    <x v="133"/>
    <x v="2"/>
    <n v="590"/>
    <n v="590"/>
  </r>
  <r>
    <x v="134"/>
    <x v="2"/>
    <n v="925"/>
    <n v="925"/>
  </r>
  <r>
    <x v="135"/>
    <x v="2"/>
    <n v="945.5"/>
    <n v="0"/>
  </r>
  <r>
    <x v="136"/>
    <x v="2"/>
    <n v="536"/>
    <n v="0"/>
  </r>
  <r>
    <x v="137"/>
    <x v="2"/>
    <n v="1319"/>
    <n v="0"/>
  </r>
  <r>
    <x v="138"/>
    <x v="13"/>
    <n v="330"/>
    <n v="0"/>
  </r>
  <r>
    <x v="139"/>
    <x v="13"/>
    <n v="506"/>
    <n v="0"/>
  </r>
  <r>
    <x v="140"/>
    <x v="13"/>
    <n v="642"/>
    <n v="0"/>
  </r>
  <r>
    <x v="141"/>
    <x v="13"/>
    <n v="601"/>
    <n v="0"/>
  </r>
  <r>
    <x v="142"/>
    <x v="13"/>
    <n v="454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n v="686"/>
    <n v="0"/>
  </r>
  <r>
    <x v="1"/>
    <x v="0"/>
    <n v="538"/>
    <n v="0"/>
  </r>
  <r>
    <x v="2"/>
    <x v="0"/>
    <n v="441"/>
    <n v="441"/>
  </r>
  <r>
    <x v="3"/>
    <x v="0"/>
    <n v="236"/>
    <n v="0"/>
  </r>
  <r>
    <x v="4"/>
    <x v="0"/>
    <n v="1090"/>
    <n v="0"/>
  </r>
  <r>
    <x v="5"/>
    <x v="0"/>
    <n v="467.65"/>
    <n v="0"/>
  </r>
  <r>
    <x v="6"/>
    <x v="0"/>
    <n v="580"/>
    <n v="0"/>
  </r>
  <r>
    <x v="7"/>
    <x v="0"/>
    <n v="485"/>
    <n v="0"/>
  </r>
  <r>
    <x v="8"/>
    <x v="0"/>
    <n v="521"/>
    <n v="0"/>
  </r>
  <r>
    <x v="9"/>
    <x v="0"/>
    <n v="1625"/>
    <n v="0"/>
  </r>
  <r>
    <x v="10"/>
    <x v="0"/>
    <n v="1654"/>
    <n v="1654"/>
  </r>
  <r>
    <x v="11"/>
    <x v="0"/>
    <n v="447"/>
    <n v="0"/>
  </r>
  <r>
    <x v="12"/>
    <x v="0"/>
    <n v="471"/>
    <n v="0"/>
  </r>
  <r>
    <x v="13"/>
    <x v="1"/>
    <n v="1849"/>
    <n v="0"/>
  </r>
  <r>
    <x v="14"/>
    <x v="1"/>
    <n v="660"/>
    <n v="0"/>
  </r>
  <r>
    <x v="15"/>
    <x v="1"/>
    <n v="463.3"/>
    <n v="463.3"/>
  </r>
  <r>
    <x v="16"/>
    <x v="1"/>
    <n v="62"/>
    <n v="0"/>
  </r>
  <r>
    <x v="17"/>
    <x v="1"/>
    <n v="2783.8"/>
    <n v="0"/>
  </r>
  <r>
    <x v="18"/>
    <x v="1"/>
    <n v="1574"/>
    <n v="0"/>
  </r>
  <r>
    <x v="19"/>
    <x v="1"/>
    <n v="511.5"/>
    <n v="0"/>
  </r>
  <r>
    <x v="20"/>
    <x v="1"/>
    <n v="717"/>
    <n v="0"/>
  </r>
  <r>
    <x v="21"/>
    <x v="1"/>
    <n v="572.5"/>
    <n v="0"/>
  </r>
  <r>
    <x v="22"/>
    <x v="1"/>
    <n v="631"/>
    <n v="0"/>
  </r>
  <r>
    <x v="23"/>
    <x v="1"/>
    <n v="798"/>
    <n v="0"/>
  </r>
  <r>
    <x v="24"/>
    <x v="1"/>
    <n v="611"/>
    <n v="611"/>
  </r>
  <r>
    <x v="25"/>
    <x v="1"/>
    <n v="843"/>
    <n v="0"/>
  </r>
  <r>
    <x v="26"/>
    <x v="1"/>
    <n v="362"/>
    <n v="0"/>
  </r>
  <r>
    <x v="27"/>
    <x v="1"/>
    <n v="2048"/>
    <n v="0"/>
  </r>
  <r>
    <x v="28"/>
    <x v="2"/>
    <n v="0"/>
    <n v="0"/>
  </r>
  <r>
    <x v="29"/>
    <x v="2"/>
    <n v="1148"/>
    <n v="0"/>
  </r>
  <r>
    <x v="30"/>
    <x v="2"/>
    <n v="693"/>
    <n v="0"/>
  </r>
  <r>
    <x v="31"/>
    <x v="2"/>
    <n v="673"/>
    <n v="0"/>
  </r>
  <r>
    <x v="32"/>
    <x v="2"/>
    <n v="23"/>
    <n v="0"/>
  </r>
  <r>
    <x v="33"/>
    <x v="2"/>
    <n v="23"/>
    <n v="0"/>
  </r>
  <r>
    <x v="34"/>
    <x v="2"/>
    <n v="670"/>
    <n v="0"/>
  </r>
  <r>
    <x v="35"/>
    <x v="2"/>
    <n v="1194.95"/>
    <n v="0"/>
  </r>
  <r>
    <x v="36"/>
    <x v="3"/>
    <n v="510"/>
    <n v="0"/>
  </r>
  <r>
    <x v="37"/>
    <x v="3"/>
    <n v="695"/>
    <n v="0"/>
  </r>
  <r>
    <x v="38"/>
    <x v="3"/>
    <n v="278"/>
    <n v="0"/>
  </r>
  <r>
    <x v="39"/>
    <x v="3"/>
    <n v="560"/>
    <n v="0"/>
  </r>
  <r>
    <x v="40"/>
    <x v="3"/>
    <n v="1342"/>
    <n v="1342"/>
  </r>
  <r>
    <x v="41"/>
    <x v="3"/>
    <n v="467"/>
    <n v="0"/>
  </r>
  <r>
    <x v="42"/>
    <x v="4"/>
    <n v="448"/>
    <n v="0"/>
  </r>
  <r>
    <x v="43"/>
    <x v="4"/>
    <n v="61"/>
    <n v="0"/>
  </r>
  <r>
    <x v="44"/>
    <x v="4"/>
    <n v="85"/>
    <n v="0"/>
  </r>
  <r>
    <x v="45"/>
    <x v="4"/>
    <n v="134"/>
    <n v="0"/>
  </r>
  <r>
    <x v="46"/>
    <x v="4"/>
    <n v="481"/>
    <n v="0"/>
  </r>
  <r>
    <x v="47"/>
    <x v="4"/>
    <n v="461"/>
    <n v="0"/>
  </r>
  <r>
    <x v="48"/>
    <x v="5"/>
    <n v="497"/>
    <n v="0"/>
  </r>
  <r>
    <x v="49"/>
    <x v="5"/>
    <n v="511"/>
    <n v="0"/>
  </r>
  <r>
    <x v="50"/>
    <x v="5"/>
    <n v="502"/>
    <n v="0"/>
  </r>
  <r>
    <x v="51"/>
    <x v="5"/>
    <n v="744.6"/>
    <n v="0"/>
  </r>
  <r>
    <x v="52"/>
    <x v="5"/>
    <n v="616"/>
    <n v="0"/>
  </r>
  <r>
    <x v="53"/>
    <x v="5"/>
    <n v="129"/>
    <n v="0"/>
  </r>
  <r>
    <x v="54"/>
    <x v="5"/>
    <n v="1341"/>
    <n v="0"/>
  </r>
  <r>
    <x v="55"/>
    <x v="5"/>
    <n v="524"/>
    <n v="0"/>
  </r>
  <r>
    <x v="56"/>
    <x v="5"/>
    <n v="757"/>
    <n v="0"/>
  </r>
  <r>
    <x v="57"/>
    <x v="5"/>
    <n v="525"/>
    <n v="0"/>
  </r>
  <r>
    <x v="58"/>
    <x v="5"/>
    <n v="450"/>
    <n v="0"/>
  </r>
  <r>
    <x v="59"/>
    <x v="5"/>
    <n v="624.65"/>
    <n v="0"/>
  </r>
  <r>
    <x v="60"/>
    <x v="5"/>
    <n v="785"/>
    <n v="0"/>
  </r>
  <r>
    <x v="61"/>
    <x v="5"/>
    <n v="1332"/>
    <n v="0"/>
  </r>
  <r>
    <x v="62"/>
    <x v="5"/>
    <n v="68"/>
    <n v="0"/>
  </r>
  <r>
    <x v="63"/>
    <x v="5"/>
    <n v="611"/>
    <n v="0"/>
  </r>
  <r>
    <x v="64"/>
    <x v="6"/>
    <n v="459"/>
    <n v="0"/>
  </r>
  <r>
    <x v="65"/>
    <x v="6"/>
    <n v="1052"/>
    <n v="0"/>
  </r>
  <r>
    <x v="66"/>
    <x v="6"/>
    <n v="649"/>
    <n v="0"/>
  </r>
  <r>
    <x v="67"/>
    <x v="6"/>
    <n v="565"/>
    <n v="0"/>
  </r>
  <r>
    <x v="68"/>
    <x v="6"/>
    <n v="173"/>
    <n v="0"/>
  </r>
  <r>
    <x v="69"/>
    <x v="6"/>
    <n v="1080"/>
    <n v="0"/>
  </r>
  <r>
    <x v="70"/>
    <x v="6"/>
    <n v="600"/>
    <n v="0"/>
  </r>
  <r>
    <x v="71"/>
    <x v="7"/>
    <n v="442"/>
    <n v="0"/>
  </r>
  <r>
    <x v="72"/>
    <x v="7"/>
    <n v="1410"/>
    <n v="0"/>
  </r>
  <r>
    <x v="73"/>
    <x v="7"/>
    <n v="608"/>
    <n v="0"/>
  </r>
  <r>
    <x v="74"/>
    <x v="7"/>
    <n v="1013"/>
    <n v="0"/>
  </r>
  <r>
    <x v="75"/>
    <x v="7"/>
    <n v="558"/>
    <n v="0"/>
  </r>
  <r>
    <x v="76"/>
    <x v="7"/>
    <n v="1217"/>
    <n v="0"/>
  </r>
  <r>
    <x v="77"/>
    <x v="7"/>
    <n v="575"/>
    <n v="0"/>
  </r>
  <r>
    <x v="78"/>
    <x v="8"/>
    <n v="2020"/>
    <n v="0"/>
  </r>
  <r>
    <x v="79"/>
    <x v="8"/>
    <n v="608"/>
    <n v="0"/>
  </r>
  <r>
    <x v="80"/>
    <x v="8"/>
    <n v="526"/>
    <n v="0"/>
  </r>
  <r>
    <x v="81"/>
    <x v="8"/>
    <n v="524"/>
    <n v="0"/>
  </r>
  <r>
    <x v="82"/>
    <x v="8"/>
    <n v="198"/>
    <n v="198"/>
  </r>
  <r>
    <x v="83"/>
    <x v="8"/>
    <n v="440"/>
    <n v="0"/>
  </r>
  <r>
    <x v="84"/>
    <x v="8"/>
    <n v="790"/>
    <n v="0"/>
  </r>
  <r>
    <x v="85"/>
    <x v="8"/>
    <n v="539"/>
    <n v="0"/>
  </r>
  <r>
    <x v="86"/>
    <x v="8"/>
    <n v="2027"/>
    <n v="0"/>
  </r>
  <r>
    <x v="87"/>
    <x v="8"/>
    <n v="1182"/>
    <n v="0"/>
  </r>
  <r>
    <x v="88"/>
    <x v="8"/>
    <n v="51"/>
    <n v="0"/>
  </r>
  <r>
    <x v="89"/>
    <x v="8"/>
    <n v="1147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x v="0"/>
    <n v="496"/>
    <n v="496"/>
  </r>
  <r>
    <x v="1"/>
    <x v="0"/>
    <n v="718"/>
    <n v="0"/>
  </r>
  <r>
    <x v="2"/>
    <x v="0"/>
    <n v="618"/>
    <n v="0"/>
  </r>
  <r>
    <x v="3"/>
    <x v="0"/>
    <n v="600"/>
    <n v="0"/>
  </r>
  <r>
    <x v="4"/>
    <x v="0"/>
    <n v="626"/>
    <n v="0"/>
  </r>
  <r>
    <x v="5"/>
    <x v="0"/>
    <n v="23"/>
    <n v="0"/>
  </r>
  <r>
    <x v="6"/>
    <x v="0"/>
    <n v="447"/>
    <n v="0"/>
  </r>
  <r>
    <x v="7"/>
    <x v="0"/>
    <n v="510"/>
    <n v="0"/>
  </r>
  <r>
    <x v="8"/>
    <x v="0"/>
    <n v="514"/>
    <n v="0"/>
  </r>
  <r>
    <x v="9"/>
    <x v="0"/>
    <n v="426"/>
    <n v="0"/>
  </r>
  <r>
    <x v="10"/>
    <x v="0"/>
    <n v="2315.8000000000002"/>
    <n v="0"/>
  </r>
  <r>
    <x v="11"/>
    <x v="1"/>
    <n v="436"/>
    <n v="0"/>
  </r>
  <r>
    <x v="12"/>
    <x v="1"/>
    <n v="591"/>
    <n v="0"/>
  </r>
  <r>
    <x v="13"/>
    <x v="1"/>
    <n v="611"/>
    <n v="0"/>
  </r>
  <r>
    <x v="14"/>
    <x v="1"/>
    <n v="557"/>
    <n v="0"/>
  </r>
  <r>
    <x v="15"/>
    <x v="1"/>
    <n v="42"/>
    <n v="0"/>
  </r>
  <r>
    <x v="16"/>
    <x v="1"/>
    <n v="93"/>
    <n v="0"/>
  </r>
  <r>
    <x v="17"/>
    <x v="1"/>
    <n v="118"/>
    <n v="0"/>
  </r>
  <r>
    <x v="18"/>
    <x v="1"/>
    <n v="400"/>
    <n v="0"/>
  </r>
  <r>
    <x v="19"/>
    <x v="1"/>
    <n v="542"/>
    <n v="0"/>
  </r>
  <r>
    <x v="20"/>
    <x v="1"/>
    <n v="111"/>
    <n v="0"/>
  </r>
  <r>
    <x v="21"/>
    <x v="1"/>
    <n v="612"/>
    <n v="0"/>
  </r>
  <r>
    <x v="22"/>
    <x v="1"/>
    <n v="448"/>
    <n v="0"/>
  </r>
  <r>
    <x v="23"/>
    <x v="2"/>
    <n v="558"/>
    <n v="0"/>
  </r>
  <r>
    <x v="24"/>
    <x v="2"/>
    <n v="102"/>
    <n v="0"/>
  </r>
  <r>
    <x v="25"/>
    <x v="2"/>
    <n v="576"/>
    <n v="0"/>
  </r>
  <r>
    <x v="26"/>
    <x v="2"/>
    <n v="908"/>
    <n v="0"/>
  </r>
  <r>
    <x v="27"/>
    <x v="2"/>
    <n v="1162"/>
    <n v="0"/>
  </r>
  <r>
    <x v="28"/>
    <x v="2"/>
    <n v="497"/>
    <n v="0"/>
  </r>
  <r>
    <x v="29"/>
    <x v="3"/>
    <n v="5013"/>
    <n v="0"/>
  </r>
  <r>
    <x v="30"/>
    <x v="3"/>
    <n v="1671.5"/>
    <n v="1671.5"/>
  </r>
  <r>
    <x v="31"/>
    <x v="3"/>
    <n v="494"/>
    <n v="0"/>
  </r>
  <r>
    <x v="32"/>
    <x v="3"/>
    <n v="510"/>
    <n v="0"/>
  </r>
  <r>
    <x v="33"/>
    <x v="3"/>
    <n v="752"/>
    <n v="0"/>
  </r>
  <r>
    <x v="34"/>
    <x v="3"/>
    <n v="532"/>
    <n v="0"/>
  </r>
  <r>
    <x v="35"/>
    <x v="4"/>
    <n v="1133"/>
    <n v="0"/>
  </r>
  <r>
    <x v="36"/>
    <x v="4"/>
    <n v="636"/>
    <n v="0"/>
  </r>
  <r>
    <x v="37"/>
    <x v="4"/>
    <n v="641.5"/>
    <n v="0"/>
  </r>
  <r>
    <x v="38"/>
    <x v="4"/>
    <n v="575"/>
    <n v="575"/>
  </r>
  <r>
    <x v="39"/>
    <x v="4"/>
    <n v="898"/>
    <n v="0"/>
  </r>
  <r>
    <x v="40"/>
    <x v="4"/>
    <n v="50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  <x v="0"/>
    <n v="211"/>
    <n v="211"/>
  </r>
  <r>
    <x v="1"/>
    <x v="0"/>
    <n v="537"/>
    <n v="0"/>
  </r>
  <r>
    <x v="2"/>
    <x v="0"/>
    <n v="2844"/>
    <n v="0"/>
  </r>
  <r>
    <x v="3"/>
    <x v="0"/>
    <n v="1005"/>
    <n v="0"/>
  </r>
  <r>
    <x v="4"/>
    <x v="0"/>
    <n v="576"/>
    <n v="0"/>
  </r>
  <r>
    <x v="5"/>
    <x v="0"/>
    <n v="496"/>
    <n v="0"/>
  </r>
  <r>
    <x v="6"/>
    <x v="0"/>
    <n v="822"/>
    <n v="0"/>
  </r>
  <r>
    <x v="7"/>
    <x v="0"/>
    <n v="1058"/>
    <n v="0"/>
  </r>
  <r>
    <x v="8"/>
    <x v="0"/>
    <n v="749"/>
    <n v="0"/>
  </r>
  <r>
    <x v="9"/>
    <x v="1"/>
    <n v="878"/>
    <n v="0"/>
  </r>
  <r>
    <x v="10"/>
    <x v="1"/>
    <n v="471"/>
    <n v="0"/>
  </r>
  <r>
    <x v="11"/>
    <x v="1"/>
    <n v="894"/>
    <n v="0"/>
  </r>
  <r>
    <x v="12"/>
    <x v="1"/>
    <n v="789"/>
    <n v="0"/>
  </r>
  <r>
    <x v="13"/>
    <x v="1"/>
    <n v="1624"/>
    <n v="0"/>
  </r>
  <r>
    <x v="14"/>
    <x v="1"/>
    <n v="1106"/>
    <n v="0"/>
  </r>
  <r>
    <x v="15"/>
    <x v="1"/>
    <n v="140"/>
    <n v="0"/>
  </r>
  <r>
    <x v="16"/>
    <x v="2"/>
    <n v="1143"/>
    <n v="0"/>
  </r>
  <r>
    <x v="17"/>
    <x v="2"/>
    <n v="612"/>
    <n v="0"/>
  </r>
  <r>
    <x v="18"/>
    <x v="2"/>
    <n v="898"/>
    <n v="898"/>
  </r>
  <r>
    <x v="19"/>
    <x v="2"/>
    <n v="1600"/>
    <n v="0"/>
  </r>
  <r>
    <x v="20"/>
    <x v="2"/>
    <n v="430"/>
    <n v="0"/>
  </r>
  <r>
    <x v="21"/>
    <x v="2"/>
    <n v="1202"/>
    <n v="0"/>
  </r>
  <r>
    <x v="22"/>
    <x v="2"/>
    <n v="781"/>
    <n v="0"/>
  </r>
  <r>
    <x v="23"/>
    <x v="2"/>
    <n v="370"/>
    <n v="0"/>
  </r>
  <r>
    <x v="24"/>
    <x v="2"/>
    <n v="434"/>
    <n v="0"/>
  </r>
  <r>
    <x v="25"/>
    <x v="2"/>
    <n v="1279"/>
    <n v="1279"/>
  </r>
  <r>
    <x v="26"/>
    <x v="2"/>
    <n v="600"/>
    <n v="600"/>
  </r>
  <r>
    <x v="27"/>
    <x v="3"/>
    <n v="420"/>
    <n v="0"/>
  </r>
  <r>
    <x v="28"/>
    <x v="3"/>
    <n v="708"/>
    <n v="0"/>
  </r>
  <r>
    <x v="29"/>
    <x v="3"/>
    <n v="895"/>
    <n v="0"/>
  </r>
  <r>
    <x v="30"/>
    <x v="3"/>
    <n v="1253"/>
    <n v="0"/>
  </r>
  <r>
    <x v="31"/>
    <x v="3"/>
    <n v="793"/>
    <n v="0"/>
  </r>
  <r>
    <x v="32"/>
    <x v="3"/>
    <n v="3211"/>
    <n v="3211"/>
  </r>
  <r>
    <x v="33"/>
    <x v="3"/>
    <n v="629"/>
    <n v="0"/>
  </r>
  <r>
    <x v="34"/>
    <x v="3"/>
    <n v="883"/>
    <n v="0"/>
  </r>
  <r>
    <x v="35"/>
    <x v="3"/>
    <n v="5854.5"/>
    <n v="0"/>
  </r>
  <r>
    <x v="36"/>
    <x v="4"/>
    <n v="177"/>
    <n v="0"/>
  </r>
  <r>
    <x v="37"/>
    <x v="4"/>
    <n v="543"/>
    <n v="0"/>
  </r>
  <r>
    <x v="38"/>
    <x v="4"/>
    <n v="430.8"/>
    <n v="0"/>
  </r>
  <r>
    <x v="39"/>
    <x v="4"/>
    <n v="514"/>
    <n v="0"/>
  </r>
  <r>
    <x v="40"/>
    <x v="4"/>
    <n v="382"/>
    <n v="0"/>
  </r>
  <r>
    <x v="41"/>
    <x v="4"/>
    <n v="643"/>
    <n v="0"/>
  </r>
  <r>
    <x v="42"/>
    <x v="4"/>
    <n v="985"/>
    <n v="0"/>
  </r>
  <r>
    <x v="43"/>
    <x v="4"/>
    <n v="502"/>
    <n v="0"/>
  </r>
  <r>
    <x v="44"/>
    <x v="4"/>
    <n v="1666"/>
    <n v="0"/>
  </r>
  <r>
    <x v="14"/>
    <x v="4"/>
    <n v="1106"/>
    <n v="0"/>
  </r>
  <r>
    <x v="45"/>
    <x v="4"/>
    <n v="750"/>
    <n v="0"/>
  </r>
  <r>
    <x v="46"/>
    <x v="4"/>
    <n v="405"/>
    <n v="0"/>
  </r>
  <r>
    <x v="47"/>
    <x v="4"/>
    <n v="1357"/>
    <n v="0"/>
  </r>
  <r>
    <x v="48"/>
    <x v="4"/>
    <n v="332"/>
    <n v="0"/>
  </r>
  <r>
    <x v="49"/>
    <x v="4"/>
    <n v="28"/>
    <n v="0"/>
  </r>
  <r>
    <x v="50"/>
    <x v="4"/>
    <n v="457"/>
    <n v="457"/>
  </r>
  <r>
    <x v="51"/>
    <x v="4"/>
    <n v="3356.6"/>
    <n v="0"/>
  </r>
  <r>
    <x v="52"/>
    <x v="4"/>
    <n v="486"/>
    <n v="486"/>
  </r>
  <r>
    <x v="53"/>
    <x v="4"/>
    <n v="664.5"/>
    <n v="0"/>
  </r>
  <r>
    <x v="54"/>
    <x v="4"/>
    <n v="2738"/>
    <n v="0"/>
  </r>
  <r>
    <x v="55"/>
    <x v="4"/>
    <n v="930"/>
    <n v="0"/>
  </r>
  <r>
    <x v="56"/>
    <x v="5"/>
    <n v="468"/>
    <n v="0"/>
  </r>
  <r>
    <x v="57"/>
    <x v="5"/>
    <n v="500"/>
    <n v="0"/>
  </r>
  <r>
    <x v="58"/>
    <x v="5"/>
    <n v="925"/>
    <n v="0"/>
  </r>
  <r>
    <x v="59"/>
    <x v="5"/>
    <n v="732"/>
    <n v="0"/>
  </r>
  <r>
    <x v="60"/>
    <x v="5"/>
    <n v="524"/>
    <n v="524"/>
  </r>
  <r>
    <x v="61"/>
    <x v="5"/>
    <n v="1062"/>
    <n v="0"/>
  </r>
  <r>
    <x v="62"/>
    <x v="5"/>
    <n v="630"/>
    <n v="0"/>
  </r>
  <r>
    <x v="63"/>
    <x v="5"/>
    <n v="494"/>
    <n v="0"/>
  </r>
  <r>
    <x v="64"/>
    <x v="5"/>
    <n v="420"/>
    <n v="420"/>
  </r>
  <r>
    <x v="65"/>
    <x v="5"/>
    <n v="556"/>
    <n v="0"/>
  </r>
  <r>
    <x v="66"/>
    <x v="5"/>
    <n v="750"/>
    <n v="0"/>
  </r>
  <r>
    <x v="67"/>
    <x v="5"/>
    <n v="788"/>
    <n v="0"/>
  </r>
  <r>
    <x v="68"/>
    <x v="5"/>
    <n v="720"/>
    <n v="0"/>
  </r>
  <r>
    <x v="69"/>
    <x v="5"/>
    <n v="2165"/>
    <n v="0"/>
  </r>
  <r>
    <x v="70"/>
    <x v="5"/>
    <n v="819"/>
    <n v="819"/>
  </r>
  <r>
    <x v="71"/>
    <x v="5"/>
    <n v="897"/>
    <n v="0"/>
  </r>
  <r>
    <x v="72"/>
    <x v="6"/>
    <n v="403"/>
    <n v="0"/>
  </r>
  <r>
    <x v="73"/>
    <x v="6"/>
    <n v="669"/>
    <n v="0"/>
  </r>
  <r>
    <x v="74"/>
    <x v="6"/>
    <n v="242"/>
    <n v="0"/>
  </r>
  <r>
    <x v="75"/>
    <x v="6"/>
    <n v="607"/>
    <n v="0"/>
  </r>
  <r>
    <x v="76"/>
    <x v="6"/>
    <n v="1771"/>
    <n v="0"/>
  </r>
  <r>
    <x v="77"/>
    <x v="6"/>
    <n v="1097"/>
    <n v="0"/>
  </r>
  <r>
    <x v="78"/>
    <x v="6"/>
    <n v="90"/>
    <n v="0"/>
  </r>
  <r>
    <x v="79"/>
    <x v="6"/>
    <n v="458"/>
    <n v="0"/>
  </r>
  <r>
    <x v="80"/>
    <x v="6"/>
    <n v="466"/>
    <n v="0"/>
  </r>
  <r>
    <x v="81"/>
    <x v="7"/>
    <n v="449"/>
    <n v="0"/>
  </r>
  <r>
    <x v="82"/>
    <x v="7"/>
    <n v="593"/>
    <n v="0"/>
  </r>
  <r>
    <x v="83"/>
    <x v="7"/>
    <n v="779"/>
    <n v="779"/>
  </r>
  <r>
    <x v="84"/>
    <x v="7"/>
    <n v="544"/>
    <n v="0"/>
  </r>
  <r>
    <x v="85"/>
    <x v="7"/>
    <n v="504.65"/>
    <n v="0"/>
  </r>
  <r>
    <x v="86"/>
    <x v="7"/>
    <n v="653"/>
    <n v="0"/>
  </r>
  <r>
    <x v="87"/>
    <x v="7"/>
    <n v="1851"/>
    <n v="0"/>
  </r>
  <r>
    <x v="88"/>
    <x v="7"/>
    <n v="505"/>
    <n v="505"/>
  </r>
  <r>
    <x v="89"/>
    <x v="7"/>
    <n v="1397"/>
    <n v="0"/>
  </r>
  <r>
    <x v="90"/>
    <x v="7"/>
    <n v="1401"/>
    <n v="0"/>
  </r>
  <r>
    <x v="91"/>
    <x v="8"/>
    <n v="466"/>
    <n v="0"/>
  </r>
  <r>
    <x v="92"/>
    <x v="8"/>
    <n v="546"/>
    <n v="0"/>
  </r>
  <r>
    <x v="93"/>
    <x v="8"/>
    <n v="876"/>
    <n v="0"/>
  </r>
  <r>
    <x v="94"/>
    <x v="8"/>
    <n v="303"/>
    <n v="0"/>
  </r>
  <r>
    <x v="95"/>
    <x v="8"/>
    <n v="472"/>
    <n v="472"/>
  </r>
  <r>
    <x v="96"/>
    <x v="0"/>
    <n v="505"/>
    <n v="0"/>
  </r>
  <r>
    <x v="97"/>
    <x v="0"/>
    <n v="1358.3"/>
    <n v="0"/>
  </r>
  <r>
    <x v="98"/>
    <x v="0"/>
    <n v="1418"/>
    <n v="0"/>
  </r>
  <r>
    <x v="99"/>
    <x v="0"/>
    <n v="638"/>
    <n v="0"/>
  </r>
  <r>
    <x v="100"/>
    <x v="0"/>
    <n v="822"/>
    <n v="0"/>
  </r>
  <r>
    <x v="101"/>
    <x v="0"/>
    <n v="1612"/>
    <n v="0"/>
  </r>
  <r>
    <x v="102"/>
    <x v="0"/>
    <n v="591"/>
    <n v="0"/>
  </r>
  <r>
    <x v="103"/>
    <x v="0"/>
    <n v="470"/>
    <n v="0"/>
  </r>
  <r>
    <x v="104"/>
    <x v="9"/>
    <n v="533"/>
    <n v="0"/>
  </r>
  <r>
    <x v="105"/>
    <x v="9"/>
    <n v="496"/>
    <n v="0"/>
  </r>
  <r>
    <x v="106"/>
    <x v="9"/>
    <n v="565"/>
    <n v="0"/>
  </r>
  <r>
    <x v="107"/>
    <x v="9"/>
    <n v="511"/>
    <n v="0"/>
  </r>
  <r>
    <x v="108"/>
    <x v="9"/>
    <n v="513"/>
    <n v="0"/>
  </r>
  <r>
    <x v="109"/>
    <x v="9"/>
    <n v="374"/>
    <n v="374"/>
  </r>
  <r>
    <x v="110"/>
    <x v="9"/>
    <n v="378"/>
    <n v="0"/>
  </r>
  <r>
    <x v="111"/>
    <x v="9"/>
    <n v="365"/>
    <n v="365"/>
  </r>
  <r>
    <x v="112"/>
    <x v="9"/>
    <n v="2088"/>
    <n v="0"/>
  </r>
  <r>
    <x v="113"/>
    <x v="9"/>
    <n v="263"/>
    <n v="0"/>
  </r>
  <r>
    <x v="114"/>
    <x v="9"/>
    <n v="1515"/>
    <n v="0"/>
  </r>
  <r>
    <x v="115"/>
    <x v="9"/>
    <n v="519"/>
    <n v="0"/>
  </r>
  <r>
    <x v="116"/>
    <x v="9"/>
    <n v="1702"/>
    <n v="0"/>
  </r>
  <r>
    <x v="117"/>
    <x v="9"/>
    <n v="52"/>
    <n v="0"/>
  </r>
  <r>
    <x v="118"/>
    <x v="9"/>
    <n v="25"/>
    <n v="0"/>
  </r>
  <r>
    <x v="119"/>
    <x v="9"/>
    <n v="23"/>
    <n v="0"/>
  </r>
  <r>
    <x v="120"/>
    <x v="9"/>
    <n v="494"/>
    <n v="0"/>
  </r>
  <r>
    <x v="121"/>
    <x v="9"/>
    <n v="1638"/>
    <n v="0"/>
  </r>
  <r>
    <x v="122"/>
    <x v="9"/>
    <n v="47"/>
    <n v="0"/>
  </r>
  <r>
    <x v="123"/>
    <x v="10"/>
    <n v="495"/>
    <n v="0"/>
  </r>
  <r>
    <x v="124"/>
    <x v="10"/>
    <n v="624"/>
    <n v="0"/>
  </r>
  <r>
    <x v="125"/>
    <x v="10"/>
    <n v="1592"/>
    <n v="0"/>
  </r>
  <r>
    <x v="126"/>
    <x v="10"/>
    <n v="483.5"/>
    <n v="0"/>
  </r>
  <r>
    <x v="127"/>
    <x v="10"/>
    <n v="404"/>
    <n v="0"/>
  </r>
  <r>
    <x v="128"/>
    <x v="10"/>
    <n v="456"/>
    <n v="0"/>
  </r>
  <r>
    <x v="129"/>
    <x v="10"/>
    <n v="519"/>
    <n v="0"/>
  </r>
  <r>
    <x v="130"/>
    <x v="10"/>
    <n v="463.95"/>
    <n v="0"/>
  </r>
  <r>
    <x v="131"/>
    <x v="10"/>
    <n v="458"/>
    <n v="0"/>
  </r>
  <r>
    <x v="132"/>
    <x v="10"/>
    <n v="567"/>
    <n v="0"/>
  </r>
  <r>
    <x v="133"/>
    <x v="10"/>
    <n v="692"/>
    <n v="0"/>
  </r>
  <r>
    <x v="134"/>
    <x v="10"/>
    <n v="242"/>
    <n v="0"/>
  </r>
  <r>
    <x v="135"/>
    <x v="3"/>
    <n v="462"/>
    <n v="0"/>
  </r>
  <r>
    <x v="34"/>
    <x v="7"/>
    <n v="883"/>
    <n v="0"/>
  </r>
  <r>
    <x v="136"/>
    <x v="3"/>
    <n v="907"/>
    <n v="90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">
  <r>
    <x v="0"/>
    <x v="0"/>
    <n v="904"/>
    <n v="0"/>
  </r>
  <r>
    <x v="1"/>
    <x v="0"/>
    <n v="987"/>
    <n v="987"/>
  </r>
  <r>
    <x v="2"/>
    <x v="0"/>
    <n v="971"/>
    <n v="0"/>
  </r>
  <r>
    <x v="3"/>
    <x v="0"/>
    <n v="854"/>
    <n v="0"/>
  </r>
  <r>
    <x v="4"/>
    <x v="0"/>
    <n v="484"/>
    <n v="0"/>
  </r>
  <r>
    <x v="5"/>
    <x v="0"/>
    <n v="404"/>
    <n v="0"/>
  </r>
  <r>
    <x v="6"/>
    <x v="0"/>
    <n v="37"/>
    <n v="0"/>
  </r>
  <r>
    <x v="7"/>
    <x v="0"/>
    <n v="954"/>
    <n v="0"/>
  </r>
  <r>
    <x v="8"/>
    <x v="0"/>
    <n v="1218"/>
    <n v="0"/>
  </r>
  <r>
    <x v="6"/>
    <x v="0"/>
    <n v="37"/>
    <n v="0"/>
  </r>
  <r>
    <x v="9"/>
    <x v="1"/>
    <n v="883"/>
    <n v="0"/>
  </r>
  <r>
    <x v="10"/>
    <x v="1"/>
    <n v="742"/>
    <n v="0"/>
  </r>
  <r>
    <x v="11"/>
    <x v="1"/>
    <n v="479"/>
    <n v="0"/>
  </r>
  <r>
    <x v="12"/>
    <x v="1"/>
    <n v="648"/>
    <n v="0"/>
  </r>
  <r>
    <x v="13"/>
    <x v="1"/>
    <n v="583"/>
    <n v="0"/>
  </r>
  <r>
    <x v="14"/>
    <x v="1"/>
    <n v="477"/>
    <n v="0"/>
  </r>
  <r>
    <x v="15"/>
    <x v="1"/>
    <n v="528"/>
    <n v="0"/>
  </r>
  <r>
    <x v="16"/>
    <x v="1"/>
    <n v="455"/>
    <n v="0"/>
  </r>
  <r>
    <x v="17"/>
    <x v="1"/>
    <n v="821"/>
    <n v="0"/>
  </r>
  <r>
    <x v="18"/>
    <x v="1"/>
    <n v="479"/>
    <n v="0"/>
  </r>
  <r>
    <x v="19"/>
    <x v="1"/>
    <n v="422"/>
    <n v="0"/>
  </r>
  <r>
    <x v="20"/>
    <x v="1"/>
    <n v="724"/>
    <n v="0"/>
  </r>
  <r>
    <x v="21"/>
    <x v="1"/>
    <n v="1771"/>
    <n v="0"/>
  </r>
  <r>
    <x v="22"/>
    <x v="1"/>
    <n v="86"/>
    <n v="0"/>
  </r>
  <r>
    <x v="23"/>
    <x v="1"/>
    <n v="495"/>
    <n v="0"/>
  </r>
  <r>
    <x v="24"/>
    <x v="2"/>
    <n v="447"/>
    <n v="0"/>
  </r>
  <r>
    <x v="25"/>
    <x v="2"/>
    <n v="468"/>
    <n v="0"/>
  </r>
  <r>
    <x v="26"/>
    <x v="2"/>
    <n v="561"/>
    <n v="0"/>
  </r>
  <r>
    <x v="27"/>
    <x v="2"/>
    <n v="517"/>
    <n v="0"/>
  </r>
  <r>
    <x v="28"/>
    <x v="2"/>
    <n v="587"/>
    <n v="0"/>
  </r>
  <r>
    <x v="29"/>
    <x v="2"/>
    <n v="470"/>
    <n v="0"/>
  </r>
  <r>
    <x v="30"/>
    <x v="2"/>
    <n v="550"/>
    <n v="0"/>
  </r>
  <r>
    <x v="31"/>
    <x v="2"/>
    <n v="2090"/>
    <n v="0"/>
  </r>
  <r>
    <x v="32"/>
    <x v="2"/>
    <n v="130"/>
    <n v="0"/>
  </r>
  <r>
    <x v="33"/>
    <x v="2"/>
    <n v="717"/>
    <n v="0"/>
  </r>
  <r>
    <x v="34"/>
    <x v="2"/>
    <n v="418"/>
    <n v="0"/>
  </r>
  <r>
    <x v="35"/>
    <x v="3"/>
    <n v="503"/>
    <n v="0"/>
  </r>
  <r>
    <x v="36"/>
    <x v="3"/>
    <n v="501"/>
    <n v="0"/>
  </r>
  <r>
    <x v="37"/>
    <x v="3"/>
    <n v="210"/>
    <n v="0"/>
  </r>
  <r>
    <x v="38"/>
    <x v="3"/>
    <n v="873"/>
    <n v="0"/>
  </r>
  <r>
    <x v="39"/>
    <x v="3"/>
    <n v="1394"/>
    <n v="0"/>
  </r>
  <r>
    <x v="40"/>
    <x v="4"/>
    <n v="1150"/>
    <n v="1150"/>
  </r>
  <r>
    <x v="41"/>
    <x v="4"/>
    <n v="472"/>
    <n v="472"/>
  </r>
  <r>
    <x v="42"/>
    <x v="4"/>
    <n v="700"/>
    <n v="0"/>
  </r>
  <r>
    <x v="43"/>
    <x v="4"/>
    <n v="558"/>
    <n v="558"/>
  </r>
  <r>
    <x v="44"/>
    <x v="4"/>
    <n v="702"/>
    <n v="0"/>
  </r>
  <r>
    <x v="45"/>
    <x v="4"/>
    <n v="706"/>
    <n v="0"/>
  </r>
  <r>
    <x v="46"/>
    <x v="4"/>
    <n v="806"/>
    <n v="0"/>
  </r>
  <r>
    <x v="47"/>
    <x v="4"/>
    <n v="457"/>
    <n v="0"/>
  </r>
  <r>
    <x v="48"/>
    <x v="4"/>
    <n v="488"/>
    <n v="0"/>
  </r>
  <r>
    <x v="49"/>
    <x v="4"/>
    <n v="584"/>
    <n v="584"/>
  </r>
  <r>
    <x v="50"/>
    <x v="5"/>
    <n v="1303"/>
    <n v="0"/>
  </r>
  <r>
    <x v="51"/>
    <x v="5"/>
    <n v="557"/>
    <n v="557"/>
  </r>
  <r>
    <x v="52"/>
    <x v="5"/>
    <n v="400"/>
    <n v="0"/>
  </r>
  <r>
    <x v="53"/>
    <x v="5"/>
    <n v="491"/>
    <n v="0"/>
  </r>
  <r>
    <x v="54"/>
    <x v="5"/>
    <n v="537"/>
    <n v="0"/>
  </r>
  <r>
    <x v="55"/>
    <x v="5"/>
    <n v="3319"/>
    <n v="0"/>
  </r>
  <r>
    <x v="56"/>
    <x v="5"/>
    <n v="1238"/>
    <n v="1238"/>
  </r>
  <r>
    <x v="57"/>
    <x v="5"/>
    <n v="526"/>
    <n v="526"/>
  </r>
  <r>
    <x v="58"/>
    <x v="6"/>
    <n v="401"/>
    <n v="0"/>
  </r>
  <r>
    <x v="59"/>
    <x v="6"/>
    <n v="65"/>
    <n v="0"/>
  </r>
  <r>
    <x v="60"/>
    <x v="6"/>
    <n v="483"/>
    <n v="0"/>
  </r>
  <r>
    <x v="61"/>
    <x v="6"/>
    <n v="467"/>
    <n v="0"/>
  </r>
  <r>
    <x v="62"/>
    <x v="6"/>
    <n v="474"/>
    <n v="0"/>
  </r>
  <r>
    <x v="63"/>
    <x v="6"/>
    <n v="95"/>
    <n v="0"/>
  </r>
  <r>
    <x v="64"/>
    <x v="6"/>
    <n v="558"/>
    <n v="0"/>
  </r>
  <r>
    <x v="65"/>
    <x v="6"/>
    <n v="524"/>
    <n v="0"/>
  </r>
  <r>
    <x v="66"/>
    <x v="6"/>
    <n v="546"/>
    <n v="0"/>
  </r>
  <r>
    <x v="67"/>
    <x v="6"/>
    <n v="351"/>
    <n v="0"/>
  </r>
  <r>
    <x v="68"/>
    <x v="6"/>
    <n v="458"/>
    <n v="0"/>
  </r>
  <r>
    <x v="69"/>
    <x v="6"/>
    <n v="573"/>
    <n v="0"/>
  </r>
  <r>
    <x v="70"/>
    <x v="6"/>
    <n v="723"/>
    <n v="0"/>
  </r>
  <r>
    <x v="71"/>
    <x v="6"/>
    <n v="2192"/>
    <n v="2192"/>
  </r>
  <r>
    <x v="72"/>
    <x v="7"/>
    <n v="511"/>
    <n v="0"/>
  </r>
  <r>
    <x v="73"/>
    <x v="7"/>
    <n v="1073"/>
    <n v="0"/>
  </r>
  <r>
    <x v="74"/>
    <x v="7"/>
    <n v="1202"/>
    <n v="0"/>
  </r>
  <r>
    <x v="75"/>
    <x v="7"/>
    <n v="430"/>
    <n v="0"/>
  </r>
  <r>
    <x v="76"/>
    <x v="7"/>
    <n v="895"/>
    <n v="0"/>
  </r>
  <r>
    <x v="77"/>
    <x v="7"/>
    <n v="434"/>
    <n v="0"/>
  </r>
  <r>
    <x v="78"/>
    <x v="7"/>
    <n v="1279"/>
    <n v="1279"/>
  </r>
  <r>
    <x v="79"/>
    <x v="7"/>
    <n v="886"/>
    <n v="0"/>
  </r>
  <r>
    <x v="80"/>
    <x v="7"/>
    <n v="420"/>
    <n v="0"/>
  </r>
  <r>
    <x v="81"/>
    <x v="7"/>
    <n v="450"/>
    <n v="0"/>
  </r>
  <r>
    <x v="82"/>
    <x v="7"/>
    <n v="1253"/>
    <n v="0"/>
  </r>
  <r>
    <x v="83"/>
    <x v="7"/>
    <n v="708"/>
    <n v="0"/>
  </r>
  <r>
    <x v="84"/>
    <x v="7"/>
    <n v="370"/>
    <n v="0"/>
  </r>
  <r>
    <x v="85"/>
    <x v="7"/>
    <n v="1600"/>
    <n v="0"/>
  </r>
  <r>
    <x v="86"/>
    <x v="7"/>
    <n v="781"/>
    <n v="0"/>
  </r>
  <r>
    <x v="87"/>
    <x v="7"/>
    <n v="600"/>
    <n v="600"/>
  </r>
  <r>
    <x v="88"/>
    <x v="7"/>
    <n v="1761"/>
    <n v="1761"/>
  </r>
  <r>
    <x v="89"/>
    <x v="8"/>
    <n v="537"/>
    <n v="0"/>
  </r>
  <r>
    <x v="90"/>
    <x v="8"/>
    <n v="2032"/>
    <n v="0"/>
  </r>
  <r>
    <x v="91"/>
    <x v="8"/>
    <n v="996"/>
    <n v="0"/>
  </r>
  <r>
    <x v="92"/>
    <x v="8"/>
    <n v="1130"/>
    <n v="0"/>
  </r>
  <r>
    <x v="93"/>
    <x v="8"/>
    <n v="484"/>
    <n v="484"/>
  </r>
  <r>
    <x v="94"/>
    <x v="8"/>
    <n v="509"/>
    <n v="0"/>
  </r>
  <r>
    <x v="95"/>
    <x v="8"/>
    <n v="556"/>
    <n v="0"/>
  </r>
  <r>
    <x v="96"/>
    <x v="8"/>
    <n v="589"/>
    <n v="0"/>
  </r>
  <r>
    <x v="97"/>
    <x v="8"/>
    <n v="502"/>
    <n v="0"/>
  </r>
  <r>
    <x v="98"/>
    <x v="8"/>
    <n v="669"/>
    <n v="0"/>
  </r>
  <r>
    <x v="99"/>
    <x v="8"/>
    <n v="1079"/>
    <n v="0"/>
  </r>
  <r>
    <x v="100"/>
    <x v="8"/>
    <n v="421"/>
    <n v="0"/>
  </r>
  <r>
    <x v="101"/>
    <x v="8"/>
    <n v="450"/>
    <n v="0"/>
  </r>
  <r>
    <x v="102"/>
    <x v="8"/>
    <n v="657"/>
    <n v="0"/>
  </r>
  <r>
    <x v="103"/>
    <x v="8"/>
    <n v="459"/>
    <n v="0"/>
  </r>
  <r>
    <x v="104"/>
    <x v="8"/>
    <n v="425"/>
    <n v="0"/>
  </r>
  <r>
    <x v="105"/>
    <x v="9"/>
    <n v="300"/>
    <n v="0"/>
  </r>
  <r>
    <x v="106"/>
    <x v="9"/>
    <n v="574"/>
    <n v="0"/>
  </r>
  <r>
    <x v="107"/>
    <x v="9"/>
    <n v="840"/>
    <n v="0"/>
  </r>
  <r>
    <x v="108"/>
    <x v="9"/>
    <n v="771"/>
    <n v="0"/>
  </r>
  <r>
    <x v="109"/>
    <x v="9"/>
    <n v="596"/>
    <n v="0"/>
  </r>
  <r>
    <x v="110"/>
    <x v="9"/>
    <n v="501"/>
    <n v="0"/>
  </r>
  <r>
    <x v="111"/>
    <x v="9"/>
    <n v="462"/>
    <n v="0"/>
  </r>
  <r>
    <x v="112"/>
    <x v="9"/>
    <n v="23"/>
    <n v="0"/>
  </r>
  <r>
    <x v="113"/>
    <x v="9"/>
    <n v="496"/>
    <n v="0"/>
  </r>
  <r>
    <x v="114"/>
    <x v="9"/>
    <n v="777"/>
    <n v="0"/>
  </r>
  <r>
    <x v="115"/>
    <x v="9"/>
    <n v="336"/>
    <n v="0"/>
  </r>
  <r>
    <x v="116"/>
    <x v="9"/>
    <n v="225"/>
    <n v="0"/>
  </r>
  <r>
    <x v="117"/>
    <x v="9"/>
    <n v="458"/>
    <n v="0"/>
  </r>
  <r>
    <x v="118"/>
    <x v="9"/>
    <n v="848"/>
    <n v="0"/>
  </r>
  <r>
    <x v="119"/>
    <x v="9"/>
    <n v="2386"/>
    <n v="0"/>
  </r>
  <r>
    <x v="120"/>
    <x v="9"/>
    <n v="474"/>
    <n v="0"/>
  </r>
  <r>
    <x v="121"/>
    <x v="10"/>
    <n v="23"/>
    <n v="0"/>
  </r>
  <r>
    <x v="122"/>
    <x v="10"/>
    <n v="506"/>
    <n v="506"/>
  </r>
  <r>
    <x v="123"/>
    <x v="10"/>
    <n v="595"/>
    <n v="0"/>
  </r>
  <r>
    <x v="124"/>
    <x v="10"/>
    <n v="23"/>
    <n v="0"/>
  </r>
  <r>
    <x v="125"/>
    <x v="10"/>
    <n v="136"/>
    <n v="0"/>
  </r>
  <r>
    <x v="126"/>
    <x v="10"/>
    <n v="457"/>
    <n v="0"/>
  </r>
  <r>
    <x v="127"/>
    <x v="10"/>
    <n v="490"/>
    <n v="0"/>
  </r>
  <r>
    <x v="128"/>
    <x v="10"/>
    <n v="1764"/>
    <n v="0"/>
  </r>
  <r>
    <x v="129"/>
    <x v="10"/>
    <n v="1404"/>
    <n v="0"/>
  </r>
  <r>
    <x v="130"/>
    <x v="5"/>
    <n v="1888"/>
    <n v="0"/>
  </r>
  <r>
    <x v="131"/>
    <x v="5"/>
    <n v="549"/>
    <n v="0"/>
  </r>
  <r>
    <x v="132"/>
    <x v="5"/>
    <n v="954"/>
    <n v="0"/>
  </r>
  <r>
    <x v="133"/>
    <x v="5"/>
    <n v="1015"/>
    <n v="0"/>
  </r>
  <r>
    <x v="134"/>
    <x v="5"/>
    <n v="2383.5"/>
    <n v="0"/>
  </r>
  <r>
    <x v="135"/>
    <x v="5"/>
    <n v="496"/>
    <n v="0"/>
  </r>
  <r>
    <x v="136"/>
    <x v="5"/>
    <n v="467"/>
    <n v="0"/>
  </r>
  <r>
    <x v="137"/>
    <x v="5"/>
    <n v="2049"/>
    <n v="0"/>
  </r>
  <r>
    <x v="138"/>
    <x v="5"/>
    <n v="976"/>
    <n v="0"/>
  </r>
  <r>
    <x v="139"/>
    <x v="5"/>
    <n v="556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  <x v="0"/>
    <n v="988.3"/>
    <n v="0"/>
  </r>
  <r>
    <x v="1"/>
    <x v="0"/>
    <n v="934"/>
    <n v="0"/>
  </r>
  <r>
    <x v="2"/>
    <x v="0"/>
    <n v="464"/>
    <n v="464"/>
  </r>
  <r>
    <x v="3"/>
    <x v="0"/>
    <n v="886"/>
    <n v="886"/>
  </r>
  <r>
    <x v="4"/>
    <x v="0"/>
    <n v="1816.5"/>
    <n v="0"/>
  </r>
  <r>
    <x v="5"/>
    <x v="0"/>
    <n v="291"/>
    <n v="0"/>
  </r>
  <r>
    <x v="6"/>
    <x v="0"/>
    <n v="338"/>
    <n v="338"/>
  </r>
  <r>
    <x v="7"/>
    <x v="0"/>
    <n v="526"/>
    <n v="0"/>
  </r>
  <r>
    <x v="8"/>
    <x v="0"/>
    <n v="1397.5"/>
    <n v="0"/>
  </r>
  <r>
    <x v="9"/>
    <x v="1"/>
    <n v="487"/>
    <n v="0"/>
  </r>
  <r>
    <x v="10"/>
    <x v="1"/>
    <n v="404"/>
    <n v="0"/>
  </r>
  <r>
    <x v="11"/>
    <x v="1"/>
    <n v="602"/>
    <n v="0"/>
  </r>
  <r>
    <x v="12"/>
    <x v="1"/>
    <n v="1404"/>
    <n v="0"/>
  </r>
  <r>
    <x v="13"/>
    <x v="1"/>
    <n v="374"/>
    <n v="0"/>
  </r>
  <r>
    <x v="14"/>
    <x v="1"/>
    <n v="715"/>
    <n v="0"/>
  </r>
  <r>
    <x v="15"/>
    <x v="1"/>
    <n v="497"/>
    <n v="0"/>
  </r>
  <r>
    <x v="16"/>
    <x v="1"/>
    <n v="480"/>
    <n v="0"/>
  </r>
  <r>
    <x v="17"/>
    <x v="1"/>
    <n v="553"/>
    <n v="0"/>
  </r>
  <r>
    <x v="18"/>
    <x v="1"/>
    <n v="452"/>
    <n v="0"/>
  </r>
  <r>
    <x v="19"/>
    <x v="2"/>
    <n v="496"/>
    <n v="0"/>
  </r>
  <r>
    <x v="20"/>
    <x v="2"/>
    <n v="468"/>
    <n v="0"/>
  </r>
  <r>
    <x v="21"/>
    <x v="2"/>
    <n v="436"/>
    <n v="0"/>
  </r>
  <r>
    <x v="22"/>
    <x v="2"/>
    <n v="341"/>
    <n v="0"/>
  </r>
  <r>
    <x v="23"/>
    <x v="2"/>
    <n v="58"/>
    <n v="0"/>
  </r>
  <r>
    <x v="24"/>
    <x v="2"/>
    <n v="1704"/>
    <n v="0"/>
  </r>
  <r>
    <x v="25"/>
    <x v="2"/>
    <n v="1456"/>
    <n v="0"/>
  </r>
  <r>
    <x v="26"/>
    <x v="3"/>
    <n v="447"/>
    <n v="447"/>
  </r>
  <r>
    <x v="27"/>
    <x v="3"/>
    <n v="516"/>
    <n v="0"/>
  </r>
  <r>
    <x v="28"/>
    <x v="3"/>
    <n v="86"/>
    <n v="0"/>
  </r>
  <r>
    <x v="29"/>
    <x v="3"/>
    <n v="1771"/>
    <n v="0"/>
  </r>
  <r>
    <x v="30"/>
    <x v="3"/>
    <n v="388"/>
    <n v="0"/>
  </r>
  <r>
    <x v="31"/>
    <x v="3"/>
    <n v="908"/>
    <n v="0"/>
  </r>
  <r>
    <x v="32"/>
    <x v="3"/>
    <n v="724"/>
    <n v="0"/>
  </r>
  <r>
    <x v="33"/>
    <x v="3"/>
    <n v="497"/>
    <n v="0"/>
  </r>
  <r>
    <x v="34"/>
    <x v="3"/>
    <n v="1270"/>
    <n v="0"/>
  </r>
  <r>
    <x v="35"/>
    <x v="4"/>
    <n v="475.5"/>
    <n v="0"/>
  </r>
  <r>
    <x v="36"/>
    <x v="4"/>
    <n v="472"/>
    <n v="0"/>
  </r>
  <r>
    <x v="37"/>
    <x v="4"/>
    <n v="61"/>
    <n v="0"/>
  </r>
  <r>
    <x v="38"/>
    <x v="4"/>
    <n v="65"/>
    <n v="0"/>
  </r>
  <r>
    <x v="39"/>
    <x v="4"/>
    <n v="669"/>
    <n v="0"/>
  </r>
  <r>
    <x v="40"/>
    <x v="4"/>
    <n v="532"/>
    <n v="0"/>
  </r>
  <r>
    <x v="41"/>
    <x v="4"/>
    <n v="667.5"/>
    <n v="0"/>
  </r>
  <r>
    <x v="42"/>
    <x v="4"/>
    <n v="583"/>
    <n v="0"/>
  </r>
  <r>
    <x v="43"/>
    <x v="4"/>
    <n v="453"/>
    <n v="0"/>
  </r>
  <r>
    <x v="44"/>
    <x v="4"/>
    <n v="738"/>
    <n v="0"/>
  </r>
  <r>
    <x v="45"/>
    <x v="4"/>
    <n v="462"/>
    <n v="0"/>
  </r>
  <r>
    <x v="46"/>
    <x v="4"/>
    <n v="430"/>
    <n v="0"/>
  </r>
  <r>
    <x v="47"/>
    <x v="4"/>
    <n v="555"/>
    <n v="0"/>
  </r>
  <r>
    <x v="48"/>
    <x v="4"/>
    <n v="228"/>
    <n v="0"/>
  </r>
  <r>
    <x v="49"/>
    <x v="4"/>
    <n v="536"/>
    <n v="0"/>
  </r>
  <r>
    <x v="50"/>
    <x v="4"/>
    <n v="1202"/>
    <n v="0"/>
  </r>
  <r>
    <x v="51"/>
    <x v="4"/>
    <n v="658"/>
    <n v="0"/>
  </r>
  <r>
    <x v="52"/>
    <x v="5"/>
    <n v="472"/>
    <n v="0"/>
  </r>
  <r>
    <x v="53"/>
    <x v="5"/>
    <n v="624"/>
    <n v="0"/>
  </r>
  <r>
    <x v="54"/>
    <x v="5"/>
    <n v="546"/>
    <n v="0"/>
  </r>
  <r>
    <x v="55"/>
    <x v="5"/>
    <n v="608"/>
    <n v="0"/>
  </r>
  <r>
    <x v="56"/>
    <x v="5"/>
    <n v="1043"/>
    <n v="0"/>
  </r>
  <r>
    <x v="57"/>
    <x v="5"/>
    <n v="1009"/>
    <n v="0"/>
  </r>
  <r>
    <x v="58"/>
    <x v="5"/>
    <n v="1138"/>
    <n v="1138"/>
  </r>
  <r>
    <x v="59"/>
    <x v="5"/>
    <n v="454"/>
    <n v="0"/>
  </r>
  <r>
    <x v="60"/>
    <x v="5"/>
    <n v="726"/>
    <n v="0"/>
  </r>
  <r>
    <x v="61"/>
    <x v="5"/>
    <n v="554"/>
    <n v="0"/>
  </r>
  <r>
    <x v="62"/>
    <x v="5"/>
    <n v="458"/>
    <n v="0"/>
  </r>
  <r>
    <x v="63"/>
    <x v="5"/>
    <n v="449"/>
    <n v="0"/>
  </r>
  <r>
    <x v="64"/>
    <x v="6"/>
    <n v="445"/>
    <n v="0"/>
  </r>
  <r>
    <x v="65"/>
    <x v="6"/>
    <n v="530"/>
    <n v="0"/>
  </r>
  <r>
    <x v="66"/>
    <x v="6"/>
    <n v="453"/>
    <n v="0"/>
  </r>
  <r>
    <x v="67"/>
    <x v="6"/>
    <n v="512"/>
    <n v="0"/>
  </r>
  <r>
    <x v="68"/>
    <x v="6"/>
    <n v="462"/>
    <n v="0"/>
  </r>
  <r>
    <x v="69"/>
    <x v="7"/>
    <n v="463"/>
    <n v="0"/>
  </r>
  <r>
    <x v="70"/>
    <x v="7"/>
    <n v="533"/>
    <n v="0"/>
  </r>
  <r>
    <x v="71"/>
    <x v="7"/>
    <n v="467"/>
    <n v="0"/>
  </r>
  <r>
    <x v="72"/>
    <x v="7"/>
    <n v="855"/>
    <n v="0"/>
  </r>
  <r>
    <x v="73"/>
    <x v="7"/>
    <n v="940"/>
    <n v="0"/>
  </r>
  <r>
    <x v="74"/>
    <x v="7"/>
    <n v="453"/>
    <n v="453"/>
  </r>
  <r>
    <x v="75"/>
    <x v="7"/>
    <n v="453"/>
    <n v="0"/>
  </r>
  <r>
    <x v="76"/>
    <x v="7"/>
    <n v="709"/>
    <n v="0"/>
  </r>
  <r>
    <x v="77"/>
    <x v="8"/>
    <n v="873"/>
    <n v="0"/>
  </r>
  <r>
    <x v="78"/>
    <x v="8"/>
    <n v="501"/>
    <n v="0"/>
  </r>
  <r>
    <x v="79"/>
    <x v="8"/>
    <n v="505"/>
    <n v="0"/>
  </r>
  <r>
    <x v="80"/>
    <x v="8"/>
    <n v="611"/>
    <n v="611"/>
  </r>
  <r>
    <x v="81"/>
    <x v="8"/>
    <n v="545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">
  <r>
    <x v="0"/>
    <x v="0"/>
    <n v="555"/>
    <n v="0"/>
  </r>
  <r>
    <x v="1"/>
    <x v="0"/>
    <n v="771"/>
    <n v="0"/>
  </r>
  <r>
    <x v="2"/>
    <x v="0"/>
    <n v="495"/>
    <n v="0"/>
  </r>
  <r>
    <x v="3"/>
    <x v="0"/>
    <n v="402"/>
    <n v="402"/>
  </r>
  <r>
    <x v="4"/>
    <x v="0"/>
    <n v="882"/>
    <n v="0"/>
  </r>
  <r>
    <x v="5"/>
    <x v="0"/>
    <n v="489"/>
    <n v="0"/>
  </r>
  <r>
    <x v="6"/>
    <x v="1"/>
    <n v="53"/>
    <n v="0"/>
  </r>
  <r>
    <x v="7"/>
    <x v="1"/>
    <n v="449"/>
    <n v="0"/>
  </r>
  <r>
    <x v="8"/>
    <x v="1"/>
    <n v="510"/>
    <n v="0"/>
  </r>
  <r>
    <x v="9"/>
    <x v="1"/>
    <n v="476"/>
    <n v="476"/>
  </r>
  <r>
    <x v="10"/>
    <x v="1"/>
    <n v="582"/>
    <n v="0"/>
  </r>
  <r>
    <x v="11"/>
    <x v="1"/>
    <n v="497"/>
    <n v="0"/>
  </r>
  <r>
    <x v="12"/>
    <x v="1"/>
    <n v="478.65"/>
    <n v="0"/>
  </r>
  <r>
    <x v="13"/>
    <x v="1"/>
    <n v="472.3"/>
    <n v="0"/>
  </r>
  <r>
    <x v="14"/>
    <x v="1"/>
    <n v="492"/>
    <n v="492"/>
  </r>
  <r>
    <x v="15"/>
    <x v="1"/>
    <n v="577"/>
    <n v="0"/>
  </r>
  <r>
    <x v="16"/>
    <x v="1"/>
    <n v="610"/>
    <n v="0"/>
  </r>
  <r>
    <x v="17"/>
    <x v="1"/>
    <n v="505"/>
    <n v="0"/>
  </r>
  <r>
    <x v="18"/>
    <x v="1"/>
    <n v="873"/>
    <n v="0"/>
  </r>
  <r>
    <x v="19"/>
    <x v="2"/>
    <n v="503"/>
    <n v="0"/>
  </r>
  <r>
    <x v="20"/>
    <x v="2"/>
    <n v="452"/>
    <n v="0"/>
  </r>
  <r>
    <x v="21"/>
    <x v="2"/>
    <n v="1221"/>
    <n v="0"/>
  </r>
  <r>
    <x v="22"/>
    <x v="2"/>
    <n v="417"/>
    <n v="0"/>
  </r>
  <r>
    <x v="23"/>
    <x v="2"/>
    <n v="479"/>
    <n v="0"/>
  </r>
  <r>
    <x v="24"/>
    <x v="2"/>
    <n v="497"/>
    <n v="0"/>
  </r>
  <r>
    <x v="25"/>
    <x v="2"/>
    <n v="1197"/>
    <n v="0"/>
  </r>
  <r>
    <x v="26"/>
    <x v="2"/>
    <n v="416"/>
    <n v="0"/>
  </r>
  <r>
    <x v="27"/>
    <x v="2"/>
    <n v="426"/>
    <n v="0"/>
  </r>
  <r>
    <x v="28"/>
    <x v="2"/>
    <n v="503"/>
    <n v="0"/>
  </r>
  <r>
    <x v="29"/>
    <x v="3"/>
    <n v="484"/>
    <n v="0"/>
  </r>
  <r>
    <x v="30"/>
    <x v="3"/>
    <n v="77"/>
    <n v="0"/>
  </r>
  <r>
    <x v="31"/>
    <x v="3"/>
    <n v="562"/>
    <n v="0"/>
  </r>
  <r>
    <x v="32"/>
    <x v="3"/>
    <n v="501"/>
    <n v="0"/>
  </r>
  <r>
    <x v="33"/>
    <x v="3"/>
    <n v="482"/>
    <n v="0"/>
  </r>
  <r>
    <x v="34"/>
    <x v="3"/>
    <n v="513"/>
    <n v="0"/>
  </r>
  <r>
    <x v="35"/>
    <x v="3"/>
    <n v="465"/>
    <n v="465"/>
  </r>
  <r>
    <x v="36"/>
    <x v="3"/>
    <n v="490"/>
    <n v="0"/>
  </r>
  <r>
    <x v="37"/>
    <x v="3"/>
    <n v="1456"/>
    <n v="0"/>
  </r>
  <r>
    <x v="38"/>
    <x v="4"/>
    <n v="630"/>
    <n v="0"/>
  </r>
  <r>
    <x v="39"/>
    <x v="4"/>
    <n v="578"/>
    <n v="0"/>
  </r>
  <r>
    <x v="40"/>
    <x v="4"/>
    <n v="1274"/>
    <n v="0"/>
  </r>
  <r>
    <x v="41"/>
    <x v="4"/>
    <n v="56"/>
    <n v="0"/>
  </r>
  <r>
    <x v="42"/>
    <x v="4"/>
    <n v="516.65"/>
    <n v="0"/>
  </r>
  <r>
    <x v="43"/>
    <x v="4"/>
    <n v="486"/>
    <n v="0"/>
  </r>
  <r>
    <x v="44"/>
    <x v="4"/>
    <n v="439"/>
    <n v="0"/>
  </r>
  <r>
    <x v="45"/>
    <x v="4"/>
    <n v="506"/>
    <n v="0"/>
  </r>
  <r>
    <x v="46"/>
    <x v="4"/>
    <n v="1116"/>
    <n v="0"/>
  </r>
  <r>
    <x v="47"/>
    <x v="4"/>
    <n v="23"/>
    <n v="0"/>
  </r>
  <r>
    <x v="48"/>
    <x v="4"/>
    <n v="533"/>
    <n v="0"/>
  </r>
  <r>
    <x v="49"/>
    <x v="4"/>
    <n v="454"/>
    <n v="454"/>
  </r>
  <r>
    <x v="50"/>
    <x v="5"/>
    <n v="418"/>
    <n v="0"/>
  </r>
  <r>
    <x v="51"/>
    <x v="5"/>
    <n v="476"/>
    <n v="476"/>
  </r>
  <r>
    <x v="52"/>
    <x v="5"/>
    <n v="548"/>
    <n v="0"/>
  </r>
  <r>
    <x v="53"/>
    <x v="5"/>
    <n v="534.65"/>
    <n v="0"/>
  </r>
  <r>
    <x v="54"/>
    <x v="5"/>
    <n v="1361"/>
    <n v="1361"/>
  </r>
  <r>
    <x v="55"/>
    <x v="5"/>
    <n v="715"/>
    <n v="0"/>
  </r>
  <r>
    <x v="56"/>
    <x v="5"/>
    <n v="500"/>
    <n v="0"/>
  </r>
  <r>
    <x v="57"/>
    <x v="5"/>
    <n v="45"/>
    <n v="0"/>
  </r>
  <r>
    <x v="58"/>
    <x v="6"/>
    <n v="628"/>
    <n v="0"/>
  </r>
  <r>
    <x v="59"/>
    <x v="6"/>
    <n v="506"/>
    <n v="0"/>
  </r>
  <r>
    <x v="60"/>
    <x v="6"/>
    <n v="509"/>
    <n v="0"/>
  </r>
  <r>
    <x v="61"/>
    <x v="6"/>
    <n v="481"/>
    <n v="0"/>
  </r>
  <r>
    <x v="62"/>
    <x v="6"/>
    <n v="101"/>
    <n v="0"/>
  </r>
  <r>
    <x v="63"/>
    <x v="6"/>
    <n v="506"/>
    <n v="0"/>
  </r>
  <r>
    <x v="64"/>
    <x v="6"/>
    <n v="467"/>
    <n v="0"/>
  </r>
  <r>
    <x v="65"/>
    <x v="6"/>
    <n v="638"/>
    <n v="638"/>
  </r>
  <r>
    <x v="66"/>
    <x v="6"/>
    <n v="1317"/>
    <n v="0"/>
  </r>
  <r>
    <x v="67"/>
    <x v="6"/>
    <n v="579"/>
    <n v="0"/>
  </r>
  <r>
    <x v="68"/>
    <x v="6"/>
    <n v="2195"/>
    <n v="0"/>
  </r>
  <r>
    <x v="69"/>
    <x v="6"/>
    <n v="484"/>
    <n v="0"/>
  </r>
  <r>
    <x v="70"/>
    <x v="7"/>
    <n v="456"/>
    <n v="0"/>
  </r>
  <r>
    <x v="71"/>
    <x v="7"/>
    <n v="338"/>
    <n v="338"/>
  </r>
  <r>
    <x v="72"/>
    <x v="7"/>
    <n v="637"/>
    <n v="0"/>
  </r>
  <r>
    <x v="73"/>
    <x v="7"/>
    <n v="478"/>
    <n v="0"/>
  </r>
  <r>
    <x v="74"/>
    <x v="7"/>
    <n v="595"/>
    <n v="0"/>
  </r>
  <r>
    <x v="75"/>
    <x v="7"/>
    <n v="529"/>
    <n v="0"/>
  </r>
  <r>
    <x v="76"/>
    <x v="7"/>
    <n v="748"/>
    <n v="0"/>
  </r>
  <r>
    <x v="77"/>
    <x v="7"/>
    <n v="86"/>
    <n v="0"/>
  </r>
  <r>
    <x v="78"/>
    <x v="7"/>
    <n v="1301"/>
    <n v="0"/>
  </r>
  <r>
    <x v="79"/>
    <x v="7"/>
    <n v="591"/>
    <n v="0"/>
  </r>
  <r>
    <x v="80"/>
    <x v="7"/>
    <n v="23"/>
    <n v="0"/>
  </r>
  <r>
    <x v="81"/>
    <x v="7"/>
    <n v="845"/>
    <n v="0"/>
  </r>
  <r>
    <x v="82"/>
    <x v="8"/>
    <n v="717"/>
    <n v="0"/>
  </r>
  <r>
    <x v="83"/>
    <x v="8"/>
    <n v="771"/>
    <n v="0"/>
  </r>
  <r>
    <x v="84"/>
    <x v="8"/>
    <n v="407"/>
    <n v="0"/>
  </r>
  <r>
    <x v="85"/>
    <x v="8"/>
    <n v="574"/>
    <n v="0"/>
  </r>
  <r>
    <x v="86"/>
    <x v="8"/>
    <n v="462"/>
    <n v="0"/>
  </r>
  <r>
    <x v="87"/>
    <x v="8"/>
    <n v="544"/>
    <n v="0"/>
  </r>
  <r>
    <x v="88"/>
    <x v="8"/>
    <n v="442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x v="0"/>
    <x v="0"/>
    <n v="703"/>
    <n v="0"/>
  </r>
  <r>
    <x v="1"/>
    <x v="0"/>
    <n v="486"/>
    <n v="0"/>
  </r>
  <r>
    <x v="2"/>
    <x v="0"/>
    <n v="457"/>
    <n v="0"/>
  </r>
  <r>
    <x v="3"/>
    <x v="0"/>
    <n v="1019"/>
    <n v="0"/>
  </r>
  <r>
    <x v="4"/>
    <x v="0"/>
    <n v="432.95"/>
    <n v="0"/>
  </r>
  <r>
    <x v="5"/>
    <x v="0"/>
    <n v="334.5"/>
    <n v="0"/>
  </r>
  <r>
    <x v="6"/>
    <x v="0"/>
    <n v="479"/>
    <n v="0"/>
  </r>
  <r>
    <x v="7"/>
    <x v="0"/>
    <n v="437"/>
    <n v="0"/>
  </r>
  <r>
    <x v="8"/>
    <x v="0"/>
    <n v="719"/>
    <n v="0"/>
  </r>
  <r>
    <x v="9"/>
    <x v="0"/>
    <n v="518"/>
    <n v="0"/>
  </r>
  <r>
    <x v="10"/>
    <x v="0"/>
    <n v="454.15"/>
    <n v="0"/>
  </r>
  <r>
    <x v="11"/>
    <x v="1"/>
    <n v="441"/>
    <n v="441"/>
  </r>
  <r>
    <x v="12"/>
    <x v="1"/>
    <n v="470"/>
    <n v="0"/>
  </r>
  <r>
    <x v="13"/>
    <x v="1"/>
    <n v="540"/>
    <n v="0"/>
  </r>
  <r>
    <x v="14"/>
    <x v="1"/>
    <n v="520"/>
    <n v="0"/>
  </r>
  <r>
    <x v="15"/>
    <x v="1"/>
    <n v="388"/>
    <n v="0"/>
  </r>
  <r>
    <x v="16"/>
    <x v="1"/>
    <n v="555"/>
    <n v="555"/>
  </r>
  <r>
    <x v="17"/>
    <x v="1"/>
    <n v="473"/>
    <n v="0"/>
  </r>
  <r>
    <x v="18"/>
    <x v="1"/>
    <n v="206"/>
    <n v="0"/>
  </r>
  <r>
    <x v="19"/>
    <x v="1"/>
    <n v="877"/>
    <n v="877"/>
  </r>
  <r>
    <x v="20"/>
    <x v="2"/>
    <n v="1814.5"/>
    <n v="0"/>
  </r>
  <r>
    <x v="21"/>
    <x v="2"/>
    <n v="491"/>
    <n v="0"/>
  </r>
  <r>
    <x v="22"/>
    <x v="2"/>
    <n v="461"/>
    <n v="0"/>
  </r>
  <r>
    <x v="23"/>
    <x v="2"/>
    <n v="436"/>
    <n v="0"/>
  </r>
  <r>
    <x v="24"/>
    <x v="2"/>
    <n v="802"/>
    <n v="0"/>
  </r>
  <r>
    <x v="25"/>
    <x v="3"/>
    <n v="23"/>
    <n v="0"/>
  </r>
  <r>
    <x v="26"/>
    <x v="3"/>
    <n v="63"/>
    <n v="0"/>
  </r>
  <r>
    <x v="27"/>
    <x v="3"/>
    <n v="551"/>
    <n v="551"/>
  </r>
  <r>
    <x v="28"/>
    <x v="3"/>
    <n v="75.5"/>
    <n v="0"/>
  </r>
  <r>
    <x v="29"/>
    <x v="3"/>
    <n v="494"/>
    <n v="0"/>
  </r>
  <r>
    <x v="30"/>
    <x v="3"/>
    <n v="569"/>
    <n v="0"/>
  </r>
  <r>
    <x v="31"/>
    <x v="3"/>
    <n v="498"/>
    <n v="0"/>
  </r>
  <r>
    <x v="32"/>
    <x v="3"/>
    <n v="450"/>
    <n v="0"/>
  </r>
  <r>
    <x v="33"/>
    <x v="3"/>
    <n v="738"/>
    <n v="738"/>
  </r>
  <r>
    <x v="34"/>
    <x v="3"/>
    <n v="1122"/>
    <n v="0"/>
  </r>
  <r>
    <x v="35"/>
    <x v="3"/>
    <n v="2004"/>
    <n v="2004"/>
  </r>
  <r>
    <x v="36"/>
    <x v="3"/>
    <n v="608"/>
    <n v="0"/>
  </r>
  <r>
    <x v="37"/>
    <x v="3"/>
    <n v="481"/>
    <n v="0"/>
  </r>
  <r>
    <x v="38"/>
    <x v="3"/>
    <n v="500"/>
    <n v="0"/>
  </r>
  <r>
    <x v="39"/>
    <x v="3"/>
    <n v="2086"/>
    <n v="0"/>
  </r>
  <r>
    <x v="40"/>
    <x v="3"/>
    <n v="1010"/>
    <n v="0"/>
  </r>
  <r>
    <x v="41"/>
    <x v="4"/>
    <n v="545"/>
    <n v="0"/>
  </r>
  <r>
    <x v="42"/>
    <x v="4"/>
    <n v="613"/>
    <n v="0"/>
  </r>
  <r>
    <x v="43"/>
    <x v="4"/>
    <n v="307"/>
    <n v="0"/>
  </r>
  <r>
    <x v="44"/>
    <x v="4"/>
    <n v="645"/>
    <n v="0"/>
  </r>
  <r>
    <x v="45"/>
    <x v="4"/>
    <n v="524"/>
    <n v="0"/>
  </r>
  <r>
    <x v="46"/>
    <x v="4"/>
    <n v="1846"/>
    <n v="0"/>
  </r>
  <r>
    <x v="47"/>
    <x v="5"/>
    <n v="507"/>
    <n v="0"/>
  </r>
  <r>
    <x v="48"/>
    <x v="5"/>
    <n v="544"/>
    <n v="0"/>
  </r>
  <r>
    <x v="49"/>
    <x v="5"/>
    <n v="23"/>
    <n v="0"/>
  </r>
  <r>
    <x v="50"/>
    <x v="5"/>
    <n v="510"/>
    <n v="0"/>
  </r>
  <r>
    <x v="51"/>
    <x v="5"/>
    <n v="1161"/>
    <n v="0"/>
  </r>
  <r>
    <x v="52"/>
    <x v="5"/>
    <n v="817"/>
    <n v="0"/>
  </r>
  <r>
    <x v="53"/>
    <x v="6"/>
    <n v="625"/>
    <n v="0"/>
  </r>
  <r>
    <x v="54"/>
    <x v="6"/>
    <n v="511"/>
    <n v="0"/>
  </r>
  <r>
    <x v="55"/>
    <x v="6"/>
    <n v="489"/>
    <n v="0"/>
  </r>
  <r>
    <x v="56"/>
    <x v="6"/>
    <n v="1497"/>
    <n v="0"/>
  </r>
  <r>
    <x v="57"/>
    <x v="6"/>
    <n v="452"/>
    <n v="0"/>
  </r>
  <r>
    <x v="58"/>
    <x v="6"/>
    <n v="262"/>
    <n v="262"/>
  </r>
  <r>
    <x v="59"/>
    <x v="6"/>
    <n v="781"/>
    <n v="781"/>
  </r>
  <r>
    <x v="60"/>
    <x v="6"/>
    <n v="858"/>
    <n v="0"/>
  </r>
  <r>
    <x v="61"/>
    <x v="6"/>
    <n v="475"/>
    <n v="0"/>
  </r>
  <r>
    <x v="62"/>
    <x v="6"/>
    <n v="1145.1500000000001"/>
    <n v="0"/>
  </r>
  <r>
    <x v="63"/>
    <x v="6"/>
    <n v="116"/>
    <n v="0"/>
  </r>
  <r>
    <x v="64"/>
    <x v="6"/>
    <n v="877.5"/>
    <n v="0"/>
  </r>
  <r>
    <x v="65"/>
    <x v="6"/>
    <n v="358"/>
    <n v="0"/>
  </r>
  <r>
    <x v="66"/>
    <x v="6"/>
    <n v="491"/>
    <n v="491"/>
  </r>
  <r>
    <x v="67"/>
    <x v="6"/>
    <n v="1215"/>
    <n v="0"/>
  </r>
  <r>
    <x v="68"/>
    <x v="7"/>
    <n v="730"/>
    <n v="0"/>
  </r>
  <r>
    <x v="69"/>
    <x v="7"/>
    <n v="556"/>
    <n v="0"/>
  </r>
  <r>
    <x v="70"/>
    <x v="8"/>
    <n v="285"/>
    <n v="285"/>
  </r>
  <r>
    <x v="71"/>
    <x v="8"/>
    <n v="523"/>
    <n v="0"/>
  </r>
  <r>
    <x v="72"/>
    <x v="8"/>
    <n v="647"/>
    <n v="0"/>
  </r>
  <r>
    <x v="73"/>
    <x v="8"/>
    <n v="231"/>
    <n v="231"/>
  </r>
  <r>
    <x v="74"/>
    <x v="8"/>
    <n v="359"/>
    <n v="0"/>
  </r>
  <r>
    <x v="75"/>
    <x v="8"/>
    <n v="1514"/>
    <n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  <x v="0"/>
    <n v="506"/>
    <n v="0"/>
  </r>
  <r>
    <x v="1"/>
    <x v="0"/>
    <n v="459"/>
    <n v="0"/>
  </r>
  <r>
    <x v="2"/>
    <x v="0"/>
    <n v="472"/>
    <n v="0"/>
  </r>
  <r>
    <x v="3"/>
    <x v="0"/>
    <n v="80"/>
    <n v="0"/>
  </r>
  <r>
    <x v="4"/>
    <x v="0"/>
    <n v="498"/>
    <n v="0"/>
  </r>
  <r>
    <x v="5"/>
    <x v="0"/>
    <n v="495"/>
    <n v="0"/>
  </r>
  <r>
    <x v="6"/>
    <x v="0"/>
    <n v="384"/>
    <n v="0"/>
  </r>
  <r>
    <x v="7"/>
    <x v="0"/>
    <n v="483"/>
    <n v="0"/>
  </r>
  <r>
    <x v="8"/>
    <x v="0"/>
    <n v="1198"/>
    <n v="0"/>
  </r>
  <r>
    <x v="9"/>
    <x v="1"/>
    <n v="525"/>
    <n v="0"/>
  </r>
  <r>
    <x v="10"/>
    <x v="1"/>
    <n v="467"/>
    <n v="0"/>
  </r>
  <r>
    <x v="11"/>
    <x v="1"/>
    <n v="1278"/>
    <n v="0"/>
  </r>
  <r>
    <x v="12"/>
    <x v="1"/>
    <n v="447"/>
    <n v="0"/>
  </r>
  <r>
    <x v="13"/>
    <x v="1"/>
    <n v="494"/>
    <n v="0"/>
  </r>
  <r>
    <x v="14"/>
    <x v="1"/>
    <n v="520"/>
    <n v="0"/>
  </r>
  <r>
    <x v="15"/>
    <x v="1"/>
    <n v="422"/>
    <n v="0"/>
  </r>
  <r>
    <x v="16"/>
    <x v="1"/>
    <n v="731"/>
    <n v="0"/>
  </r>
  <r>
    <x v="17"/>
    <x v="1"/>
    <n v="23"/>
    <n v="0"/>
  </r>
  <r>
    <x v="18"/>
    <x v="2"/>
    <n v="503"/>
    <n v="0"/>
  </r>
  <r>
    <x v="19"/>
    <x v="2"/>
    <n v="502"/>
    <n v="502"/>
  </r>
  <r>
    <x v="20"/>
    <x v="2"/>
    <n v="489"/>
    <n v="0"/>
  </r>
  <r>
    <x v="21"/>
    <x v="2"/>
    <n v="440"/>
    <n v="0"/>
  </r>
  <r>
    <x v="22"/>
    <x v="2"/>
    <n v="480"/>
    <n v="0"/>
  </r>
  <r>
    <x v="23"/>
    <x v="2"/>
    <n v="679"/>
    <n v="0"/>
  </r>
  <r>
    <x v="24"/>
    <x v="2"/>
    <n v="416"/>
    <n v="0"/>
  </r>
  <r>
    <x v="25"/>
    <x v="2"/>
    <n v="534"/>
    <n v="0"/>
  </r>
  <r>
    <x v="26"/>
    <x v="2"/>
    <n v="457"/>
    <n v="0"/>
  </r>
  <r>
    <x v="27"/>
    <x v="2"/>
    <n v="679"/>
    <n v="0"/>
  </r>
  <r>
    <x v="28"/>
    <x v="2"/>
    <n v="502"/>
    <n v="0"/>
  </r>
  <r>
    <x v="29"/>
    <x v="2"/>
    <n v="483"/>
    <n v="0"/>
  </r>
  <r>
    <x v="30"/>
    <x v="2"/>
    <n v="477.5"/>
    <n v="0"/>
  </r>
  <r>
    <x v="31"/>
    <x v="2"/>
    <n v="411"/>
    <n v="0"/>
  </r>
  <r>
    <x v="32"/>
    <x v="2"/>
    <n v="552"/>
    <n v="0"/>
  </r>
  <r>
    <x v="33"/>
    <x v="2"/>
    <n v="24"/>
    <n v="0"/>
  </r>
  <r>
    <x v="34"/>
    <x v="2"/>
    <n v="555"/>
    <n v="555"/>
  </r>
  <r>
    <x v="35"/>
    <x v="2"/>
    <n v="50"/>
    <n v="0"/>
  </r>
  <r>
    <x v="36"/>
    <x v="2"/>
    <n v="702"/>
    <n v="702"/>
  </r>
  <r>
    <x v="37"/>
    <x v="2"/>
    <n v="1072"/>
    <n v="1072"/>
  </r>
  <r>
    <x v="38"/>
    <x v="2"/>
    <n v="1354"/>
    <n v="0"/>
  </r>
  <r>
    <x v="39"/>
    <x v="2"/>
    <n v="501"/>
    <n v="0"/>
  </r>
  <r>
    <x v="40"/>
    <x v="2"/>
    <n v="1064"/>
    <n v="0"/>
  </r>
  <r>
    <x v="41"/>
    <x v="2"/>
    <n v="520"/>
    <n v="0"/>
  </r>
  <r>
    <x v="42"/>
    <x v="3"/>
    <n v="496"/>
    <n v="496"/>
  </r>
  <r>
    <x v="43"/>
    <x v="3"/>
    <n v="496"/>
    <n v="0"/>
  </r>
  <r>
    <x v="44"/>
    <x v="3"/>
    <n v="442"/>
    <n v="0"/>
  </r>
  <r>
    <x v="45"/>
    <x v="3"/>
    <n v="984.3"/>
    <n v="0"/>
  </r>
  <r>
    <x v="46"/>
    <x v="3"/>
    <n v="428"/>
    <n v="0"/>
  </r>
  <r>
    <x v="47"/>
    <x v="3"/>
    <n v="517"/>
    <n v="0"/>
  </r>
  <r>
    <x v="48"/>
    <x v="3"/>
    <n v="534.5"/>
    <n v="0"/>
  </r>
  <r>
    <x v="49"/>
    <x v="3"/>
    <n v="400"/>
    <n v="0"/>
  </r>
  <r>
    <x v="50"/>
    <x v="3"/>
    <n v="531"/>
    <n v="0"/>
  </r>
  <r>
    <x v="51"/>
    <x v="3"/>
    <n v="583"/>
    <n v="0"/>
  </r>
  <r>
    <x v="52"/>
    <x v="3"/>
    <n v="427"/>
    <n v="0"/>
  </r>
  <r>
    <x v="53"/>
    <x v="3"/>
    <n v="29"/>
    <n v="0"/>
  </r>
  <r>
    <x v="54"/>
    <x v="3"/>
    <n v="464"/>
    <n v="0"/>
  </r>
  <r>
    <x v="55"/>
    <x v="3"/>
    <n v="116"/>
    <n v="0"/>
  </r>
  <r>
    <x v="56"/>
    <x v="4"/>
    <n v="495"/>
    <n v="0"/>
  </r>
  <r>
    <x v="57"/>
    <x v="4"/>
    <n v="460"/>
    <n v="0"/>
  </r>
  <r>
    <x v="58"/>
    <x v="4"/>
    <n v="50"/>
    <n v="0"/>
  </r>
  <r>
    <x v="59"/>
    <x v="4"/>
    <n v="449"/>
    <n v="0"/>
  </r>
  <r>
    <x v="60"/>
    <x v="4"/>
    <n v="472"/>
    <n v="0"/>
  </r>
  <r>
    <x v="61"/>
    <x v="4"/>
    <n v="451.5"/>
    <n v="0"/>
  </r>
  <r>
    <x v="62"/>
    <x v="4"/>
    <n v="898"/>
    <n v="0"/>
  </r>
  <r>
    <x v="63"/>
    <x v="4"/>
    <n v="490"/>
    <n v="490"/>
  </r>
  <r>
    <x v="64"/>
    <x v="4"/>
    <n v="490"/>
    <n v="0"/>
  </r>
  <r>
    <x v="65"/>
    <x v="4"/>
    <n v="700"/>
    <n v="0"/>
  </r>
  <r>
    <x v="66"/>
    <x v="4"/>
    <n v="196"/>
    <n v="0"/>
  </r>
  <r>
    <x v="67"/>
    <x v="4"/>
    <n v="458"/>
    <n v="0"/>
  </r>
  <r>
    <x v="68"/>
    <x v="5"/>
    <n v="573"/>
    <n v="0"/>
  </r>
  <r>
    <x v="69"/>
    <x v="5"/>
    <n v="451"/>
    <n v="0"/>
  </r>
  <r>
    <x v="70"/>
    <x v="5"/>
    <n v="459"/>
    <n v="0"/>
  </r>
  <r>
    <x v="71"/>
    <x v="5"/>
    <n v="713"/>
    <n v="0"/>
  </r>
  <r>
    <x v="72"/>
    <x v="5"/>
    <n v="544"/>
    <n v="0"/>
  </r>
  <r>
    <x v="73"/>
    <x v="5"/>
    <n v="74"/>
    <n v="0"/>
  </r>
  <r>
    <x v="74"/>
    <x v="5"/>
    <n v="459"/>
    <n v="0"/>
  </r>
  <r>
    <x v="75"/>
    <x v="5"/>
    <n v="1042"/>
    <n v="0"/>
  </r>
  <r>
    <x v="76"/>
    <x v="5"/>
    <n v="993"/>
    <n v="0"/>
  </r>
  <r>
    <x v="77"/>
    <x v="5"/>
    <n v="648"/>
    <n v="0"/>
  </r>
  <r>
    <x v="78"/>
    <x v="5"/>
    <n v="1009"/>
    <n v="0"/>
  </r>
  <r>
    <x v="79"/>
    <x v="5"/>
    <n v="904"/>
    <n v="0"/>
  </r>
  <r>
    <x v="80"/>
    <x v="5"/>
    <n v="432"/>
    <n v="0"/>
  </r>
  <r>
    <x v="81"/>
    <x v="5"/>
    <n v="222"/>
    <n v="0"/>
  </r>
  <r>
    <x v="82"/>
    <x v="5"/>
    <n v="1775"/>
    <n v="0"/>
  </r>
  <r>
    <x v="83"/>
    <x v="5"/>
    <n v="877"/>
    <n v="0"/>
  </r>
  <r>
    <x v="84"/>
    <x v="5"/>
    <n v="565"/>
    <n v="565"/>
  </r>
  <r>
    <x v="85"/>
    <x v="6"/>
    <n v="514"/>
    <n v="0"/>
  </r>
  <r>
    <x v="86"/>
    <x v="6"/>
    <n v="23"/>
    <n v="0"/>
  </r>
  <r>
    <x v="87"/>
    <x v="6"/>
    <n v="425"/>
    <n v="0"/>
  </r>
  <r>
    <x v="88"/>
    <x v="6"/>
    <n v="529"/>
    <n v="0"/>
  </r>
  <r>
    <x v="89"/>
    <x v="6"/>
    <n v="514"/>
    <n v="0"/>
  </r>
  <r>
    <x v="90"/>
    <x v="6"/>
    <n v="795"/>
    <n v="0"/>
  </r>
  <r>
    <x v="91"/>
    <x v="6"/>
    <n v="490"/>
    <n v="0"/>
  </r>
  <r>
    <x v="92"/>
    <x v="6"/>
    <n v="585"/>
    <n v="0"/>
  </r>
  <r>
    <x v="93"/>
    <x v="6"/>
    <n v="456"/>
    <n v="0"/>
  </r>
  <r>
    <x v="94"/>
    <x v="6"/>
    <n v="335"/>
    <n v="0"/>
  </r>
  <r>
    <x v="95"/>
    <x v="6"/>
    <n v="423"/>
    <n v="0"/>
  </r>
  <r>
    <x v="96"/>
    <x v="7"/>
    <n v="498"/>
    <n v="0"/>
  </r>
  <r>
    <x v="97"/>
    <x v="7"/>
    <n v="806"/>
    <n v="0"/>
  </r>
  <r>
    <x v="98"/>
    <x v="7"/>
    <n v="503"/>
    <n v="0"/>
  </r>
  <r>
    <x v="99"/>
    <x v="7"/>
    <n v="652"/>
    <n v="652"/>
  </r>
  <r>
    <x v="100"/>
    <x v="7"/>
    <n v="550.65"/>
    <n v="550.65"/>
  </r>
  <r>
    <x v="101"/>
    <x v="8"/>
    <n v="450"/>
    <n v="0"/>
  </r>
  <r>
    <x v="102"/>
    <x v="8"/>
    <n v="473"/>
    <n v="0"/>
  </r>
  <r>
    <x v="103"/>
    <x v="8"/>
    <n v="473"/>
    <n v="0"/>
  </r>
  <r>
    <x v="104"/>
    <x v="8"/>
    <n v="544"/>
    <n v="0"/>
  </r>
  <r>
    <x v="105"/>
    <x v="8"/>
    <n v="470"/>
    <n v="0"/>
  </r>
  <r>
    <x v="106"/>
    <x v="8"/>
    <n v="1780"/>
    <n v="1780"/>
  </r>
  <r>
    <x v="107"/>
    <x v="8"/>
    <n v="408"/>
    <n v="0"/>
  </r>
  <r>
    <x v="108"/>
    <x v="8"/>
    <n v="974"/>
    <n v="974"/>
  </r>
  <r>
    <x v="109"/>
    <x v="8"/>
    <n v="513"/>
    <n v="0"/>
  </r>
  <r>
    <x v="110"/>
    <x v="8"/>
    <n v="1802"/>
    <n v="0"/>
  </r>
  <r>
    <x v="111"/>
    <x v="8"/>
    <n v="911"/>
    <n v="0"/>
  </r>
  <r>
    <x v="112"/>
    <x v="8"/>
    <n v="577"/>
    <n v="0"/>
  </r>
  <r>
    <x v="113"/>
    <x v="8"/>
    <n v="144"/>
    <n v="0"/>
  </r>
  <r>
    <x v="114"/>
    <x v="8"/>
    <n v="32"/>
    <n v="0"/>
  </r>
  <r>
    <x v="115"/>
    <x v="8"/>
    <n v="38"/>
    <n v="0"/>
  </r>
  <r>
    <x v="116"/>
    <x v="8"/>
    <n v="715"/>
    <n v="0"/>
  </r>
  <r>
    <x v="117"/>
    <x v="8"/>
    <n v="479"/>
    <n v="0"/>
  </r>
  <r>
    <x v="118"/>
    <x v="8"/>
    <n v="465"/>
    <n v="0"/>
  </r>
  <r>
    <x v="119"/>
    <x v="9"/>
    <n v="466"/>
    <n v="0"/>
  </r>
  <r>
    <x v="120"/>
    <x v="9"/>
    <n v="460"/>
    <n v="0"/>
  </r>
  <r>
    <x v="121"/>
    <x v="9"/>
    <n v="485"/>
    <n v="0"/>
  </r>
  <r>
    <x v="122"/>
    <x v="9"/>
    <n v="505"/>
    <n v="0"/>
  </r>
  <r>
    <x v="123"/>
    <x v="9"/>
    <n v="176"/>
    <n v="0"/>
  </r>
  <r>
    <x v="124"/>
    <x v="9"/>
    <n v="276"/>
    <n v="0"/>
  </r>
  <r>
    <x v="125"/>
    <x v="9"/>
    <n v="647.65"/>
    <n v="0"/>
  </r>
  <r>
    <x v="126"/>
    <x v="9"/>
    <n v="747"/>
    <n v="0"/>
  </r>
  <r>
    <x v="127"/>
    <x v="9"/>
    <n v="203"/>
    <n v="0"/>
  </r>
  <r>
    <x v="128"/>
    <x v="9"/>
    <n v="145.5"/>
    <n v="0"/>
  </r>
  <r>
    <x v="129"/>
    <x v="9"/>
    <n v="1405"/>
    <n v="0"/>
  </r>
  <r>
    <x v="130"/>
    <x v="4"/>
    <n v="1364"/>
    <n v="0"/>
  </r>
  <r>
    <x v="131"/>
    <x v="4"/>
    <n v="494"/>
    <n v="0"/>
  </r>
  <r>
    <x v="132"/>
    <x v="4"/>
    <n v="63"/>
    <n v="63"/>
  </r>
  <r>
    <x v="133"/>
    <x v="4"/>
    <n v="507"/>
    <n v="507"/>
  </r>
  <r>
    <x v="134"/>
    <x v="4"/>
    <n v="652"/>
    <n v="0"/>
  </r>
  <r>
    <x v="135"/>
    <x v="4"/>
    <n v="460"/>
    <n v="0"/>
  </r>
  <r>
    <x v="136"/>
    <x v="4"/>
    <n v="499"/>
    <n v="0"/>
  </r>
  <r>
    <x v="137"/>
    <x v="4"/>
    <n v="514"/>
    <n v="0"/>
  </r>
  <r>
    <x v="138"/>
    <x v="4"/>
    <n v="399"/>
    <n v="0"/>
  </r>
  <r>
    <x v="139"/>
    <x v="10"/>
    <n v="592"/>
    <n v="0"/>
  </r>
  <r>
    <x v="140"/>
    <x v="10"/>
    <n v="485"/>
    <n v="0"/>
  </r>
  <r>
    <x v="141"/>
    <x v="10"/>
    <n v="222"/>
    <n v="0"/>
  </r>
  <r>
    <x v="142"/>
    <x v="10"/>
    <n v="658"/>
    <n v="0"/>
  </r>
  <r>
    <x v="143"/>
    <x v="10"/>
    <n v="36"/>
    <n v="36"/>
  </r>
  <r>
    <x v="144"/>
    <x v="7"/>
    <n v="478"/>
    <n v="0"/>
  </r>
  <r>
    <x v="145"/>
    <x v="7"/>
    <n v="272"/>
    <n v="0"/>
  </r>
  <r>
    <x v="146"/>
    <x v="7"/>
    <n v="658"/>
    <n v="0"/>
  </r>
  <r>
    <x v="147"/>
    <x v="7"/>
    <n v="681"/>
    <n v="0"/>
  </r>
  <r>
    <x v="148"/>
    <x v="7"/>
    <n v="4517"/>
    <n v="4517"/>
  </r>
  <r>
    <x v="149"/>
    <x v="7"/>
    <n v="659"/>
    <n v="659"/>
  </r>
  <r>
    <x v="150"/>
    <x v="7"/>
    <n v="326"/>
    <n v="0"/>
  </r>
  <r>
    <x v="151"/>
    <x v="7"/>
    <n v="460"/>
    <n v="0"/>
  </r>
  <r>
    <x v="152"/>
    <x v="7"/>
    <n v="483"/>
    <n v="0"/>
  </r>
  <r>
    <x v="153"/>
    <x v="7"/>
    <n v="75.5"/>
    <n v="0"/>
  </r>
  <r>
    <x v="154"/>
    <x v="7"/>
    <n v="480"/>
    <n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x v="0"/>
    <x v="0"/>
    <n v="4042"/>
    <n v="0"/>
  </r>
  <r>
    <x v="1"/>
    <x v="0"/>
    <n v="487"/>
    <n v="0"/>
  </r>
  <r>
    <x v="2"/>
    <x v="0"/>
    <n v="479"/>
    <n v="0"/>
  </r>
  <r>
    <x v="3"/>
    <x v="0"/>
    <n v="493"/>
    <n v="0"/>
  </r>
  <r>
    <x v="4"/>
    <x v="0"/>
    <n v="1256"/>
    <n v="0"/>
  </r>
  <r>
    <x v="5"/>
    <x v="0"/>
    <n v="643"/>
    <n v="0"/>
  </r>
  <r>
    <x v="6"/>
    <x v="0"/>
    <n v="456"/>
    <n v="0"/>
  </r>
  <r>
    <x v="7"/>
    <x v="0"/>
    <n v="431"/>
    <n v="0"/>
  </r>
  <r>
    <x v="8"/>
    <x v="1"/>
    <n v="38"/>
    <n v="0"/>
  </r>
  <r>
    <x v="9"/>
    <x v="1"/>
    <n v="32"/>
    <n v="0"/>
  </r>
  <r>
    <x v="10"/>
    <x v="2"/>
    <n v="418"/>
    <n v="0"/>
  </r>
  <r>
    <x v="11"/>
    <x v="2"/>
    <n v="1910.65"/>
    <n v="0"/>
  </r>
  <r>
    <x v="12"/>
    <x v="2"/>
    <n v="510"/>
    <n v="510"/>
  </r>
  <r>
    <x v="13"/>
    <x v="2"/>
    <n v="23"/>
    <n v="0"/>
  </r>
  <r>
    <x v="14"/>
    <x v="2"/>
    <n v="82"/>
    <n v="0"/>
  </r>
  <r>
    <x v="15"/>
    <x v="3"/>
    <n v="2378"/>
    <n v="0"/>
  </r>
  <r>
    <x v="16"/>
    <x v="3"/>
    <n v="505"/>
    <n v="505"/>
  </r>
  <r>
    <x v="17"/>
    <x v="3"/>
    <n v="454.5"/>
    <n v="454.5"/>
  </r>
  <r>
    <x v="18"/>
    <x v="3"/>
    <n v="141"/>
    <n v="0"/>
  </r>
  <r>
    <x v="19"/>
    <x v="3"/>
    <n v="1488"/>
    <n v="0"/>
  </r>
  <r>
    <x v="20"/>
    <x v="3"/>
    <n v="103"/>
    <n v="0"/>
  </r>
  <r>
    <x v="21"/>
    <x v="3"/>
    <n v="638"/>
    <n v="638"/>
  </r>
  <r>
    <x v="22"/>
    <x v="4"/>
    <n v="813"/>
    <n v="0"/>
  </r>
  <r>
    <x v="23"/>
    <x v="4"/>
    <n v="23"/>
    <n v="0"/>
  </r>
  <r>
    <x v="24"/>
    <x v="4"/>
    <n v="549"/>
    <n v="549"/>
  </r>
  <r>
    <x v="25"/>
    <x v="4"/>
    <n v="65"/>
    <n v="65"/>
  </r>
  <r>
    <x v="26"/>
    <x v="4"/>
    <n v="504"/>
    <n v="0"/>
  </r>
  <r>
    <x v="27"/>
    <x v="4"/>
    <n v="654"/>
    <n v="654"/>
  </r>
  <r>
    <x v="28"/>
    <x v="4"/>
    <n v="526"/>
    <n v="0"/>
  </r>
  <r>
    <x v="29"/>
    <x v="5"/>
    <n v="527"/>
    <n v="0"/>
  </r>
  <r>
    <x v="30"/>
    <x v="5"/>
    <n v="172"/>
    <n v="0"/>
  </r>
  <r>
    <x v="31"/>
    <x v="5"/>
    <n v="489"/>
    <n v="0"/>
  </r>
  <r>
    <x v="32"/>
    <x v="5"/>
    <n v="510.65"/>
    <n v="0"/>
  </r>
  <r>
    <x v="33"/>
    <x v="5"/>
    <n v="76.5"/>
    <n v="0"/>
  </r>
  <r>
    <x v="34"/>
    <x v="6"/>
    <n v="423"/>
    <n v="0"/>
  </r>
  <r>
    <x v="35"/>
    <x v="6"/>
    <n v="502"/>
    <n v="0"/>
  </r>
  <r>
    <x v="36"/>
    <x v="6"/>
    <n v="301"/>
    <n v="0"/>
  </r>
  <r>
    <x v="37"/>
    <x v="6"/>
    <n v="23"/>
    <n v="0"/>
  </r>
  <r>
    <x v="38"/>
    <x v="6"/>
    <n v="476"/>
    <n v="0"/>
  </r>
  <r>
    <x v="39"/>
    <x v="6"/>
    <n v="731"/>
    <n v="0"/>
  </r>
  <r>
    <x v="40"/>
    <x v="6"/>
    <n v="598"/>
    <n v="0"/>
  </r>
  <r>
    <x v="41"/>
    <x v="6"/>
    <n v="622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">
  <r>
    <x v="0"/>
    <x v="0"/>
    <n v="433"/>
    <n v="0"/>
  </r>
  <r>
    <x v="1"/>
    <x v="0"/>
    <n v="459"/>
    <n v="0"/>
  </r>
  <r>
    <x v="2"/>
    <x v="0"/>
    <n v="301"/>
    <n v="0"/>
  </r>
  <r>
    <x v="3"/>
    <x v="0"/>
    <n v="598"/>
    <n v="0"/>
  </r>
  <r>
    <x v="4"/>
    <x v="0"/>
    <n v="765"/>
    <n v="0"/>
  </r>
  <r>
    <x v="5"/>
    <x v="0"/>
    <n v="655"/>
    <n v="0"/>
  </r>
  <r>
    <x v="6"/>
    <x v="0"/>
    <n v="731"/>
    <n v="0"/>
  </r>
  <r>
    <x v="7"/>
    <x v="0"/>
    <n v="1379"/>
    <n v="0"/>
  </r>
  <r>
    <x v="8"/>
    <x v="0"/>
    <n v="367"/>
    <n v="0"/>
  </r>
  <r>
    <x v="9"/>
    <x v="0"/>
    <n v="368"/>
    <n v="0"/>
  </r>
  <r>
    <x v="10"/>
    <x v="1"/>
    <n v="295"/>
    <n v="0"/>
  </r>
  <r>
    <x v="11"/>
    <x v="1"/>
    <n v="917"/>
    <n v="0"/>
  </r>
  <r>
    <x v="12"/>
    <x v="1"/>
    <n v="440"/>
    <n v="0"/>
  </r>
  <r>
    <x v="13"/>
    <x v="1"/>
    <n v="616"/>
    <n v="0"/>
  </r>
  <r>
    <x v="14"/>
    <x v="1"/>
    <n v="2718.65"/>
    <n v="2718.65"/>
  </r>
  <r>
    <x v="15"/>
    <x v="2"/>
    <n v="445"/>
    <n v="0"/>
  </r>
  <r>
    <x v="16"/>
    <x v="2"/>
    <n v="444"/>
    <n v="444"/>
  </r>
  <r>
    <x v="17"/>
    <x v="2"/>
    <n v="476"/>
    <n v="0"/>
  </r>
  <r>
    <x v="18"/>
    <x v="2"/>
    <n v="794"/>
    <n v="794"/>
  </r>
  <r>
    <x v="19"/>
    <x v="2"/>
    <n v="141"/>
    <n v="0"/>
  </r>
  <r>
    <x v="20"/>
    <x v="2"/>
    <n v="459"/>
    <n v="0"/>
  </r>
  <r>
    <x v="21"/>
    <x v="2"/>
    <n v="78"/>
    <n v="0"/>
  </r>
  <r>
    <x v="22"/>
    <x v="2"/>
    <n v="542"/>
    <n v="0"/>
  </r>
  <r>
    <x v="23"/>
    <x v="2"/>
    <n v="503"/>
    <n v="0"/>
  </r>
  <r>
    <x v="24"/>
    <x v="2"/>
    <n v="527"/>
    <n v="0"/>
  </r>
  <r>
    <x v="25"/>
    <x v="2"/>
    <n v="1139"/>
    <n v="0"/>
  </r>
  <r>
    <x v="26"/>
    <x v="2"/>
    <n v="664"/>
    <n v="0"/>
  </r>
  <r>
    <x v="27"/>
    <x v="2"/>
    <n v="563"/>
    <n v="0"/>
  </r>
  <r>
    <x v="28"/>
    <x v="3"/>
    <n v="605"/>
    <n v="0"/>
  </r>
  <r>
    <x v="29"/>
    <x v="3"/>
    <n v="946"/>
    <n v="0"/>
  </r>
  <r>
    <x v="30"/>
    <x v="3"/>
    <n v="625"/>
    <n v="0"/>
  </r>
  <r>
    <x v="31"/>
    <x v="3"/>
    <n v="350"/>
    <n v="0"/>
  </r>
  <r>
    <x v="32"/>
    <x v="3"/>
    <n v="374"/>
    <n v="0"/>
  </r>
  <r>
    <x v="33"/>
    <x v="3"/>
    <n v="494"/>
    <n v="0"/>
  </r>
  <r>
    <x v="34"/>
    <x v="3"/>
    <n v="272.5"/>
    <n v="0"/>
  </r>
  <r>
    <x v="35"/>
    <x v="3"/>
    <n v="494"/>
    <n v="0"/>
  </r>
  <r>
    <x v="36"/>
    <x v="3"/>
    <n v="2758"/>
    <n v="0"/>
  </r>
  <r>
    <x v="37"/>
    <x v="3"/>
    <n v="670"/>
    <n v="0"/>
  </r>
  <r>
    <x v="38"/>
    <x v="3"/>
    <n v="466"/>
    <n v="0"/>
  </r>
  <r>
    <x v="39"/>
    <x v="3"/>
    <n v="756"/>
    <n v="0"/>
  </r>
  <r>
    <x v="40"/>
    <x v="3"/>
    <n v="810"/>
    <n v="0"/>
  </r>
  <r>
    <x v="41"/>
    <x v="3"/>
    <n v="646"/>
    <n v="0"/>
  </r>
  <r>
    <x v="42"/>
    <x v="4"/>
    <n v="1095"/>
    <n v="0"/>
  </r>
  <r>
    <x v="43"/>
    <x v="4"/>
    <n v="452"/>
    <n v="0"/>
  </r>
  <r>
    <x v="44"/>
    <x v="4"/>
    <n v="472"/>
    <n v="0"/>
  </r>
  <r>
    <x v="45"/>
    <x v="4"/>
    <n v="514"/>
    <n v="0"/>
  </r>
  <r>
    <x v="46"/>
    <x v="4"/>
    <n v="496"/>
    <n v="0"/>
  </r>
  <r>
    <x v="47"/>
    <x v="4"/>
    <n v="415"/>
    <n v="0"/>
  </r>
  <r>
    <x v="48"/>
    <x v="4"/>
    <n v="541"/>
    <n v="0"/>
  </r>
  <r>
    <x v="49"/>
    <x v="4"/>
    <n v="180"/>
    <n v="0"/>
  </r>
  <r>
    <x v="50"/>
    <x v="4"/>
    <n v="1984"/>
    <n v="0"/>
  </r>
  <r>
    <x v="51"/>
    <x v="4"/>
    <n v="68"/>
    <n v="0"/>
  </r>
  <r>
    <x v="52"/>
    <x v="5"/>
    <n v="511"/>
    <n v="0"/>
  </r>
  <r>
    <x v="53"/>
    <x v="5"/>
    <n v="258"/>
    <n v="0"/>
  </r>
  <r>
    <x v="54"/>
    <x v="5"/>
    <n v="422"/>
    <n v="0"/>
  </r>
  <r>
    <x v="55"/>
    <x v="5"/>
    <n v="527"/>
    <n v="0"/>
  </r>
  <r>
    <x v="56"/>
    <x v="5"/>
    <n v="460"/>
    <n v="0"/>
  </r>
  <r>
    <x v="57"/>
    <x v="5"/>
    <n v="979"/>
    <n v="0"/>
  </r>
  <r>
    <x v="58"/>
    <x v="5"/>
    <n v="1488"/>
    <n v="0"/>
  </r>
  <r>
    <x v="59"/>
    <x v="5"/>
    <n v="487"/>
    <n v="0"/>
  </r>
  <r>
    <x v="60"/>
    <x v="5"/>
    <n v="607"/>
    <n v="0"/>
  </r>
  <r>
    <x v="61"/>
    <x v="5"/>
    <n v="473"/>
    <n v="0"/>
  </r>
  <r>
    <x v="62"/>
    <x v="5"/>
    <n v="385"/>
    <n v="0"/>
  </r>
  <r>
    <x v="63"/>
    <x v="5"/>
    <n v="1832"/>
    <n v="0"/>
  </r>
  <r>
    <x v="64"/>
    <x v="5"/>
    <n v="469"/>
    <n v="0"/>
  </r>
  <r>
    <x v="65"/>
    <x v="5"/>
    <n v="1309"/>
    <n v="1309"/>
  </r>
  <r>
    <x v="66"/>
    <x v="6"/>
    <n v="522"/>
    <n v="522"/>
  </r>
  <r>
    <x v="67"/>
    <x v="6"/>
    <n v="605"/>
    <n v="0"/>
  </r>
  <r>
    <x v="68"/>
    <x v="6"/>
    <n v="99"/>
    <n v="0"/>
  </r>
  <r>
    <x v="69"/>
    <x v="6"/>
    <n v="519.65"/>
    <n v="0"/>
  </r>
  <r>
    <x v="70"/>
    <x v="6"/>
    <n v="456"/>
    <n v="0"/>
  </r>
  <r>
    <x v="71"/>
    <x v="6"/>
    <n v="712"/>
    <n v="0"/>
  </r>
  <r>
    <x v="72"/>
    <x v="6"/>
    <n v="672"/>
    <n v="0"/>
  </r>
  <r>
    <x v="73"/>
    <x v="6"/>
    <n v="640"/>
    <n v="0"/>
  </r>
  <r>
    <x v="74"/>
    <x v="6"/>
    <n v="317"/>
    <n v="0"/>
  </r>
  <r>
    <x v="75"/>
    <x v="6"/>
    <n v="60"/>
    <n v="0"/>
  </r>
  <r>
    <x v="76"/>
    <x v="6"/>
    <n v="866"/>
    <n v="0"/>
  </r>
  <r>
    <x v="77"/>
    <x v="7"/>
    <n v="603"/>
    <n v="0"/>
  </r>
  <r>
    <x v="78"/>
    <x v="7"/>
    <n v="23"/>
    <n v="0"/>
  </r>
  <r>
    <x v="79"/>
    <x v="7"/>
    <n v="1717"/>
    <n v="1717"/>
  </r>
  <r>
    <x v="80"/>
    <x v="7"/>
    <n v="2625"/>
    <n v="0"/>
  </r>
  <r>
    <x v="81"/>
    <x v="7"/>
    <n v="425"/>
    <n v="0"/>
  </r>
  <r>
    <x v="82"/>
    <x v="7"/>
    <n v="367"/>
    <n v="0"/>
  </r>
  <r>
    <x v="83"/>
    <x v="7"/>
    <n v="917"/>
    <n v="0"/>
  </r>
  <r>
    <x v="84"/>
    <x v="7"/>
    <n v="509"/>
    <n v="0"/>
  </r>
  <r>
    <x v="85"/>
    <x v="7"/>
    <n v="253"/>
    <n v="0"/>
  </r>
  <r>
    <x v="86"/>
    <x v="7"/>
    <n v="318"/>
    <n v="0"/>
  </r>
  <r>
    <x v="87"/>
    <x v="7"/>
    <n v="437"/>
    <n v="0"/>
  </r>
  <r>
    <x v="88"/>
    <x v="7"/>
    <n v="510"/>
    <n v="51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x v="0"/>
    <x v="0"/>
    <n v="697"/>
    <n v="0"/>
  </r>
  <r>
    <x v="1"/>
    <x v="0"/>
    <n v="23"/>
    <n v="0"/>
  </r>
  <r>
    <x v="2"/>
    <x v="0"/>
    <n v="543"/>
    <n v="0"/>
  </r>
  <r>
    <x v="3"/>
    <x v="0"/>
    <n v="705"/>
    <n v="0"/>
  </r>
  <r>
    <x v="4"/>
    <x v="0"/>
    <n v="377"/>
    <n v="0"/>
  </r>
  <r>
    <x v="5"/>
    <x v="0"/>
    <n v="509"/>
    <n v="509"/>
  </r>
  <r>
    <x v="6"/>
    <x v="0"/>
    <n v="100"/>
    <n v="0"/>
  </r>
  <r>
    <x v="7"/>
    <x v="0"/>
    <n v="465"/>
    <n v="0"/>
  </r>
  <r>
    <x v="8"/>
    <x v="0"/>
    <n v="66"/>
    <n v="0"/>
  </r>
  <r>
    <x v="9"/>
    <x v="0"/>
    <n v="449"/>
    <n v="0"/>
  </r>
  <r>
    <x v="10"/>
    <x v="0"/>
    <n v="455"/>
    <n v="0"/>
  </r>
  <r>
    <x v="11"/>
    <x v="0"/>
    <n v="513"/>
    <n v="0"/>
  </r>
  <r>
    <x v="12"/>
    <x v="0"/>
    <n v="312.60000000000002"/>
    <n v="0"/>
  </r>
  <r>
    <x v="13"/>
    <x v="0"/>
    <n v="907"/>
    <n v="0"/>
  </r>
  <r>
    <x v="14"/>
    <x v="0"/>
    <n v="794"/>
    <n v="794"/>
  </r>
  <r>
    <x v="15"/>
    <x v="1"/>
    <n v="1114"/>
    <n v="0"/>
  </r>
  <r>
    <x v="16"/>
    <x v="1"/>
    <n v="455"/>
    <n v="0"/>
  </r>
  <r>
    <x v="17"/>
    <x v="1"/>
    <n v="1261"/>
    <n v="0"/>
  </r>
  <r>
    <x v="18"/>
    <x v="1"/>
    <n v="476"/>
    <n v="0"/>
  </r>
  <r>
    <x v="19"/>
    <x v="1"/>
    <n v="1013"/>
    <n v="0"/>
  </r>
  <r>
    <x v="20"/>
    <x v="1"/>
    <n v="1195"/>
    <n v="0"/>
  </r>
  <r>
    <x v="21"/>
    <x v="2"/>
    <n v="474.65"/>
    <n v="0"/>
  </r>
  <r>
    <x v="22"/>
    <x v="2"/>
    <n v="43"/>
    <n v="43"/>
  </r>
  <r>
    <x v="23"/>
    <x v="2"/>
    <n v="980"/>
    <n v="0"/>
  </r>
  <r>
    <x v="24"/>
    <x v="3"/>
    <n v="541"/>
    <n v="0"/>
  </r>
  <r>
    <x v="25"/>
    <x v="3"/>
    <n v="444"/>
    <n v="444"/>
  </r>
  <r>
    <x v="26"/>
    <x v="3"/>
    <n v="174"/>
    <n v="0"/>
  </r>
  <r>
    <x v="27"/>
    <x v="3"/>
    <n v="496.95"/>
    <n v="0"/>
  </r>
  <r>
    <x v="28"/>
    <x v="4"/>
    <n v="670"/>
    <n v="0"/>
  </r>
  <r>
    <x v="29"/>
    <x v="4"/>
    <n v="363"/>
    <n v="0"/>
  </r>
  <r>
    <x v="30"/>
    <x v="4"/>
    <n v="0"/>
    <n v="0"/>
  </r>
  <r>
    <x v="31"/>
    <x v="4"/>
    <n v="414"/>
    <n v="0"/>
  </r>
  <r>
    <x v="32"/>
    <x v="4"/>
    <n v="421.5"/>
    <n v="0"/>
  </r>
  <r>
    <x v="33"/>
    <x v="4"/>
    <n v="401"/>
    <n v="0"/>
  </r>
  <r>
    <x v="34"/>
    <x v="5"/>
    <n v="37"/>
    <n v="0"/>
  </r>
  <r>
    <x v="35"/>
    <x v="5"/>
    <n v="468"/>
    <n v="0"/>
  </r>
  <r>
    <x v="36"/>
    <x v="5"/>
    <n v="457"/>
    <n v="0"/>
  </r>
  <r>
    <x v="37"/>
    <x v="5"/>
    <n v="450"/>
    <n v="0"/>
  </r>
  <r>
    <x v="38"/>
    <x v="5"/>
    <n v="637"/>
    <n v="0"/>
  </r>
  <r>
    <x v="39"/>
    <x v="5"/>
    <n v="544"/>
    <n v="0"/>
  </r>
  <r>
    <x v="40"/>
    <x v="5"/>
    <n v="500"/>
    <n v="0"/>
  </r>
  <r>
    <x v="41"/>
    <x v="5"/>
    <n v="436"/>
    <n v="0"/>
  </r>
  <r>
    <x v="42"/>
    <x v="6"/>
    <n v="444"/>
    <n v="0"/>
  </r>
  <r>
    <x v="43"/>
    <x v="6"/>
    <n v="434"/>
    <n v="0"/>
  </r>
  <r>
    <x v="44"/>
    <x v="6"/>
    <n v="258"/>
    <n v="0"/>
  </r>
  <r>
    <x v="45"/>
    <x v="6"/>
    <n v="1365"/>
    <n v="1365"/>
  </r>
  <r>
    <x v="46"/>
    <x v="6"/>
    <n v="413"/>
    <n v="0"/>
  </r>
  <r>
    <x v="47"/>
    <x v="6"/>
    <n v="433"/>
    <n v="0"/>
  </r>
  <r>
    <x v="48"/>
    <x v="6"/>
    <n v="602"/>
    <n v="602"/>
  </r>
  <r>
    <x v="49"/>
    <x v="7"/>
    <n v="643"/>
    <n v="0"/>
  </r>
  <r>
    <x v="50"/>
    <x v="7"/>
    <n v="229"/>
    <n v="0"/>
  </r>
  <r>
    <x v="51"/>
    <x v="7"/>
    <n v="0"/>
    <n v="0"/>
  </r>
  <r>
    <x v="52"/>
    <x v="7"/>
    <n v="608"/>
    <n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x v="0"/>
    <n v="503"/>
    <n v="503"/>
  </r>
  <r>
    <x v="1"/>
    <x v="0"/>
    <n v="455"/>
    <n v="0"/>
  </r>
  <r>
    <x v="2"/>
    <x v="0"/>
    <n v="396"/>
    <n v="0"/>
  </r>
  <r>
    <x v="3"/>
    <x v="0"/>
    <n v="453"/>
    <n v="453"/>
  </r>
  <r>
    <x v="4"/>
    <x v="0"/>
    <n v="459"/>
    <n v="0"/>
  </r>
  <r>
    <x v="5"/>
    <x v="0"/>
    <n v="945"/>
    <n v="0"/>
  </r>
  <r>
    <x v="6"/>
    <x v="0"/>
    <n v="848"/>
    <n v="0"/>
  </r>
  <r>
    <x v="7"/>
    <x v="0"/>
    <n v="466"/>
    <n v="0"/>
  </r>
  <r>
    <x v="8"/>
    <x v="0"/>
    <n v="481"/>
    <n v="0"/>
  </r>
  <r>
    <x v="9"/>
    <x v="0"/>
    <n v="714"/>
    <n v="0"/>
  </r>
  <r>
    <x v="10"/>
    <x v="1"/>
    <n v="291"/>
    <n v="0"/>
  </r>
  <r>
    <x v="11"/>
    <x v="1"/>
    <n v="800"/>
    <n v="0"/>
  </r>
  <r>
    <x v="12"/>
    <x v="1"/>
    <n v="498"/>
    <n v="0"/>
  </r>
  <r>
    <x v="13"/>
    <x v="1"/>
    <n v="486"/>
    <n v="0"/>
  </r>
  <r>
    <x v="14"/>
    <x v="1"/>
    <n v="424"/>
    <n v="0"/>
  </r>
  <r>
    <x v="15"/>
    <x v="1"/>
    <n v="698"/>
    <n v="698"/>
  </r>
  <r>
    <x v="16"/>
    <x v="1"/>
    <n v="1072"/>
    <n v="0"/>
  </r>
  <r>
    <x v="17"/>
    <x v="1"/>
    <n v="728"/>
    <n v="728"/>
  </r>
  <r>
    <x v="18"/>
    <x v="1"/>
    <n v="1767"/>
    <n v="0"/>
  </r>
  <r>
    <x v="19"/>
    <x v="2"/>
    <n v="1085"/>
    <n v="0"/>
  </r>
  <r>
    <x v="20"/>
    <x v="2"/>
    <n v="869"/>
    <n v="0"/>
  </r>
  <r>
    <x v="21"/>
    <x v="2"/>
    <n v="433"/>
    <n v="0"/>
  </r>
  <r>
    <x v="22"/>
    <x v="2"/>
    <n v="918"/>
    <n v="0"/>
  </r>
  <r>
    <x v="23"/>
    <x v="2"/>
    <n v="576"/>
    <n v="0"/>
  </r>
  <r>
    <x v="24"/>
    <x v="2"/>
    <n v="523"/>
    <n v="0"/>
  </r>
  <r>
    <x v="25"/>
    <x v="2"/>
    <n v="820"/>
    <n v="0"/>
  </r>
  <r>
    <x v="26"/>
    <x v="2"/>
    <n v="473"/>
    <n v="0"/>
  </r>
  <r>
    <x v="27"/>
    <x v="2"/>
    <n v="1162.6500000000001"/>
    <n v="0"/>
  </r>
  <r>
    <x v="28"/>
    <x v="2"/>
    <n v="742"/>
    <n v="0"/>
  </r>
  <r>
    <x v="29"/>
    <x v="2"/>
    <n v="430"/>
    <n v="0"/>
  </r>
  <r>
    <x v="30"/>
    <x v="3"/>
    <n v="1469"/>
    <n v="1469"/>
  </r>
  <r>
    <x v="31"/>
    <x v="3"/>
    <n v="721"/>
    <n v="721"/>
  </r>
  <r>
    <x v="32"/>
    <x v="3"/>
    <n v="144"/>
    <n v="0"/>
  </r>
  <r>
    <x v="33"/>
    <x v="3"/>
    <n v="435"/>
    <n v="0"/>
  </r>
  <r>
    <x v="34"/>
    <x v="3"/>
    <n v="784"/>
    <n v="0"/>
  </r>
  <r>
    <x v="35"/>
    <x v="3"/>
    <n v="427"/>
    <n v="0"/>
  </r>
  <r>
    <x v="36"/>
    <x v="3"/>
    <n v="357.75"/>
    <n v="0"/>
  </r>
  <r>
    <x v="37"/>
    <x v="3"/>
    <n v="446"/>
    <n v="0"/>
  </r>
  <r>
    <x v="38"/>
    <x v="3"/>
    <n v="511.65"/>
    <n v="0"/>
  </r>
  <r>
    <x v="39"/>
    <x v="3"/>
    <n v="432"/>
    <n v="0"/>
  </r>
  <r>
    <x v="40"/>
    <x v="3"/>
    <n v="450"/>
    <n v="0"/>
  </r>
  <r>
    <x v="41"/>
    <x v="3"/>
    <n v="435"/>
    <n v="0"/>
  </r>
  <r>
    <x v="42"/>
    <x v="3"/>
    <n v="450"/>
    <n v="0"/>
  </r>
  <r>
    <x v="43"/>
    <x v="4"/>
    <n v="871"/>
    <n v="0"/>
  </r>
  <r>
    <x v="44"/>
    <x v="4"/>
    <n v="1138"/>
    <n v="0"/>
  </r>
  <r>
    <x v="45"/>
    <x v="4"/>
    <n v="434"/>
    <n v="0"/>
  </r>
  <r>
    <x v="46"/>
    <x v="4"/>
    <n v="460"/>
    <n v="0"/>
  </r>
  <r>
    <x v="47"/>
    <x v="4"/>
    <n v="501"/>
    <n v="0"/>
  </r>
  <r>
    <x v="48"/>
    <x v="4"/>
    <n v="354"/>
    <n v="0"/>
  </r>
  <r>
    <x v="49"/>
    <x v="4"/>
    <n v="471"/>
    <n v="0"/>
  </r>
  <r>
    <x v="50"/>
    <x v="4"/>
    <n v="75"/>
    <n v="0"/>
  </r>
  <r>
    <x v="51"/>
    <x v="5"/>
    <n v="474"/>
    <n v="0"/>
  </r>
  <r>
    <x v="52"/>
    <x v="5"/>
    <n v="166"/>
    <n v="0"/>
  </r>
  <r>
    <x v="53"/>
    <x v="5"/>
    <n v="455"/>
    <n v="0"/>
  </r>
  <r>
    <x v="54"/>
    <x v="5"/>
    <n v="553"/>
    <n v="0"/>
  </r>
  <r>
    <x v="55"/>
    <x v="5"/>
    <n v="749"/>
    <n v="0"/>
  </r>
  <r>
    <x v="56"/>
    <x v="5"/>
    <n v="585.65"/>
    <n v="0"/>
  </r>
  <r>
    <x v="57"/>
    <x v="5"/>
    <n v="488"/>
    <n v="488"/>
  </r>
  <r>
    <x v="58"/>
    <x v="5"/>
    <n v="586"/>
    <n v="586"/>
  </r>
  <r>
    <x v="59"/>
    <x v="5"/>
    <n v="422"/>
    <n v="0"/>
  </r>
  <r>
    <x v="60"/>
    <x v="5"/>
    <n v="520"/>
    <n v="0"/>
  </r>
  <r>
    <x v="61"/>
    <x v="5"/>
    <n v="45"/>
    <n v="0"/>
  </r>
  <r>
    <x v="62"/>
    <x v="6"/>
    <n v="119.5"/>
    <n v="0"/>
  </r>
  <r>
    <x v="63"/>
    <x v="6"/>
    <n v="469"/>
    <n v="0"/>
  </r>
  <r>
    <x v="64"/>
    <x v="6"/>
    <n v="1268"/>
    <n v="0"/>
  </r>
  <r>
    <x v="65"/>
    <x v="6"/>
    <n v="528"/>
    <n v="0"/>
  </r>
  <r>
    <x v="66"/>
    <x v="6"/>
    <n v="421"/>
    <n v="0"/>
  </r>
  <r>
    <x v="67"/>
    <x v="6"/>
    <n v="1315"/>
    <n v="0"/>
  </r>
  <r>
    <x v="68"/>
    <x v="6"/>
    <n v="917"/>
    <n v="917"/>
  </r>
  <r>
    <x v="69"/>
    <x v="6"/>
    <n v="1235.5"/>
    <n v="0"/>
  </r>
  <r>
    <x v="70"/>
    <x v="6"/>
    <n v="750"/>
    <n v="0"/>
  </r>
  <r>
    <x v="71"/>
    <x v="6"/>
    <n v="427"/>
    <n v="0"/>
  </r>
  <r>
    <x v="72"/>
    <x v="6"/>
    <n v="431"/>
    <n v="0"/>
  </r>
  <r>
    <x v="73"/>
    <x v="7"/>
    <n v="442"/>
    <n v="0"/>
  </r>
  <r>
    <x v="74"/>
    <x v="7"/>
    <n v="901"/>
    <n v="0"/>
  </r>
  <r>
    <x v="75"/>
    <x v="7"/>
    <n v="443"/>
    <n v="0"/>
  </r>
  <r>
    <x v="76"/>
    <x v="7"/>
    <n v="569"/>
    <n v="0"/>
  </r>
  <r>
    <x v="77"/>
    <x v="7"/>
    <n v="616"/>
    <n v="0"/>
  </r>
  <r>
    <x v="78"/>
    <x v="7"/>
    <n v="820"/>
    <n v="0"/>
  </r>
  <r>
    <x v="79"/>
    <x v="7"/>
    <n v="1331"/>
    <n v="1331"/>
  </r>
  <r>
    <x v="80"/>
    <x v="7"/>
    <n v="479"/>
    <n v="0"/>
  </r>
  <r>
    <x v="81"/>
    <x v="7"/>
    <n v="77"/>
    <n v="0"/>
  </r>
  <r>
    <x v="82"/>
    <x v="7"/>
    <n v="729"/>
    <n v="0"/>
  </r>
  <r>
    <x v="83"/>
    <x v="7"/>
    <n v="458"/>
    <n v="0"/>
  </r>
  <r>
    <x v="84"/>
    <x v="7"/>
    <n v="1139"/>
    <n v="0"/>
  </r>
  <r>
    <x v="85"/>
    <x v="7"/>
    <n v="452"/>
    <n v="0"/>
  </r>
  <r>
    <x v="86"/>
    <x v="8"/>
    <n v="403"/>
    <n v="0"/>
  </r>
  <r>
    <x v="87"/>
    <x v="8"/>
    <n v="602"/>
    <n v="602"/>
  </r>
  <r>
    <x v="88"/>
    <x v="8"/>
    <n v="1488"/>
    <n v="1488"/>
  </r>
  <r>
    <x v="89"/>
    <x v="8"/>
    <n v="414"/>
    <n v="0"/>
  </r>
  <r>
    <x v="90"/>
    <x v="8"/>
    <n v="429"/>
    <n v="429"/>
  </r>
  <r>
    <x v="91"/>
    <x v="8"/>
    <n v="468"/>
    <n v="0"/>
  </r>
  <r>
    <x v="92"/>
    <x v="8"/>
    <n v="506"/>
    <n v="0"/>
  </r>
  <r>
    <x v="93"/>
    <x v="8"/>
    <n v="490"/>
    <n v="0"/>
  </r>
  <r>
    <x v="94"/>
    <x v="8"/>
    <n v="421.5"/>
    <n v="0"/>
  </r>
  <r>
    <x v="95"/>
    <x v="8"/>
    <n v="1609"/>
    <n v="0"/>
  </r>
  <r>
    <x v="96"/>
    <x v="8"/>
    <n v="629"/>
    <n v="629"/>
  </r>
  <r>
    <x v="97"/>
    <x v="8"/>
    <n v="670"/>
    <n v="0"/>
  </r>
  <r>
    <x v="98"/>
    <x v="8"/>
    <n v="459"/>
    <n v="0"/>
  </r>
  <r>
    <x v="99"/>
    <x v="8"/>
    <n v="813.15"/>
    <n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n v="2003"/>
    <n v="0"/>
  </r>
  <r>
    <x v="1"/>
    <x v="0"/>
    <n v="169"/>
    <n v="0"/>
  </r>
  <r>
    <x v="2"/>
    <x v="0"/>
    <n v="463"/>
    <n v="0"/>
  </r>
  <r>
    <x v="3"/>
    <x v="0"/>
    <n v="1128"/>
    <n v="0"/>
  </r>
  <r>
    <x v="4"/>
    <x v="0"/>
    <n v="541"/>
    <n v="0"/>
  </r>
  <r>
    <x v="5"/>
    <x v="0"/>
    <n v="596"/>
    <n v="596"/>
  </r>
  <r>
    <x v="6"/>
    <x v="0"/>
    <n v="1146"/>
    <n v="0"/>
  </r>
  <r>
    <x v="7"/>
    <x v="0"/>
    <n v="472"/>
    <n v="0"/>
  </r>
  <r>
    <x v="8"/>
    <x v="0"/>
    <n v="543"/>
    <n v="0"/>
  </r>
  <r>
    <x v="9"/>
    <x v="0"/>
    <n v="923"/>
    <n v="0"/>
  </r>
  <r>
    <x v="10"/>
    <x v="0"/>
    <n v="510"/>
    <n v="0"/>
  </r>
  <r>
    <x v="11"/>
    <x v="1"/>
    <n v="432"/>
    <n v="0"/>
  </r>
  <r>
    <x v="12"/>
    <x v="1"/>
    <n v="451"/>
    <n v="0"/>
  </r>
  <r>
    <x v="13"/>
    <x v="1"/>
    <n v="128.65"/>
    <n v="0"/>
  </r>
  <r>
    <x v="14"/>
    <x v="1"/>
    <n v="532"/>
    <n v="0"/>
  </r>
  <r>
    <x v="15"/>
    <x v="1"/>
    <n v="2069"/>
    <n v="0"/>
  </r>
  <r>
    <x v="16"/>
    <x v="2"/>
    <n v="538"/>
    <n v="538"/>
  </r>
  <r>
    <x v="17"/>
    <x v="2"/>
    <n v="208"/>
    <n v="0"/>
  </r>
  <r>
    <x v="18"/>
    <x v="2"/>
    <n v="227"/>
    <n v="0"/>
  </r>
  <r>
    <x v="19"/>
    <x v="2"/>
    <n v="493"/>
    <n v="493"/>
  </r>
  <r>
    <x v="20"/>
    <x v="2"/>
    <n v="565"/>
    <n v="0"/>
  </r>
  <r>
    <x v="21"/>
    <x v="2"/>
    <n v="1130"/>
    <n v="0"/>
  </r>
  <r>
    <x v="22"/>
    <x v="2"/>
    <n v="1820"/>
    <n v="1820"/>
  </r>
  <r>
    <x v="23"/>
    <x v="2"/>
    <n v="534"/>
    <n v="0"/>
  </r>
  <r>
    <x v="24"/>
    <x v="2"/>
    <n v="465"/>
    <n v="0"/>
  </r>
  <r>
    <x v="25"/>
    <x v="2"/>
    <n v="500"/>
    <n v="0"/>
  </r>
  <r>
    <x v="26"/>
    <x v="3"/>
    <n v="441"/>
    <n v="0"/>
  </r>
  <r>
    <x v="27"/>
    <x v="3"/>
    <n v="513"/>
    <n v="0"/>
  </r>
  <r>
    <x v="28"/>
    <x v="3"/>
    <n v="750"/>
    <n v="0"/>
  </r>
  <r>
    <x v="29"/>
    <x v="3"/>
    <n v="486"/>
    <n v="0"/>
  </r>
  <r>
    <x v="30"/>
    <x v="3"/>
    <n v="475"/>
    <n v="475"/>
  </r>
  <r>
    <x v="31"/>
    <x v="3"/>
    <n v="240"/>
    <n v="0"/>
  </r>
  <r>
    <x v="32"/>
    <x v="3"/>
    <n v="851.5"/>
    <n v="851.5"/>
  </r>
  <r>
    <x v="33"/>
    <x v="3"/>
    <n v="458"/>
    <n v="0"/>
  </r>
  <r>
    <x v="34"/>
    <x v="3"/>
    <n v="364"/>
    <n v="0"/>
  </r>
  <r>
    <x v="35"/>
    <x v="3"/>
    <n v="472"/>
    <n v="0"/>
  </r>
  <r>
    <x v="36"/>
    <x v="3"/>
    <n v="380"/>
    <n v="0"/>
  </r>
  <r>
    <x v="37"/>
    <x v="3"/>
    <n v="449"/>
    <n v="449"/>
  </r>
  <r>
    <x v="38"/>
    <x v="4"/>
    <n v="23"/>
    <n v="0"/>
  </r>
  <r>
    <x v="39"/>
    <x v="4"/>
    <n v="1201"/>
    <n v="0"/>
  </r>
  <r>
    <x v="40"/>
    <x v="4"/>
    <n v="781"/>
    <n v="0"/>
  </r>
  <r>
    <x v="41"/>
    <x v="4"/>
    <n v="433"/>
    <n v="0"/>
  </r>
  <r>
    <x v="42"/>
    <x v="5"/>
    <n v="435"/>
    <n v="0"/>
  </r>
  <r>
    <x v="43"/>
    <x v="5"/>
    <n v="441"/>
    <n v="0"/>
  </r>
  <r>
    <x v="44"/>
    <x v="5"/>
    <n v="31"/>
    <n v="0"/>
  </r>
  <r>
    <x v="45"/>
    <x v="5"/>
    <n v="1213"/>
    <n v="0"/>
  </r>
  <r>
    <x v="46"/>
    <x v="5"/>
    <n v="1142"/>
    <n v="0"/>
  </r>
  <r>
    <x v="47"/>
    <x v="5"/>
    <n v="608"/>
    <n v="0"/>
  </r>
  <r>
    <x v="48"/>
    <x v="5"/>
    <n v="419"/>
    <n v="0"/>
  </r>
  <r>
    <x v="49"/>
    <x v="5"/>
    <n v="422"/>
    <n v="0"/>
  </r>
  <r>
    <x v="50"/>
    <x v="6"/>
    <n v="121"/>
    <n v="0"/>
  </r>
  <r>
    <x v="51"/>
    <x v="6"/>
    <n v="54"/>
    <n v="0"/>
  </r>
  <r>
    <x v="52"/>
    <x v="6"/>
    <n v="546"/>
    <n v="546"/>
  </r>
  <r>
    <x v="53"/>
    <x v="6"/>
    <n v="939.6"/>
    <n v="0"/>
  </r>
  <r>
    <x v="54"/>
    <x v="6"/>
    <n v="588"/>
    <n v="0"/>
  </r>
  <r>
    <x v="55"/>
    <x v="6"/>
    <n v="1139"/>
    <n v="0"/>
  </r>
  <r>
    <x v="56"/>
    <x v="6"/>
    <n v="452"/>
    <n v="0"/>
  </r>
  <r>
    <x v="57"/>
    <x v="6"/>
    <n v="501"/>
    <n v="0"/>
  </r>
  <r>
    <x v="58"/>
    <x v="6"/>
    <n v="293"/>
    <n v="0"/>
  </r>
  <r>
    <x v="59"/>
    <x v="6"/>
    <n v="237"/>
    <n v="0"/>
  </r>
  <r>
    <x v="60"/>
    <x v="6"/>
    <n v="458"/>
    <n v="0"/>
  </r>
  <r>
    <x v="61"/>
    <x v="6"/>
    <n v="852"/>
    <n v="0"/>
  </r>
  <r>
    <x v="62"/>
    <x v="6"/>
    <n v="450"/>
    <n v="0"/>
  </r>
  <r>
    <x v="63"/>
    <x v="6"/>
    <n v="576"/>
    <n v="0"/>
  </r>
  <r>
    <x v="64"/>
    <x v="7"/>
    <n v="885.3"/>
    <n v="0"/>
  </r>
  <r>
    <x v="65"/>
    <x v="7"/>
    <n v="1188"/>
    <n v="118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">
  <r>
    <x v="0"/>
    <x v="0"/>
    <n v="500"/>
    <n v="0"/>
  </r>
  <r>
    <x v="1"/>
    <x v="0"/>
    <n v="1017"/>
    <n v="0"/>
  </r>
  <r>
    <x v="2"/>
    <x v="0"/>
    <n v="81"/>
    <n v="0"/>
  </r>
  <r>
    <x v="3"/>
    <x v="0"/>
    <n v="1312"/>
    <n v="0"/>
  </r>
  <r>
    <x v="4"/>
    <x v="0"/>
    <n v="496"/>
    <n v="0"/>
  </r>
  <r>
    <x v="5"/>
    <x v="0"/>
    <n v="304"/>
    <n v="0"/>
  </r>
  <r>
    <x v="6"/>
    <x v="0"/>
    <n v="2957.7"/>
    <n v="0"/>
  </r>
  <r>
    <x v="7"/>
    <x v="0"/>
    <n v="527"/>
    <n v="0"/>
  </r>
  <r>
    <x v="8"/>
    <x v="1"/>
    <n v="622"/>
    <n v="0"/>
  </r>
  <r>
    <x v="9"/>
    <x v="1"/>
    <n v="549"/>
    <n v="0"/>
  </r>
  <r>
    <x v="10"/>
    <x v="1"/>
    <n v="1452"/>
    <n v="0"/>
  </r>
  <r>
    <x v="11"/>
    <x v="1"/>
    <n v="403"/>
    <n v="0"/>
  </r>
  <r>
    <x v="12"/>
    <x v="1"/>
    <n v="455"/>
    <n v="0"/>
  </r>
  <r>
    <x v="13"/>
    <x v="1"/>
    <n v="430"/>
    <n v="0"/>
  </r>
  <r>
    <x v="14"/>
    <x v="1"/>
    <n v="455"/>
    <n v="0"/>
  </r>
  <r>
    <x v="15"/>
    <x v="1"/>
    <n v="41"/>
    <n v="0"/>
  </r>
  <r>
    <x v="16"/>
    <x v="1"/>
    <n v="1751.8"/>
    <n v="0"/>
  </r>
  <r>
    <x v="17"/>
    <x v="1"/>
    <n v="460"/>
    <n v="0"/>
  </r>
  <r>
    <x v="18"/>
    <x v="1"/>
    <n v="1073"/>
    <n v="0"/>
  </r>
  <r>
    <x v="19"/>
    <x v="1"/>
    <n v="1002"/>
    <n v="0"/>
  </r>
  <r>
    <x v="20"/>
    <x v="1"/>
    <n v="665.3"/>
    <n v="0"/>
  </r>
  <r>
    <x v="21"/>
    <x v="1"/>
    <n v="657"/>
    <n v="0"/>
  </r>
  <r>
    <x v="22"/>
    <x v="2"/>
    <n v="875"/>
    <n v="0"/>
  </r>
  <r>
    <x v="23"/>
    <x v="2"/>
    <n v="1095"/>
    <n v="1095"/>
  </r>
  <r>
    <x v="24"/>
    <x v="2"/>
    <n v="431"/>
    <n v="0"/>
  </r>
  <r>
    <x v="25"/>
    <x v="2"/>
    <n v="642"/>
    <n v="0"/>
  </r>
  <r>
    <x v="26"/>
    <x v="2"/>
    <n v="295"/>
    <n v="0"/>
  </r>
  <r>
    <x v="27"/>
    <x v="2"/>
    <n v="1232"/>
    <n v="0"/>
  </r>
  <r>
    <x v="28"/>
    <x v="2"/>
    <n v="628"/>
    <n v="0"/>
  </r>
  <r>
    <x v="29"/>
    <x v="2"/>
    <n v="1145"/>
    <n v="0"/>
  </r>
  <r>
    <x v="30"/>
    <x v="2"/>
    <n v="631"/>
    <n v="631"/>
  </r>
  <r>
    <x v="31"/>
    <x v="2"/>
    <n v="840"/>
    <n v="0"/>
  </r>
  <r>
    <x v="32"/>
    <x v="2"/>
    <n v="998"/>
    <n v="0"/>
  </r>
  <r>
    <x v="33"/>
    <x v="2"/>
    <n v="532.5"/>
    <n v="0"/>
  </r>
  <r>
    <x v="34"/>
    <x v="2"/>
    <n v="847"/>
    <n v="0"/>
  </r>
  <r>
    <x v="35"/>
    <x v="2"/>
    <n v="472"/>
    <n v="0"/>
  </r>
  <r>
    <x v="36"/>
    <x v="2"/>
    <n v="491"/>
    <n v="0"/>
  </r>
  <r>
    <x v="37"/>
    <x v="2"/>
    <n v="1847"/>
    <n v="0"/>
  </r>
  <r>
    <x v="38"/>
    <x v="2"/>
    <n v="1885"/>
    <n v="0"/>
  </r>
  <r>
    <x v="39"/>
    <x v="2"/>
    <n v="476"/>
    <n v="0"/>
  </r>
  <r>
    <x v="40"/>
    <x v="3"/>
    <n v="311"/>
    <n v="0"/>
  </r>
  <r>
    <x v="41"/>
    <x v="3"/>
    <n v="445"/>
    <n v="0"/>
  </r>
  <r>
    <x v="42"/>
    <x v="3"/>
    <n v="473.5"/>
    <n v="0"/>
  </r>
  <r>
    <x v="43"/>
    <x v="4"/>
    <n v="191"/>
    <n v="0"/>
  </r>
  <r>
    <x v="44"/>
    <x v="4"/>
    <n v="499"/>
    <n v="0"/>
  </r>
  <r>
    <x v="45"/>
    <x v="4"/>
    <n v="1408"/>
    <n v="0"/>
  </r>
  <r>
    <x v="46"/>
    <x v="4"/>
    <n v="432"/>
    <n v="0"/>
  </r>
  <r>
    <x v="47"/>
    <x v="4"/>
    <n v="885"/>
    <n v="0"/>
  </r>
  <r>
    <x v="48"/>
    <x v="4"/>
    <n v="435"/>
    <n v="0"/>
  </r>
  <r>
    <x v="49"/>
    <x v="4"/>
    <n v="478"/>
    <n v="0"/>
  </r>
  <r>
    <x v="50"/>
    <x v="4"/>
    <n v="588"/>
    <n v="0"/>
  </r>
  <r>
    <x v="51"/>
    <x v="4"/>
    <n v="964"/>
    <n v="0"/>
  </r>
  <r>
    <x v="52"/>
    <x v="4"/>
    <n v="918"/>
    <n v="0"/>
  </r>
  <r>
    <x v="53"/>
    <x v="4"/>
    <n v="451"/>
    <n v="0"/>
  </r>
  <r>
    <x v="54"/>
    <x v="5"/>
    <n v="458"/>
    <n v="0"/>
  </r>
  <r>
    <x v="55"/>
    <x v="5"/>
    <n v="916"/>
    <n v="0"/>
  </r>
  <r>
    <x v="56"/>
    <x v="5"/>
    <n v="244"/>
    <n v="0"/>
  </r>
  <r>
    <x v="57"/>
    <x v="5"/>
    <n v="437"/>
    <n v="0"/>
  </r>
  <r>
    <x v="58"/>
    <x v="5"/>
    <n v="430"/>
    <n v="0"/>
  </r>
  <r>
    <x v="59"/>
    <x v="5"/>
    <n v="1134"/>
    <n v="0"/>
  </r>
  <r>
    <x v="60"/>
    <x v="5"/>
    <n v="371"/>
    <n v="0"/>
  </r>
  <r>
    <x v="61"/>
    <x v="5"/>
    <n v="434"/>
    <n v="0"/>
  </r>
  <r>
    <x v="62"/>
    <x v="5"/>
    <n v="72"/>
    <n v="0"/>
  </r>
  <r>
    <x v="63"/>
    <x v="5"/>
    <n v="508"/>
    <n v="0"/>
  </r>
  <r>
    <x v="64"/>
    <x v="5"/>
    <n v="442"/>
    <n v="0"/>
  </r>
  <r>
    <x v="65"/>
    <x v="6"/>
    <n v="70"/>
    <n v="0"/>
  </r>
  <r>
    <x v="66"/>
    <x v="6"/>
    <n v="599"/>
    <n v="0"/>
  </r>
  <r>
    <x v="67"/>
    <x v="6"/>
    <n v="322"/>
    <n v="0"/>
  </r>
  <r>
    <x v="68"/>
    <x v="6"/>
    <n v="430"/>
    <n v="0"/>
  </r>
  <r>
    <x v="69"/>
    <x v="6"/>
    <n v="500"/>
    <n v="0"/>
  </r>
  <r>
    <x v="70"/>
    <x v="6"/>
    <n v="754"/>
    <n v="0"/>
  </r>
  <r>
    <x v="71"/>
    <x v="6"/>
    <n v="459"/>
    <n v="0"/>
  </r>
  <r>
    <x v="72"/>
    <x v="6"/>
    <n v="1133"/>
    <n v="0"/>
  </r>
  <r>
    <x v="73"/>
    <x v="6"/>
    <n v="500"/>
    <n v="0"/>
  </r>
  <r>
    <x v="74"/>
    <x v="7"/>
    <n v="399"/>
    <n v="0"/>
  </r>
  <r>
    <x v="75"/>
    <x v="7"/>
    <n v="479"/>
    <n v="0"/>
  </r>
  <r>
    <x v="76"/>
    <x v="7"/>
    <n v="579"/>
    <n v="0"/>
  </r>
  <r>
    <x v="77"/>
    <x v="7"/>
    <n v="489"/>
    <n v="0"/>
  </r>
  <r>
    <x v="78"/>
    <x v="7"/>
    <n v="578"/>
    <n v="0"/>
  </r>
  <r>
    <x v="79"/>
    <x v="7"/>
    <n v="1788"/>
    <n v="0"/>
  </r>
  <r>
    <x v="80"/>
    <x v="7"/>
    <n v="565.95000000000005"/>
    <n v="0"/>
  </r>
  <r>
    <x v="81"/>
    <x v="7"/>
    <n v="432"/>
    <n v="0"/>
  </r>
  <r>
    <x v="82"/>
    <x v="7"/>
    <n v="833"/>
    <n v="0"/>
  </r>
  <r>
    <x v="83"/>
    <x v="7"/>
    <n v="815"/>
    <n v="0"/>
  </r>
  <r>
    <x v="84"/>
    <x v="7"/>
    <n v="603"/>
    <n v="603"/>
  </r>
  <r>
    <x v="85"/>
    <x v="8"/>
    <n v="1258"/>
    <n v="0"/>
  </r>
  <r>
    <x v="86"/>
    <x v="8"/>
    <n v="716.5"/>
    <n v="0"/>
  </r>
  <r>
    <x v="87"/>
    <x v="8"/>
    <n v="3346"/>
    <n v="0"/>
  </r>
  <r>
    <x v="88"/>
    <x v="8"/>
    <n v="485.5"/>
    <n v="0"/>
  </r>
  <r>
    <x v="89"/>
    <x v="8"/>
    <n v="1008"/>
    <n v="0"/>
  </r>
  <r>
    <x v="90"/>
    <x v="8"/>
    <n v="510"/>
    <n v="0"/>
  </r>
  <r>
    <x v="91"/>
    <x v="8"/>
    <n v="504"/>
    <n v="0"/>
  </r>
  <r>
    <x v="92"/>
    <x v="8"/>
    <n v="496"/>
    <n v="0"/>
  </r>
  <r>
    <x v="93"/>
    <x v="8"/>
    <n v="459"/>
    <n v="0"/>
  </r>
  <r>
    <x v="94"/>
    <x v="8"/>
    <n v="521"/>
    <n v="0"/>
  </r>
  <r>
    <x v="95"/>
    <x v="8"/>
    <n v="651"/>
    <n v="0"/>
  </r>
  <r>
    <x v="96"/>
    <x v="9"/>
    <n v="827"/>
    <n v="82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">
  <r>
    <x v="0"/>
    <x v="0"/>
    <n v="522"/>
    <n v="0"/>
  </r>
  <r>
    <x v="1"/>
    <x v="0"/>
    <n v="563"/>
    <n v="0"/>
  </r>
  <r>
    <x v="2"/>
    <x v="0"/>
    <n v="431"/>
    <n v="0"/>
  </r>
  <r>
    <x v="3"/>
    <x v="0"/>
    <n v="23"/>
    <n v="0"/>
  </r>
  <r>
    <x v="4"/>
    <x v="0"/>
    <n v="337"/>
    <n v="0"/>
  </r>
  <r>
    <x v="5"/>
    <x v="0"/>
    <n v="741"/>
    <n v="0"/>
  </r>
  <r>
    <x v="6"/>
    <x v="0"/>
    <n v="624"/>
    <n v="0"/>
  </r>
  <r>
    <x v="7"/>
    <x v="0"/>
    <n v="247"/>
    <n v="0"/>
  </r>
  <r>
    <x v="8"/>
    <x v="0"/>
    <n v="494"/>
    <n v="0"/>
  </r>
  <r>
    <x v="9"/>
    <x v="0"/>
    <n v="544"/>
    <n v="0"/>
  </r>
  <r>
    <x v="10"/>
    <x v="0"/>
    <n v="103"/>
    <n v="0"/>
  </r>
  <r>
    <x v="11"/>
    <x v="0"/>
    <n v="446"/>
    <n v="0"/>
  </r>
  <r>
    <x v="12"/>
    <x v="0"/>
    <n v="548"/>
    <n v="0"/>
  </r>
  <r>
    <x v="13"/>
    <x v="0"/>
    <n v="434"/>
    <n v="0"/>
  </r>
  <r>
    <x v="14"/>
    <x v="0"/>
    <n v="434"/>
    <n v="0"/>
  </r>
  <r>
    <x v="15"/>
    <x v="0"/>
    <n v="1045"/>
    <n v="1045"/>
  </r>
  <r>
    <x v="16"/>
    <x v="0"/>
    <n v="933"/>
    <n v="0"/>
  </r>
  <r>
    <x v="17"/>
    <x v="0"/>
    <n v="459"/>
    <n v="0"/>
  </r>
  <r>
    <x v="18"/>
    <x v="0"/>
    <n v="812"/>
    <n v="0"/>
  </r>
  <r>
    <x v="19"/>
    <x v="0"/>
    <n v="436"/>
    <n v="436"/>
  </r>
  <r>
    <x v="20"/>
    <x v="0"/>
    <n v="401"/>
    <n v="0"/>
  </r>
  <r>
    <x v="21"/>
    <x v="0"/>
    <n v="830"/>
    <n v="0"/>
  </r>
  <r>
    <x v="22"/>
    <x v="0"/>
    <n v="516"/>
    <n v="0"/>
  </r>
  <r>
    <x v="23"/>
    <x v="0"/>
    <n v="156"/>
    <n v="0"/>
  </r>
  <r>
    <x v="24"/>
    <x v="1"/>
    <n v="740"/>
    <n v="0"/>
  </r>
  <r>
    <x v="25"/>
    <x v="1"/>
    <n v="1245"/>
    <n v="1245"/>
  </r>
  <r>
    <x v="26"/>
    <x v="1"/>
    <n v="483"/>
    <n v="0"/>
  </r>
  <r>
    <x v="27"/>
    <x v="1"/>
    <n v="442"/>
    <n v="0"/>
  </r>
  <r>
    <x v="28"/>
    <x v="1"/>
    <n v="410"/>
    <n v="0"/>
  </r>
  <r>
    <x v="29"/>
    <x v="1"/>
    <n v="23"/>
    <n v="0"/>
  </r>
  <r>
    <x v="30"/>
    <x v="1"/>
    <n v="452"/>
    <n v="0"/>
  </r>
  <r>
    <x v="31"/>
    <x v="1"/>
    <n v="484"/>
    <n v="0"/>
  </r>
  <r>
    <x v="32"/>
    <x v="1"/>
    <n v="1027"/>
    <n v="0"/>
  </r>
  <r>
    <x v="33"/>
    <x v="1"/>
    <n v="567"/>
    <n v="0"/>
  </r>
  <r>
    <x v="34"/>
    <x v="1"/>
    <n v="608"/>
    <n v="0"/>
  </r>
  <r>
    <x v="35"/>
    <x v="1"/>
    <n v="107"/>
    <n v="0"/>
  </r>
  <r>
    <x v="36"/>
    <x v="1"/>
    <n v="439"/>
    <n v="0"/>
  </r>
  <r>
    <x v="37"/>
    <x v="1"/>
    <n v="23"/>
    <n v="0"/>
  </r>
  <r>
    <x v="38"/>
    <x v="2"/>
    <n v="637"/>
    <n v="0"/>
  </r>
  <r>
    <x v="39"/>
    <x v="2"/>
    <n v="409"/>
    <n v="409"/>
  </r>
  <r>
    <x v="40"/>
    <x v="2"/>
    <n v="707"/>
    <n v="0"/>
  </r>
  <r>
    <x v="41"/>
    <x v="2"/>
    <n v="463"/>
    <n v="0"/>
  </r>
  <r>
    <x v="42"/>
    <x v="2"/>
    <n v="1178"/>
    <n v="0"/>
  </r>
  <r>
    <x v="43"/>
    <x v="2"/>
    <n v="422"/>
    <n v="0"/>
  </r>
  <r>
    <x v="44"/>
    <x v="2"/>
    <n v="390"/>
    <n v="0"/>
  </r>
  <r>
    <x v="45"/>
    <x v="2"/>
    <n v="1751.8"/>
    <n v="0"/>
  </r>
  <r>
    <x v="46"/>
    <x v="2"/>
    <n v="477"/>
    <n v="0"/>
  </r>
  <r>
    <x v="47"/>
    <x v="2"/>
    <n v="503"/>
    <n v="0"/>
  </r>
  <r>
    <x v="48"/>
    <x v="2"/>
    <n v="848"/>
    <n v="848"/>
  </r>
  <r>
    <x v="49"/>
    <x v="3"/>
    <n v="1165"/>
    <n v="1165"/>
  </r>
  <r>
    <x v="50"/>
    <x v="3"/>
    <n v="734"/>
    <n v="0"/>
  </r>
  <r>
    <x v="51"/>
    <x v="3"/>
    <n v="454"/>
    <n v="0"/>
  </r>
  <r>
    <x v="52"/>
    <x v="3"/>
    <n v="440"/>
    <n v="0"/>
  </r>
  <r>
    <x v="53"/>
    <x v="3"/>
    <n v="748"/>
    <n v="0"/>
  </r>
  <r>
    <x v="54"/>
    <x v="3"/>
    <n v="468"/>
    <n v="0"/>
  </r>
  <r>
    <x v="55"/>
    <x v="3"/>
    <n v="1027"/>
    <n v="0"/>
  </r>
  <r>
    <x v="56"/>
    <x v="3"/>
    <n v="434"/>
    <n v="0"/>
  </r>
  <r>
    <x v="57"/>
    <x v="3"/>
    <n v="221"/>
    <n v="0"/>
  </r>
  <r>
    <x v="58"/>
    <x v="3"/>
    <n v="557"/>
    <n v="0"/>
  </r>
  <r>
    <x v="59"/>
    <x v="3"/>
    <n v="1032"/>
    <n v="0"/>
  </r>
  <r>
    <x v="60"/>
    <x v="3"/>
    <n v="365"/>
    <n v="0"/>
  </r>
  <r>
    <x v="61"/>
    <x v="3"/>
    <n v="429"/>
    <n v="0"/>
  </r>
  <r>
    <x v="62"/>
    <x v="3"/>
    <n v="455"/>
    <n v="0"/>
  </r>
  <r>
    <x v="63"/>
    <x v="3"/>
    <n v="455"/>
    <n v="0"/>
  </r>
  <r>
    <x v="64"/>
    <x v="3"/>
    <n v="963"/>
    <n v="0"/>
  </r>
  <r>
    <x v="65"/>
    <x v="3"/>
    <n v="383"/>
    <n v="0"/>
  </r>
  <r>
    <x v="66"/>
    <x v="3"/>
    <n v="528"/>
    <n v="528"/>
  </r>
  <r>
    <x v="67"/>
    <x v="3"/>
    <n v="652"/>
    <n v="0"/>
  </r>
  <r>
    <x v="68"/>
    <x v="3"/>
    <n v="145"/>
    <n v="0"/>
  </r>
  <r>
    <x v="69"/>
    <x v="4"/>
    <n v="423"/>
    <n v="0"/>
  </r>
  <r>
    <x v="70"/>
    <x v="4"/>
    <n v="619"/>
    <n v="0"/>
  </r>
  <r>
    <x v="71"/>
    <x v="4"/>
    <n v="448"/>
    <n v="0"/>
  </r>
  <r>
    <x v="72"/>
    <x v="4"/>
    <n v="471"/>
    <n v="0"/>
  </r>
  <r>
    <x v="73"/>
    <x v="4"/>
    <n v="505"/>
    <n v="0"/>
  </r>
  <r>
    <x v="74"/>
    <x v="4"/>
    <n v="31"/>
    <n v="0"/>
  </r>
  <r>
    <x v="75"/>
    <x v="4"/>
    <n v="945"/>
    <n v="0"/>
  </r>
  <r>
    <x v="76"/>
    <x v="4"/>
    <n v="631"/>
    <n v="0"/>
  </r>
  <r>
    <x v="77"/>
    <x v="5"/>
    <n v="2496"/>
    <n v="0"/>
  </r>
  <r>
    <x v="78"/>
    <x v="5"/>
    <n v="496"/>
    <n v="0"/>
  </r>
  <r>
    <x v="79"/>
    <x v="5"/>
    <n v="304"/>
    <n v="0"/>
  </r>
  <r>
    <x v="80"/>
    <x v="5"/>
    <n v="620"/>
    <n v="620"/>
  </r>
  <r>
    <x v="81"/>
    <x v="5"/>
    <n v="35"/>
    <n v="0"/>
  </r>
  <r>
    <x v="82"/>
    <x v="5"/>
    <n v="408"/>
    <n v="0"/>
  </r>
  <r>
    <x v="82"/>
    <x v="5"/>
    <n v="408"/>
    <n v="0"/>
  </r>
  <r>
    <x v="83"/>
    <x v="5"/>
    <n v="440"/>
    <n v="440"/>
  </r>
  <r>
    <x v="84"/>
    <x v="5"/>
    <n v="472"/>
    <n v="0"/>
  </r>
  <r>
    <x v="85"/>
    <x v="5"/>
    <n v="918"/>
    <n v="0"/>
  </r>
  <r>
    <x v="86"/>
    <x v="5"/>
    <n v="483"/>
    <n v="0"/>
  </r>
  <r>
    <x v="87"/>
    <x v="5"/>
    <n v="527"/>
    <n v="0"/>
  </r>
  <r>
    <x v="88"/>
    <x v="5"/>
    <n v="473"/>
    <n v="0"/>
  </r>
  <r>
    <x v="89"/>
    <x v="5"/>
    <n v="472"/>
    <n v="0"/>
  </r>
  <r>
    <x v="90"/>
    <x v="6"/>
    <n v="609"/>
    <n v="0"/>
  </r>
  <r>
    <x v="91"/>
    <x v="6"/>
    <n v="507"/>
    <n v="0"/>
  </r>
  <r>
    <x v="92"/>
    <x v="6"/>
    <n v="484"/>
    <n v="0"/>
  </r>
  <r>
    <x v="93"/>
    <x v="6"/>
    <n v="582"/>
    <n v="0"/>
  </r>
  <r>
    <x v="94"/>
    <x v="6"/>
    <n v="275"/>
    <n v="0"/>
  </r>
  <r>
    <x v="95"/>
    <x v="6"/>
    <n v="23"/>
    <n v="0"/>
  </r>
  <r>
    <x v="96"/>
    <x v="6"/>
    <n v="537"/>
    <n v="0"/>
  </r>
  <r>
    <x v="97"/>
    <x v="6"/>
    <n v="776"/>
    <n v="0"/>
  </r>
  <r>
    <x v="98"/>
    <x v="6"/>
    <n v="470"/>
    <n v="0"/>
  </r>
  <r>
    <x v="99"/>
    <x v="6"/>
    <n v="439"/>
    <n v="0"/>
  </r>
  <r>
    <x v="100"/>
    <x v="6"/>
    <n v="479"/>
    <n v="0"/>
  </r>
  <r>
    <x v="101"/>
    <x v="6"/>
    <n v="674"/>
    <n v="0"/>
  </r>
  <r>
    <x v="102"/>
    <x v="7"/>
    <n v="458"/>
    <n v="0"/>
  </r>
  <r>
    <x v="103"/>
    <x v="7"/>
    <n v="452"/>
    <n v="0"/>
  </r>
  <r>
    <x v="104"/>
    <x v="7"/>
    <n v="1040"/>
    <n v="0"/>
  </r>
  <r>
    <x v="105"/>
    <x v="7"/>
    <n v="473"/>
    <n v="0"/>
  </r>
  <r>
    <x v="106"/>
    <x v="7"/>
    <n v="461"/>
    <n v="0"/>
  </r>
  <r>
    <x v="107"/>
    <x v="7"/>
    <n v="157"/>
    <n v="0"/>
  </r>
  <r>
    <x v="108"/>
    <x v="7"/>
    <n v="159"/>
    <n v="0"/>
  </r>
  <r>
    <x v="109"/>
    <x v="7"/>
    <n v="1494"/>
    <n v="0"/>
  </r>
  <r>
    <x v="110"/>
    <x v="7"/>
    <n v="411"/>
    <n v="0"/>
  </r>
  <r>
    <x v="111"/>
    <x v="7"/>
    <n v="2440.6"/>
    <n v="0"/>
  </r>
  <r>
    <x v="112"/>
    <x v="8"/>
    <n v="1414"/>
    <n v="0"/>
  </r>
  <r>
    <x v="113"/>
    <x v="8"/>
    <n v="1011"/>
    <n v="0"/>
  </r>
  <r>
    <x v="114"/>
    <x v="8"/>
    <n v="519"/>
    <n v="0"/>
  </r>
  <r>
    <x v="115"/>
    <x v="8"/>
    <n v="515"/>
    <n v="0"/>
  </r>
  <r>
    <x v="116"/>
    <x v="8"/>
    <n v="429"/>
    <n v="0"/>
  </r>
  <r>
    <x v="117"/>
    <x v="8"/>
    <n v="577"/>
    <n v="0"/>
  </r>
  <r>
    <x v="118"/>
    <x v="8"/>
    <n v="938.65"/>
    <n v="0"/>
  </r>
  <r>
    <x v="119"/>
    <x v="8"/>
    <n v="416"/>
    <n v="0"/>
  </r>
  <r>
    <x v="120"/>
    <x v="8"/>
    <n v="1408"/>
    <n v="0"/>
  </r>
  <r>
    <x v="121"/>
    <x v="9"/>
    <n v="943.65"/>
    <n v="0"/>
  </r>
  <r>
    <x v="122"/>
    <x v="9"/>
    <n v="540"/>
    <n v="0"/>
  </r>
  <r>
    <x v="123"/>
    <x v="9"/>
    <n v="1086"/>
    <n v="0"/>
  </r>
  <r>
    <x v="124"/>
    <x v="9"/>
    <n v="1055"/>
    <n v="0"/>
  </r>
  <r>
    <x v="125"/>
    <x v="9"/>
    <n v="405"/>
    <n v="0"/>
  </r>
  <r>
    <x v="126"/>
    <x v="9"/>
    <n v="0"/>
    <n v="0"/>
  </r>
  <r>
    <x v="127"/>
    <x v="9"/>
    <n v="911"/>
    <n v="0"/>
  </r>
  <r>
    <x v="128"/>
    <x v="9"/>
    <n v="221"/>
    <n v="0"/>
  </r>
  <r>
    <x v="129"/>
    <x v="9"/>
    <n v="263"/>
    <n v="0"/>
  </r>
  <r>
    <x v="130"/>
    <x v="10"/>
    <n v="1242"/>
    <n v="0"/>
  </r>
  <r>
    <x v="131"/>
    <x v="10"/>
    <n v="313"/>
    <n v="0"/>
  </r>
  <r>
    <x v="132"/>
    <x v="10"/>
    <n v="485"/>
    <n v="0"/>
  </r>
  <r>
    <x v="133"/>
    <x v="10"/>
    <n v="253"/>
    <n v="0"/>
  </r>
  <r>
    <x v="134"/>
    <x v="10"/>
    <n v="658"/>
    <n v="0"/>
  </r>
  <r>
    <x v="135"/>
    <x v="10"/>
    <n v="753"/>
    <n v="0"/>
  </r>
  <r>
    <x v="136"/>
    <x v="10"/>
    <n v="490"/>
    <n v="0"/>
  </r>
  <r>
    <x v="137"/>
    <x v="10"/>
    <n v="390"/>
    <n v="0"/>
  </r>
  <r>
    <x v="138"/>
    <x v="10"/>
    <n v="459"/>
    <n v="0"/>
  </r>
  <r>
    <x v="139"/>
    <x v="10"/>
    <n v="684"/>
    <n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x v="0"/>
    <x v="0"/>
    <n v="473"/>
    <n v="0"/>
  </r>
  <r>
    <x v="1"/>
    <x v="0"/>
    <n v="238"/>
    <n v="0"/>
  </r>
  <r>
    <x v="2"/>
    <x v="0"/>
    <n v="478"/>
    <n v="0"/>
  </r>
  <r>
    <x v="3"/>
    <x v="0"/>
    <n v="917"/>
    <n v="0"/>
  </r>
  <r>
    <x v="4"/>
    <x v="0"/>
    <n v="197"/>
    <n v="0"/>
  </r>
  <r>
    <x v="5"/>
    <x v="0"/>
    <n v="613"/>
    <n v="613"/>
  </r>
  <r>
    <x v="6"/>
    <x v="0"/>
    <n v="770"/>
    <n v="770"/>
  </r>
  <r>
    <x v="7"/>
    <x v="0"/>
    <n v="487"/>
    <n v="487"/>
  </r>
  <r>
    <x v="8"/>
    <x v="0"/>
    <n v="886"/>
    <n v="0"/>
  </r>
  <r>
    <x v="9"/>
    <x v="0"/>
    <n v="459"/>
    <n v="0"/>
  </r>
  <r>
    <x v="10"/>
    <x v="1"/>
    <n v="23"/>
    <n v="0"/>
  </r>
  <r>
    <x v="11"/>
    <x v="1"/>
    <n v="574"/>
    <n v="0"/>
  </r>
  <r>
    <x v="12"/>
    <x v="1"/>
    <n v="368"/>
    <n v="0"/>
  </r>
  <r>
    <x v="13"/>
    <x v="1"/>
    <n v="281.3"/>
    <n v="0"/>
  </r>
  <r>
    <x v="14"/>
    <x v="1"/>
    <n v="477"/>
    <n v="0"/>
  </r>
  <r>
    <x v="15"/>
    <x v="1"/>
    <n v="596"/>
    <n v="0"/>
  </r>
  <r>
    <x v="16"/>
    <x v="1"/>
    <n v="348"/>
    <n v="0"/>
  </r>
  <r>
    <x v="17"/>
    <x v="1"/>
    <n v="363"/>
    <n v="0"/>
  </r>
  <r>
    <x v="18"/>
    <x v="1"/>
    <n v="564"/>
    <n v="0"/>
  </r>
  <r>
    <x v="19"/>
    <x v="1"/>
    <n v="583"/>
    <n v="0"/>
  </r>
  <r>
    <x v="20"/>
    <x v="1"/>
    <n v="778"/>
    <n v="778"/>
  </r>
  <r>
    <x v="21"/>
    <x v="1"/>
    <n v="23"/>
    <n v="0"/>
  </r>
  <r>
    <x v="22"/>
    <x v="1"/>
    <n v="538"/>
    <n v="0"/>
  </r>
  <r>
    <x v="23"/>
    <x v="2"/>
    <n v="721"/>
    <n v="0"/>
  </r>
  <r>
    <x v="24"/>
    <x v="2"/>
    <n v="1130"/>
    <n v="0"/>
  </r>
  <r>
    <x v="25"/>
    <x v="2"/>
    <n v="430"/>
    <n v="0"/>
  </r>
  <r>
    <x v="26"/>
    <x v="2"/>
    <n v="963"/>
    <n v="0"/>
  </r>
  <r>
    <x v="27"/>
    <x v="2"/>
    <n v="836"/>
    <n v="0"/>
  </r>
  <r>
    <x v="28"/>
    <x v="2"/>
    <n v="552"/>
    <n v="0"/>
  </r>
  <r>
    <x v="29"/>
    <x v="2"/>
    <n v="670.65"/>
    <n v="0"/>
  </r>
  <r>
    <x v="30"/>
    <x v="2"/>
    <n v="1059"/>
    <n v="0"/>
  </r>
  <r>
    <x v="31"/>
    <x v="2"/>
    <n v="889"/>
    <n v="889"/>
  </r>
  <r>
    <x v="32"/>
    <x v="3"/>
    <n v="452"/>
    <n v="0"/>
  </r>
  <r>
    <x v="33"/>
    <x v="3"/>
    <n v="990"/>
    <n v="0"/>
  </r>
  <r>
    <x v="34"/>
    <x v="3"/>
    <n v="625"/>
    <n v="0"/>
  </r>
  <r>
    <x v="35"/>
    <x v="3"/>
    <n v="2252"/>
    <n v="0"/>
  </r>
  <r>
    <x v="36"/>
    <x v="3"/>
    <n v="796"/>
    <n v="796"/>
  </r>
  <r>
    <x v="37"/>
    <x v="3"/>
    <n v="324"/>
    <n v="0"/>
  </r>
  <r>
    <x v="38"/>
    <x v="3"/>
    <n v="543"/>
    <n v="0"/>
  </r>
  <r>
    <x v="39"/>
    <x v="3"/>
    <n v="484"/>
    <n v="484"/>
  </r>
  <r>
    <x v="40"/>
    <x v="3"/>
    <n v="441"/>
    <n v="0"/>
  </r>
  <r>
    <x v="41"/>
    <x v="3"/>
    <n v="569"/>
    <n v="0"/>
  </r>
  <r>
    <x v="42"/>
    <x v="3"/>
    <n v="411"/>
    <n v="0"/>
  </r>
  <r>
    <x v="43"/>
    <x v="3"/>
    <n v="462"/>
    <n v="0"/>
  </r>
  <r>
    <x v="44"/>
    <x v="3"/>
    <n v="523"/>
    <n v="0"/>
  </r>
  <r>
    <x v="45"/>
    <x v="3"/>
    <n v="517"/>
    <n v="0"/>
  </r>
  <r>
    <x v="46"/>
    <x v="4"/>
    <n v="455"/>
    <n v="0"/>
  </r>
  <r>
    <x v="47"/>
    <x v="4"/>
    <n v="74"/>
    <n v="0"/>
  </r>
  <r>
    <x v="48"/>
    <x v="4"/>
    <n v="378"/>
    <n v="0"/>
  </r>
  <r>
    <x v="49"/>
    <x v="5"/>
    <n v="1414"/>
    <n v="0"/>
  </r>
  <r>
    <x v="50"/>
    <x v="5"/>
    <n v="603"/>
    <n v="0"/>
  </r>
  <r>
    <x v="51"/>
    <x v="5"/>
    <n v="1011"/>
    <n v="0"/>
  </r>
  <r>
    <x v="52"/>
    <x v="6"/>
    <n v="221"/>
    <n v="0"/>
  </r>
  <r>
    <x v="53"/>
    <x v="6"/>
    <n v="459"/>
    <n v="0"/>
  </r>
  <r>
    <x v="54"/>
    <x v="6"/>
    <n v="374"/>
    <n v="0"/>
  </r>
  <r>
    <x v="55"/>
    <x v="6"/>
    <n v="1093.6500000000001"/>
    <n v="0"/>
  </r>
  <r>
    <x v="56"/>
    <x v="6"/>
    <n v="313"/>
    <n v="0"/>
  </r>
  <r>
    <x v="57"/>
    <x v="6"/>
    <n v="490"/>
    <n v="0"/>
  </r>
  <r>
    <x v="58"/>
    <x v="6"/>
    <n v="1292"/>
    <n v="0"/>
  </r>
  <r>
    <x v="59"/>
    <x v="7"/>
    <n v="489"/>
    <n v="0"/>
  </r>
  <r>
    <x v="60"/>
    <x v="8"/>
    <n v="169"/>
    <n v="0"/>
  </r>
  <r>
    <x v="61"/>
    <x v="8"/>
    <n v="354"/>
    <n v="0"/>
  </r>
  <r>
    <x v="62"/>
    <x v="8"/>
    <n v="421"/>
    <n v="0"/>
  </r>
  <r>
    <x v="63"/>
    <x v="8"/>
    <n v="777"/>
    <n v="0"/>
  </r>
  <r>
    <x v="64"/>
    <x v="8"/>
    <n v="137"/>
    <n v="0"/>
  </r>
  <r>
    <x v="65"/>
    <x v="8"/>
    <n v="361"/>
    <n v="0"/>
  </r>
  <r>
    <x v="66"/>
    <x v="8"/>
    <n v="607"/>
    <n v="0"/>
  </r>
  <r>
    <x v="67"/>
    <x v="8"/>
    <n v="457"/>
    <n v="0"/>
  </r>
  <r>
    <x v="68"/>
    <x v="8"/>
    <n v="450"/>
    <n v="0"/>
  </r>
  <r>
    <x v="69"/>
    <x v="8"/>
    <n v="23"/>
    <n v="0"/>
  </r>
  <r>
    <x v="70"/>
    <x v="8"/>
    <n v="1316"/>
    <n v="0"/>
  </r>
  <r>
    <x v="71"/>
    <x v="8"/>
    <n v="512"/>
    <n v="0"/>
  </r>
  <r>
    <x v="72"/>
    <x v="8"/>
    <n v="659.5"/>
    <n v="0"/>
  </r>
  <r>
    <x v="73"/>
    <x v="8"/>
    <n v="460"/>
    <n v="0"/>
  </r>
  <r>
    <x v="74"/>
    <x v="8"/>
    <n v="462"/>
    <n v="0"/>
  </r>
  <r>
    <x v="75"/>
    <x v="9"/>
    <n v="379"/>
    <n v="0"/>
  </r>
  <r>
    <x v="76"/>
    <x v="9"/>
    <n v="454"/>
    <n v="0"/>
  </r>
  <r>
    <x v="77"/>
    <x v="9"/>
    <n v="658"/>
    <n v="0"/>
  </r>
  <r>
    <x v="78"/>
    <x v="9"/>
    <n v="673"/>
    <n v="0"/>
  </r>
  <r>
    <x v="79"/>
    <x v="9"/>
    <n v="31"/>
    <n v="0"/>
  </r>
  <r>
    <x v="80"/>
    <x v="9"/>
    <n v="415"/>
    <n v="0"/>
  </r>
  <r>
    <x v="81"/>
    <x v="9"/>
    <n v="430"/>
    <n v="0"/>
  </r>
  <r>
    <x v="82"/>
    <x v="9"/>
    <n v="508"/>
    <n v="0"/>
  </r>
  <r>
    <x v="83"/>
    <x v="9"/>
    <n v="143"/>
    <n v="0"/>
  </r>
  <r>
    <x v="84"/>
    <x v="9"/>
    <n v="952"/>
    <n v="0"/>
  </r>
  <r>
    <x v="85"/>
    <x v="9"/>
    <n v="1549"/>
    <n v="0"/>
  </r>
  <r>
    <x v="86"/>
    <x v="9"/>
    <n v="945"/>
    <n v="0"/>
  </r>
  <r>
    <x v="87"/>
    <x v="9"/>
    <n v="2540"/>
    <n v="0"/>
  </r>
  <r>
    <x v="88"/>
    <x v="9"/>
    <n v="1666"/>
    <n v="0"/>
  </r>
  <r>
    <x v="89"/>
    <x v="9"/>
    <n v="635"/>
    <n v="0"/>
  </r>
  <r>
    <x v="90"/>
    <x v="10"/>
    <n v="240"/>
    <n v="0"/>
  </r>
  <r>
    <x v="91"/>
    <x v="10"/>
    <n v="471"/>
    <n v="0"/>
  </r>
  <r>
    <x v="92"/>
    <x v="10"/>
    <n v="555"/>
    <n v="0"/>
  </r>
  <r>
    <x v="93"/>
    <x v="10"/>
    <n v="459"/>
    <n v="0"/>
  </r>
  <r>
    <x v="94"/>
    <x v="10"/>
    <n v="130"/>
    <n v="0"/>
  </r>
  <r>
    <x v="95"/>
    <x v="3"/>
    <n v="439"/>
    <n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n v="345"/>
    <n v="0"/>
  </r>
  <r>
    <x v="1"/>
    <x v="0"/>
    <n v="513"/>
    <n v="0"/>
  </r>
  <r>
    <x v="2"/>
    <x v="0"/>
    <n v="101"/>
    <n v="0"/>
  </r>
  <r>
    <x v="3"/>
    <x v="0"/>
    <n v="42"/>
    <n v="0"/>
  </r>
  <r>
    <x v="4"/>
    <x v="0"/>
    <n v="253"/>
    <n v="0"/>
  </r>
  <r>
    <x v="5"/>
    <x v="0"/>
    <n v="44"/>
    <n v="0"/>
  </r>
  <r>
    <x v="6"/>
    <x v="0"/>
    <n v="263"/>
    <n v="0"/>
  </r>
  <r>
    <x v="7"/>
    <x v="0"/>
    <n v="434"/>
    <n v="0"/>
  </r>
  <r>
    <x v="8"/>
    <x v="0"/>
    <n v="442.75"/>
    <n v="0"/>
  </r>
  <r>
    <x v="9"/>
    <x v="0"/>
    <n v="708"/>
    <n v="0"/>
  </r>
  <r>
    <x v="10"/>
    <x v="0"/>
    <n v="27"/>
    <n v="0"/>
  </r>
  <r>
    <x v="11"/>
    <x v="0"/>
    <n v="407"/>
    <n v="0"/>
  </r>
  <r>
    <x v="12"/>
    <x v="0"/>
    <n v="729"/>
    <n v="0"/>
  </r>
  <r>
    <x v="13"/>
    <x v="0"/>
    <n v="545"/>
    <n v="0"/>
  </r>
  <r>
    <x v="14"/>
    <x v="0"/>
    <n v="715"/>
    <n v="0"/>
  </r>
  <r>
    <x v="15"/>
    <x v="0"/>
    <n v="1680"/>
    <n v="0"/>
  </r>
  <r>
    <x v="16"/>
    <x v="0"/>
    <n v="515"/>
    <n v="0"/>
  </r>
  <r>
    <x v="17"/>
    <x v="0"/>
    <n v="718"/>
    <n v="0"/>
  </r>
  <r>
    <x v="18"/>
    <x v="0"/>
    <n v="561"/>
    <n v="0"/>
  </r>
  <r>
    <x v="19"/>
    <x v="0"/>
    <n v="463"/>
    <n v="0"/>
  </r>
  <r>
    <x v="20"/>
    <x v="0"/>
    <n v="1780.95"/>
    <n v="0"/>
  </r>
  <r>
    <x v="21"/>
    <x v="0"/>
    <n v="1780"/>
    <n v="0"/>
  </r>
  <r>
    <x v="22"/>
    <x v="0"/>
    <n v="1213"/>
    <n v="0"/>
  </r>
  <r>
    <x v="23"/>
    <x v="0"/>
    <n v="600"/>
    <n v="0"/>
  </r>
  <r>
    <x v="24"/>
    <x v="0"/>
    <n v="676"/>
    <n v="0"/>
  </r>
  <r>
    <x v="25"/>
    <x v="0"/>
    <n v="385"/>
    <n v="0"/>
  </r>
  <r>
    <x v="26"/>
    <x v="0"/>
    <n v="502"/>
    <n v="0"/>
  </r>
  <r>
    <x v="27"/>
    <x v="0"/>
    <n v="534"/>
    <n v="0"/>
  </r>
  <r>
    <x v="28"/>
    <x v="0"/>
    <n v="1170"/>
    <n v="0"/>
  </r>
  <r>
    <x v="29"/>
    <x v="1"/>
    <n v="1012"/>
    <n v="0"/>
  </r>
  <r>
    <x v="30"/>
    <x v="1"/>
    <n v="449"/>
    <n v="0"/>
  </r>
  <r>
    <x v="31"/>
    <x v="1"/>
    <n v="518"/>
    <n v="0"/>
  </r>
  <r>
    <x v="32"/>
    <x v="1"/>
    <n v="435"/>
    <n v="0"/>
  </r>
  <r>
    <x v="33"/>
    <x v="1"/>
    <n v="905"/>
    <n v="0"/>
  </r>
  <r>
    <x v="34"/>
    <x v="1"/>
    <n v="564"/>
    <n v="0"/>
  </r>
  <r>
    <x v="35"/>
    <x v="1"/>
    <n v="760"/>
    <n v="760"/>
  </r>
  <r>
    <x v="36"/>
    <x v="1"/>
    <n v="454"/>
    <n v="0"/>
  </r>
  <r>
    <x v="37"/>
    <x v="2"/>
    <n v="466"/>
    <n v="0"/>
  </r>
  <r>
    <x v="38"/>
    <x v="2"/>
    <n v="535"/>
    <n v="535"/>
  </r>
  <r>
    <x v="39"/>
    <x v="2"/>
    <n v="535"/>
    <n v="535"/>
  </r>
  <r>
    <x v="40"/>
    <x v="2"/>
    <n v="400"/>
    <n v="0"/>
  </r>
  <r>
    <x v="41"/>
    <x v="2"/>
    <n v="500"/>
    <n v="0"/>
  </r>
  <r>
    <x v="42"/>
    <x v="2"/>
    <n v="2154"/>
    <n v="0"/>
  </r>
  <r>
    <x v="43"/>
    <x v="2"/>
    <n v="639"/>
    <n v="639"/>
  </r>
  <r>
    <x v="44"/>
    <x v="2"/>
    <n v="1030.6500000000001"/>
    <n v="0"/>
  </r>
  <r>
    <x v="45"/>
    <x v="2"/>
    <n v="454"/>
    <n v="0"/>
  </r>
  <r>
    <x v="46"/>
    <x v="2"/>
    <n v="639"/>
    <n v="639"/>
  </r>
  <r>
    <x v="47"/>
    <x v="2"/>
    <n v="535"/>
    <n v="535"/>
  </r>
  <r>
    <x v="48"/>
    <x v="2"/>
    <n v="1615"/>
    <n v="0"/>
  </r>
  <r>
    <x v="49"/>
    <x v="2"/>
    <n v="704"/>
    <n v="0"/>
  </r>
  <r>
    <x v="50"/>
    <x v="2"/>
    <n v="1322"/>
    <n v="0"/>
  </r>
  <r>
    <x v="51"/>
    <x v="2"/>
    <n v="705"/>
    <n v="705"/>
  </r>
  <r>
    <x v="52"/>
    <x v="2"/>
    <n v="23"/>
    <n v="0"/>
  </r>
  <r>
    <x v="53"/>
    <x v="3"/>
    <n v="26"/>
    <n v="0"/>
  </r>
  <r>
    <x v="54"/>
    <x v="3"/>
    <n v="451"/>
    <n v="0"/>
  </r>
  <r>
    <x v="55"/>
    <x v="3"/>
    <n v="450"/>
    <n v="0"/>
  </r>
  <r>
    <x v="56"/>
    <x v="3"/>
    <n v="678"/>
    <n v="678"/>
  </r>
  <r>
    <x v="57"/>
    <x v="3"/>
    <n v="929"/>
    <n v="0"/>
  </r>
  <r>
    <x v="58"/>
    <x v="3"/>
    <n v="699"/>
    <n v="0"/>
  </r>
  <r>
    <x v="59"/>
    <x v="3"/>
    <n v="1274"/>
    <n v="0"/>
  </r>
  <r>
    <x v="60"/>
    <x v="3"/>
    <n v="2589.65"/>
    <n v="0"/>
  </r>
  <r>
    <x v="61"/>
    <x v="3"/>
    <n v="97"/>
    <n v="0"/>
  </r>
  <r>
    <x v="62"/>
    <x v="3"/>
    <n v="203"/>
    <n v="0"/>
  </r>
  <r>
    <x v="63"/>
    <x v="3"/>
    <n v="243.5"/>
    <n v="0"/>
  </r>
  <r>
    <x v="64"/>
    <x v="3"/>
    <n v="318.64999999999998"/>
    <n v="0"/>
  </r>
  <r>
    <x v="65"/>
    <x v="3"/>
    <n v="198"/>
    <n v="0"/>
  </r>
  <r>
    <x v="66"/>
    <x v="4"/>
    <n v="1985"/>
    <n v="0"/>
  </r>
  <r>
    <x v="67"/>
    <x v="4"/>
    <n v="505"/>
    <n v="0"/>
  </r>
  <r>
    <x v="68"/>
    <x v="4"/>
    <n v="672"/>
    <n v="0"/>
  </r>
  <r>
    <x v="69"/>
    <x v="4"/>
    <n v="996"/>
    <n v="0"/>
  </r>
  <r>
    <x v="70"/>
    <x v="4"/>
    <n v="438"/>
    <n v="0"/>
  </r>
  <r>
    <x v="71"/>
    <x v="4"/>
    <n v="1541"/>
    <n v="0"/>
  </r>
  <r>
    <x v="72"/>
    <x v="4"/>
    <n v="2620"/>
    <n v="0"/>
  </r>
  <r>
    <x v="73"/>
    <x v="4"/>
    <n v="512"/>
    <n v="0"/>
  </r>
  <r>
    <x v="74"/>
    <x v="5"/>
    <n v="609"/>
    <n v="0"/>
  </r>
  <r>
    <x v="75"/>
    <x v="5"/>
    <n v="512"/>
    <n v="0"/>
  </r>
  <r>
    <x v="76"/>
    <x v="5"/>
    <n v="724"/>
    <n v="0"/>
  </r>
  <r>
    <x v="77"/>
    <x v="5"/>
    <n v="594"/>
    <n v="594"/>
  </r>
  <r>
    <x v="78"/>
    <x v="5"/>
    <n v="408"/>
    <n v="0"/>
  </r>
  <r>
    <x v="79"/>
    <x v="5"/>
    <n v="439"/>
    <n v="0"/>
  </r>
  <r>
    <x v="80"/>
    <x v="5"/>
    <n v="394"/>
    <n v="0"/>
  </r>
  <r>
    <x v="81"/>
    <x v="5"/>
    <n v="590"/>
    <n v="0"/>
  </r>
  <r>
    <x v="82"/>
    <x v="5"/>
    <n v="1682"/>
    <n v="0"/>
  </r>
  <r>
    <x v="83"/>
    <x v="5"/>
    <n v="959"/>
    <n v="0"/>
  </r>
  <r>
    <x v="84"/>
    <x v="5"/>
    <n v="816"/>
    <n v="0"/>
  </r>
  <r>
    <x v="85"/>
    <x v="5"/>
    <n v="477"/>
    <n v="0"/>
  </r>
  <r>
    <x v="86"/>
    <x v="6"/>
    <n v="538"/>
    <n v="0"/>
  </r>
  <r>
    <x v="87"/>
    <x v="6"/>
    <n v="569"/>
    <n v="0"/>
  </r>
  <r>
    <x v="88"/>
    <x v="6"/>
    <n v="454"/>
    <n v="0"/>
  </r>
  <r>
    <x v="89"/>
    <x v="6"/>
    <n v="1017"/>
    <n v="0"/>
  </r>
  <r>
    <x v="90"/>
    <x v="6"/>
    <n v="337"/>
    <n v="0"/>
  </r>
  <r>
    <x v="91"/>
    <x v="6"/>
    <n v="232.5"/>
    <n v="232.5"/>
  </r>
  <r>
    <x v="92"/>
    <x v="6"/>
    <n v="427"/>
    <n v="0"/>
  </r>
  <r>
    <x v="93"/>
    <x v="6"/>
    <n v="499"/>
    <n v="499"/>
  </r>
  <r>
    <x v="94"/>
    <x v="6"/>
    <n v="432"/>
    <n v="0"/>
  </r>
  <r>
    <x v="95"/>
    <x v="6"/>
    <n v="706"/>
    <n v="0"/>
  </r>
  <r>
    <x v="96"/>
    <x v="6"/>
    <n v="715"/>
    <n v="0"/>
  </r>
  <r>
    <x v="97"/>
    <x v="6"/>
    <n v="1785"/>
    <n v="0"/>
  </r>
  <r>
    <x v="98"/>
    <x v="6"/>
    <n v="897"/>
    <n v="0"/>
  </r>
  <r>
    <x v="99"/>
    <x v="6"/>
    <n v="700"/>
    <n v="0"/>
  </r>
  <r>
    <x v="100"/>
    <x v="6"/>
    <n v="1251"/>
    <n v="0"/>
  </r>
  <r>
    <x v="101"/>
    <x v="6"/>
    <n v="1106"/>
    <n v="0"/>
  </r>
  <r>
    <x v="102"/>
    <x v="7"/>
    <n v="477"/>
    <n v="0"/>
  </r>
  <r>
    <x v="103"/>
    <x v="7"/>
    <n v="131"/>
    <n v="0"/>
  </r>
  <r>
    <x v="104"/>
    <x v="7"/>
    <n v="795"/>
    <n v="0"/>
  </r>
  <r>
    <x v="105"/>
    <x v="7"/>
    <n v="631"/>
    <n v="0"/>
  </r>
  <r>
    <x v="106"/>
    <x v="7"/>
    <n v="857"/>
    <n v="0"/>
  </r>
  <r>
    <x v="107"/>
    <x v="7"/>
    <n v="558"/>
    <n v="0"/>
  </r>
  <r>
    <x v="108"/>
    <x v="8"/>
    <n v="485"/>
    <n v="0"/>
  </r>
  <r>
    <x v="109"/>
    <x v="8"/>
    <n v="855"/>
    <n v="0"/>
  </r>
  <r>
    <x v="110"/>
    <x v="8"/>
    <n v="539"/>
    <n v="0"/>
  </r>
  <r>
    <x v="111"/>
    <x v="9"/>
    <n v="607.5"/>
    <n v="0"/>
  </r>
  <r>
    <x v="112"/>
    <x v="9"/>
    <n v="550"/>
    <n v="0"/>
  </r>
  <r>
    <x v="113"/>
    <x v="9"/>
    <n v="1328"/>
    <n v="0"/>
  </r>
  <r>
    <x v="114"/>
    <x v="9"/>
    <n v="106"/>
    <n v="106"/>
  </r>
  <r>
    <x v="115"/>
    <x v="9"/>
    <n v="582"/>
    <n v="0"/>
  </r>
  <r>
    <x v="116"/>
    <x v="9"/>
    <n v="343"/>
    <n v="0"/>
  </r>
  <r>
    <x v="117"/>
    <x v="9"/>
    <n v="292"/>
    <n v="0"/>
  </r>
  <r>
    <x v="118"/>
    <x v="9"/>
    <n v="387"/>
    <n v="0"/>
  </r>
  <r>
    <x v="119"/>
    <x v="10"/>
    <n v="824"/>
    <n v="0"/>
  </r>
  <r>
    <x v="120"/>
    <x v="10"/>
    <n v="1861"/>
    <n v="0"/>
  </r>
  <r>
    <x v="121"/>
    <x v="10"/>
    <n v="623"/>
    <n v="623"/>
  </r>
  <r>
    <x v="122"/>
    <x v="10"/>
    <n v="2542"/>
    <n v="0"/>
  </r>
  <r>
    <x v="123"/>
    <x v="10"/>
    <n v="456"/>
    <n v="0"/>
  </r>
  <r>
    <x v="124"/>
    <x v="10"/>
    <n v="53"/>
    <n v="0"/>
  </r>
  <r>
    <x v="125"/>
    <x v="10"/>
    <n v="695"/>
    <n v="0"/>
  </r>
  <r>
    <x v="126"/>
    <x v="10"/>
    <n v="401"/>
    <n v="0"/>
  </r>
  <r>
    <x v="127"/>
    <x v="10"/>
    <n v="451"/>
    <n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x v="0"/>
    <n v="985"/>
    <n v="0"/>
  </r>
  <r>
    <x v="1"/>
    <x v="1"/>
    <n v="877"/>
    <n v="0"/>
  </r>
  <r>
    <x v="2"/>
    <x v="1"/>
    <n v="1016.3"/>
    <n v="0"/>
  </r>
  <r>
    <x v="3"/>
    <x v="1"/>
    <n v="472"/>
    <n v="0"/>
  </r>
  <r>
    <x v="4"/>
    <x v="1"/>
    <n v="422.5"/>
    <n v="0"/>
  </r>
  <r>
    <x v="5"/>
    <x v="1"/>
    <n v="529"/>
    <n v="0"/>
  </r>
  <r>
    <x v="6"/>
    <x v="1"/>
    <n v="786"/>
    <n v="0"/>
  </r>
  <r>
    <x v="7"/>
    <x v="1"/>
    <n v="2473"/>
    <n v="0"/>
  </r>
  <r>
    <x v="8"/>
    <x v="1"/>
    <n v="215"/>
    <n v="0"/>
  </r>
  <r>
    <x v="9"/>
    <x v="1"/>
    <n v="556"/>
    <n v="0"/>
  </r>
  <r>
    <x v="10"/>
    <x v="1"/>
    <n v="1228"/>
    <n v="0"/>
  </r>
  <r>
    <x v="11"/>
    <x v="1"/>
    <n v="627"/>
    <n v="627"/>
  </r>
  <r>
    <x v="12"/>
    <x v="1"/>
    <n v="622"/>
    <n v="622"/>
  </r>
  <r>
    <x v="13"/>
    <x v="1"/>
    <n v="454"/>
    <n v="0"/>
  </r>
  <r>
    <x v="14"/>
    <x v="1"/>
    <n v="706"/>
    <n v="0"/>
  </r>
  <r>
    <x v="15"/>
    <x v="1"/>
    <n v="4639"/>
    <n v="0"/>
  </r>
  <r>
    <x v="16"/>
    <x v="1"/>
    <n v="767"/>
    <n v="767"/>
  </r>
  <r>
    <x v="17"/>
    <x v="1"/>
    <n v="106"/>
    <n v="0"/>
  </r>
  <r>
    <x v="18"/>
    <x v="1"/>
    <n v="593"/>
    <n v="593"/>
  </r>
  <r>
    <x v="19"/>
    <x v="2"/>
    <n v="467"/>
    <n v="0"/>
  </r>
  <r>
    <x v="20"/>
    <x v="2"/>
    <n v="602"/>
    <n v="0"/>
  </r>
  <r>
    <x v="21"/>
    <x v="2"/>
    <n v="434"/>
    <n v="0"/>
  </r>
  <r>
    <x v="22"/>
    <x v="2"/>
    <n v="1186"/>
    <n v="1186"/>
  </r>
  <r>
    <x v="23"/>
    <x v="2"/>
    <n v="983"/>
    <n v="0"/>
  </r>
  <r>
    <x v="24"/>
    <x v="2"/>
    <n v="521"/>
    <n v="0"/>
  </r>
  <r>
    <x v="25"/>
    <x v="2"/>
    <n v="715"/>
    <n v="0"/>
  </r>
  <r>
    <x v="26"/>
    <x v="2"/>
    <n v="527"/>
    <n v="527"/>
  </r>
  <r>
    <x v="27"/>
    <x v="2"/>
    <n v="472"/>
    <n v="0"/>
  </r>
  <r>
    <x v="28"/>
    <x v="2"/>
    <n v="55"/>
    <n v="0"/>
  </r>
  <r>
    <x v="29"/>
    <x v="2"/>
    <n v="1113"/>
    <n v="0"/>
  </r>
  <r>
    <x v="30"/>
    <x v="3"/>
    <n v="476"/>
    <n v="0"/>
  </r>
  <r>
    <x v="31"/>
    <x v="3"/>
    <n v="270"/>
    <n v="0"/>
  </r>
  <r>
    <x v="32"/>
    <x v="3"/>
    <n v="374"/>
    <n v="0"/>
  </r>
  <r>
    <x v="33"/>
    <x v="3"/>
    <n v="368"/>
    <n v="0"/>
  </r>
  <r>
    <x v="34"/>
    <x v="3"/>
    <n v="466"/>
    <n v="0"/>
  </r>
  <r>
    <x v="35"/>
    <x v="3"/>
    <n v="414"/>
    <n v="0"/>
  </r>
  <r>
    <x v="36"/>
    <x v="3"/>
    <n v="884"/>
    <n v="0"/>
  </r>
  <r>
    <x v="37"/>
    <x v="3"/>
    <n v="434"/>
    <n v="0"/>
  </r>
  <r>
    <x v="38"/>
    <x v="3"/>
    <n v="280"/>
    <n v="0"/>
  </r>
  <r>
    <x v="39"/>
    <x v="3"/>
    <n v="527"/>
    <n v="0"/>
  </r>
  <r>
    <x v="40"/>
    <x v="3"/>
    <n v="604"/>
    <n v="0"/>
  </r>
  <r>
    <x v="41"/>
    <x v="3"/>
    <n v="438"/>
    <n v="0"/>
  </r>
  <r>
    <x v="42"/>
    <x v="3"/>
    <n v="821"/>
    <n v="821"/>
  </r>
  <r>
    <x v="43"/>
    <x v="3"/>
    <n v="418"/>
    <n v="0"/>
  </r>
  <r>
    <x v="44"/>
    <x v="3"/>
    <n v="1541"/>
    <n v="0"/>
  </r>
  <r>
    <x v="45"/>
    <x v="3"/>
    <n v="616"/>
    <n v="0"/>
  </r>
  <r>
    <x v="46"/>
    <x v="4"/>
    <n v="910"/>
    <n v="0"/>
  </r>
  <r>
    <x v="47"/>
    <x v="4"/>
    <n v="461"/>
    <n v="0"/>
  </r>
  <r>
    <x v="48"/>
    <x v="4"/>
    <n v="23"/>
    <n v="0"/>
  </r>
  <r>
    <x v="49"/>
    <x v="4"/>
    <n v="457"/>
    <n v="0"/>
  </r>
  <r>
    <x v="50"/>
    <x v="4"/>
    <n v="478"/>
    <n v="0"/>
  </r>
  <r>
    <x v="51"/>
    <x v="4"/>
    <n v="830"/>
    <n v="830"/>
  </r>
  <r>
    <x v="52"/>
    <x v="4"/>
    <n v="453"/>
    <n v="0"/>
  </r>
  <r>
    <x v="53"/>
    <x v="5"/>
    <n v="454"/>
    <n v="0"/>
  </r>
  <r>
    <x v="54"/>
    <x v="5"/>
    <n v="569"/>
    <n v="0"/>
  </r>
  <r>
    <x v="55"/>
    <x v="5"/>
    <n v="1106"/>
    <n v="0"/>
  </r>
  <r>
    <x v="56"/>
    <x v="5"/>
    <n v="1017"/>
    <n v="0"/>
  </r>
  <r>
    <x v="57"/>
    <x v="5"/>
    <n v="1251"/>
    <n v="0"/>
  </r>
  <r>
    <x v="58"/>
    <x v="5"/>
    <n v="1620"/>
    <n v="0"/>
  </r>
  <r>
    <x v="59"/>
    <x v="5"/>
    <n v="483"/>
    <n v="0"/>
  </r>
  <r>
    <x v="60"/>
    <x v="5"/>
    <n v="700"/>
    <n v="0"/>
  </r>
  <r>
    <x v="61"/>
    <x v="5"/>
    <n v="499"/>
    <n v="0"/>
  </r>
  <r>
    <x v="62"/>
    <x v="6"/>
    <n v="1000"/>
    <n v="0"/>
  </r>
  <r>
    <x v="63"/>
    <x v="6"/>
    <n v="459"/>
    <n v="0"/>
  </r>
  <r>
    <x v="64"/>
    <x v="6"/>
    <n v="489"/>
    <n v="0"/>
  </r>
  <r>
    <x v="65"/>
    <x v="6"/>
    <n v="432"/>
    <n v="0"/>
  </r>
  <r>
    <x v="66"/>
    <x v="7"/>
    <n v="2007"/>
    <n v="0"/>
  </r>
  <r>
    <x v="67"/>
    <x v="7"/>
    <n v="589"/>
    <n v="0"/>
  </r>
  <r>
    <x v="68"/>
    <x v="7"/>
    <n v="1994"/>
    <n v="0"/>
  </r>
  <r>
    <x v="69"/>
    <x v="8"/>
    <n v="301"/>
    <n v="0"/>
  </r>
  <r>
    <x v="70"/>
    <x v="8"/>
    <n v="498.5"/>
    <n v="0"/>
  </r>
  <r>
    <x v="71"/>
    <x v="8"/>
    <n v="1826"/>
    <n v="0"/>
  </r>
  <r>
    <x v="72"/>
    <x v="8"/>
    <n v="434"/>
    <n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x v="0"/>
    <n v="619"/>
    <n v="0"/>
  </r>
  <r>
    <x v="1"/>
    <x v="0"/>
    <n v="515"/>
    <n v="0"/>
  </r>
  <r>
    <x v="2"/>
    <x v="0"/>
    <n v="35"/>
    <n v="0"/>
  </r>
  <r>
    <x v="3"/>
    <x v="0"/>
    <n v="259"/>
    <n v="0"/>
  </r>
  <r>
    <x v="4"/>
    <x v="0"/>
    <n v="598"/>
    <n v="0"/>
  </r>
  <r>
    <x v="5"/>
    <x v="0"/>
    <n v="52"/>
    <n v="0"/>
  </r>
  <r>
    <x v="6"/>
    <x v="0"/>
    <n v="502"/>
    <n v="0"/>
  </r>
  <r>
    <x v="7"/>
    <x v="0"/>
    <n v="361"/>
    <n v="0"/>
  </r>
  <r>
    <x v="8"/>
    <x v="0"/>
    <n v="344"/>
    <n v="0"/>
  </r>
  <r>
    <x v="9"/>
    <x v="0"/>
    <n v="494"/>
    <n v="0"/>
  </r>
  <r>
    <x v="10"/>
    <x v="1"/>
    <n v="552"/>
    <n v="0"/>
  </r>
  <r>
    <x v="11"/>
    <x v="1"/>
    <n v="431"/>
    <n v="0"/>
  </r>
  <r>
    <x v="12"/>
    <x v="1"/>
    <n v="1228"/>
    <n v="0"/>
  </r>
  <r>
    <x v="13"/>
    <x v="1"/>
    <n v="465"/>
    <n v="0"/>
  </r>
  <r>
    <x v="14"/>
    <x v="1"/>
    <n v="416"/>
    <n v="0"/>
  </r>
  <r>
    <x v="15"/>
    <x v="1"/>
    <n v="1093"/>
    <n v="0"/>
  </r>
  <r>
    <x v="16"/>
    <x v="1"/>
    <n v="535"/>
    <n v="0"/>
  </r>
  <r>
    <x v="17"/>
    <x v="1"/>
    <n v="482"/>
    <n v="0"/>
  </r>
  <r>
    <x v="18"/>
    <x v="1"/>
    <n v="354"/>
    <n v="0"/>
  </r>
  <r>
    <x v="19"/>
    <x v="1"/>
    <n v="1502"/>
    <n v="0"/>
  </r>
  <r>
    <x v="20"/>
    <x v="1"/>
    <n v="512"/>
    <n v="0"/>
  </r>
  <r>
    <x v="21"/>
    <x v="1"/>
    <n v="0"/>
    <n v="0"/>
  </r>
  <r>
    <x v="22"/>
    <x v="1"/>
    <n v="466"/>
    <n v="0"/>
  </r>
  <r>
    <x v="23"/>
    <x v="1"/>
    <n v="1664"/>
    <n v="0"/>
  </r>
  <r>
    <x v="24"/>
    <x v="1"/>
    <n v="1768"/>
    <n v="0"/>
  </r>
  <r>
    <x v="25"/>
    <x v="1"/>
    <n v="1224"/>
    <n v="0"/>
  </r>
  <r>
    <x v="26"/>
    <x v="2"/>
    <n v="101"/>
    <n v="0"/>
  </r>
  <r>
    <x v="27"/>
    <x v="2"/>
    <n v="561"/>
    <n v="0"/>
  </r>
  <r>
    <x v="28"/>
    <x v="2"/>
    <n v="715"/>
    <n v="0"/>
  </r>
  <r>
    <x v="29"/>
    <x v="2"/>
    <n v="718"/>
    <n v="0"/>
  </r>
  <r>
    <x v="30"/>
    <x v="2"/>
    <n v="463"/>
    <n v="0"/>
  </r>
  <r>
    <x v="31"/>
    <x v="2"/>
    <n v="408"/>
    <n v="0"/>
  </r>
  <r>
    <x v="32"/>
    <x v="2"/>
    <n v="420"/>
    <n v="0"/>
  </r>
  <r>
    <x v="33"/>
    <x v="2"/>
    <n v="1715.5"/>
    <n v="0"/>
  </r>
  <r>
    <x v="34"/>
    <x v="2"/>
    <n v="799"/>
    <n v="0"/>
  </r>
  <r>
    <x v="35"/>
    <x v="2"/>
    <n v="463"/>
    <n v="0"/>
  </r>
  <r>
    <x v="36"/>
    <x v="2"/>
    <n v="253"/>
    <n v="0"/>
  </r>
  <r>
    <x v="37"/>
    <x v="2"/>
    <n v="1213"/>
    <n v="0"/>
  </r>
  <r>
    <x v="38"/>
    <x v="2"/>
    <n v="27"/>
    <n v="0"/>
  </r>
  <r>
    <x v="39"/>
    <x v="3"/>
    <n v="428"/>
    <n v="428"/>
  </r>
  <r>
    <x v="40"/>
    <x v="3"/>
    <n v="245"/>
    <n v="0"/>
  </r>
  <r>
    <x v="41"/>
    <x v="3"/>
    <n v="392"/>
    <n v="0"/>
  </r>
  <r>
    <x v="42"/>
    <x v="3"/>
    <n v="482"/>
    <n v="0"/>
  </r>
  <r>
    <x v="43"/>
    <x v="3"/>
    <n v="655"/>
    <n v="655"/>
  </r>
  <r>
    <x v="44"/>
    <x v="3"/>
    <n v="470"/>
    <n v="0"/>
  </r>
  <r>
    <x v="45"/>
    <x v="3"/>
    <n v="436"/>
    <n v="0"/>
  </r>
  <r>
    <x v="46"/>
    <x v="3"/>
    <n v="14"/>
    <n v="14"/>
  </r>
  <r>
    <x v="47"/>
    <x v="3"/>
    <n v="728"/>
    <n v="0"/>
  </r>
  <r>
    <x v="48"/>
    <x v="3"/>
    <n v="522"/>
    <n v="0"/>
  </r>
  <r>
    <x v="49"/>
    <x v="3"/>
    <n v="411"/>
    <n v="0"/>
  </r>
  <r>
    <x v="50"/>
    <x v="3"/>
    <n v="543"/>
    <n v="0"/>
  </r>
  <r>
    <x v="51"/>
    <x v="3"/>
    <n v="24.5"/>
    <n v="0"/>
  </r>
  <r>
    <x v="52"/>
    <x v="3"/>
    <n v="388"/>
    <n v="0"/>
  </r>
  <r>
    <x v="53"/>
    <x v="3"/>
    <n v="1144"/>
    <n v="0"/>
  </r>
  <r>
    <x v="54"/>
    <x v="3"/>
    <n v="796"/>
    <n v="0"/>
  </r>
  <r>
    <x v="55"/>
    <x v="3"/>
    <n v="545"/>
    <n v="0"/>
  </r>
  <r>
    <x v="56"/>
    <x v="3"/>
    <n v="470"/>
    <n v="470"/>
  </r>
  <r>
    <x v="57"/>
    <x v="3"/>
    <n v="3335.5"/>
    <n v="0"/>
  </r>
  <r>
    <x v="58"/>
    <x v="4"/>
    <n v="445"/>
    <n v="0"/>
  </r>
  <r>
    <x v="59"/>
    <x v="4"/>
    <n v="461.5"/>
    <n v="0"/>
  </r>
  <r>
    <x v="60"/>
    <x v="4"/>
    <n v="698"/>
    <n v="698"/>
  </r>
  <r>
    <x v="61"/>
    <x v="4"/>
    <n v="359"/>
    <n v="0"/>
  </r>
  <r>
    <x v="62"/>
    <x v="4"/>
    <n v="506"/>
    <n v="0"/>
  </r>
  <r>
    <x v="63"/>
    <x v="4"/>
    <n v="435"/>
    <n v="0"/>
  </r>
  <r>
    <x v="64"/>
    <x v="4"/>
    <n v="252"/>
    <n v="0"/>
  </r>
  <r>
    <x v="65"/>
    <x v="4"/>
    <n v="1109"/>
    <n v="0"/>
  </r>
  <r>
    <x v="66"/>
    <x v="4"/>
    <n v="866"/>
    <n v="0"/>
  </r>
  <r>
    <x v="67"/>
    <x v="4"/>
    <n v="507"/>
    <n v="0"/>
  </r>
  <r>
    <x v="68"/>
    <x v="4"/>
    <n v="1353"/>
    <n v="0"/>
  </r>
  <r>
    <x v="69"/>
    <x v="4"/>
    <n v="494"/>
    <n v="0"/>
  </r>
  <r>
    <x v="70"/>
    <x v="5"/>
    <n v="619"/>
    <n v="0"/>
  </r>
  <r>
    <x v="71"/>
    <x v="5"/>
    <n v="454"/>
    <n v="0"/>
  </r>
  <r>
    <x v="72"/>
    <x v="5"/>
    <n v="444"/>
    <n v="0"/>
  </r>
  <r>
    <x v="73"/>
    <x v="5"/>
    <n v="53"/>
    <n v="0"/>
  </r>
  <r>
    <x v="74"/>
    <x v="5"/>
    <n v="437"/>
    <n v="0"/>
  </r>
  <r>
    <x v="75"/>
    <x v="5"/>
    <n v="451"/>
    <n v="0"/>
  </r>
  <r>
    <x v="76"/>
    <x v="5"/>
    <n v="542"/>
    <n v="0"/>
  </r>
  <r>
    <x v="77"/>
    <x v="5"/>
    <n v="434"/>
    <n v="0"/>
  </r>
  <r>
    <x v="78"/>
    <x v="5"/>
    <n v="580"/>
    <n v="0"/>
  </r>
  <r>
    <x v="79"/>
    <x v="5"/>
    <n v="573"/>
    <n v="0"/>
  </r>
  <r>
    <x v="80"/>
    <x v="5"/>
    <n v="795"/>
    <n v="0"/>
  </r>
  <r>
    <x v="81"/>
    <x v="5"/>
    <n v="454"/>
    <n v="0"/>
  </r>
  <r>
    <x v="82"/>
    <x v="6"/>
    <n v="499"/>
    <n v="0"/>
  </r>
  <r>
    <x v="83"/>
    <x v="6"/>
    <n v="541"/>
    <n v="0"/>
  </r>
  <r>
    <x v="84"/>
    <x v="6"/>
    <n v="700"/>
    <n v="0"/>
  </r>
  <r>
    <x v="85"/>
    <x v="6"/>
    <n v="1201.5"/>
    <n v="0"/>
  </r>
  <r>
    <x v="86"/>
    <x v="6"/>
    <n v="608"/>
    <n v="608"/>
  </r>
  <r>
    <x v="87"/>
    <x v="6"/>
    <n v="712"/>
    <n v="0"/>
  </r>
  <r>
    <x v="88"/>
    <x v="6"/>
    <n v="550"/>
    <n v="0"/>
  </r>
  <r>
    <x v="89"/>
    <x v="6"/>
    <n v="544"/>
    <n v="0"/>
  </r>
  <r>
    <x v="90"/>
    <x v="6"/>
    <n v="524"/>
    <n v="0"/>
  </r>
  <r>
    <x v="91"/>
    <x v="6"/>
    <n v="756"/>
    <n v="0"/>
  </r>
  <r>
    <x v="92"/>
    <x v="6"/>
    <n v="486"/>
    <n v="0"/>
  </r>
  <r>
    <x v="93"/>
    <x v="6"/>
    <n v="112"/>
    <n v="0"/>
  </r>
  <r>
    <x v="94"/>
    <x v="6"/>
    <n v="25"/>
    <n v="0"/>
  </r>
  <r>
    <x v="95"/>
    <x v="6"/>
    <n v="608"/>
    <n v="608"/>
  </r>
  <r>
    <x v="96"/>
    <x v="6"/>
    <n v="219"/>
    <n v="0"/>
  </r>
  <r>
    <x v="97"/>
    <x v="6"/>
    <n v="248"/>
    <n v="0"/>
  </r>
  <r>
    <x v="98"/>
    <x v="7"/>
    <n v="560"/>
    <n v="0"/>
  </r>
  <r>
    <x v="99"/>
    <x v="7"/>
    <n v="1026"/>
    <n v="0"/>
  </r>
  <r>
    <x v="100"/>
    <x v="7"/>
    <n v="466"/>
    <n v="0"/>
  </r>
  <r>
    <x v="101"/>
    <x v="7"/>
    <n v="1116"/>
    <n v="0"/>
  </r>
  <r>
    <x v="102"/>
    <x v="7"/>
    <n v="426"/>
    <n v="0"/>
  </r>
  <r>
    <x v="103"/>
    <x v="7"/>
    <n v="459.65"/>
    <n v="0"/>
  </r>
  <r>
    <x v="104"/>
    <x v="7"/>
    <n v="478"/>
    <n v="0"/>
  </r>
  <r>
    <x v="105"/>
    <x v="8"/>
    <n v="181"/>
    <n v="0"/>
  </r>
  <r>
    <x v="106"/>
    <x v="8"/>
    <n v="434"/>
    <n v="0"/>
  </r>
  <r>
    <x v="107"/>
    <x v="8"/>
    <n v="459"/>
    <n v="0"/>
  </r>
  <r>
    <x v="108"/>
    <x v="8"/>
    <n v="466"/>
    <n v="0"/>
  </r>
  <r>
    <x v="109"/>
    <x v="8"/>
    <n v="463"/>
    <n v="463"/>
  </r>
  <r>
    <x v="110"/>
    <x v="8"/>
    <n v="59"/>
    <n v="0"/>
  </r>
  <r>
    <x v="111"/>
    <x v="8"/>
    <n v="722"/>
    <n v="0"/>
  </r>
  <r>
    <x v="112"/>
    <x v="8"/>
    <n v="435"/>
    <n v="0"/>
  </r>
  <r>
    <x v="113"/>
    <x v="8"/>
    <n v="885"/>
    <n v="0"/>
  </r>
  <r>
    <x v="114"/>
    <x v="8"/>
    <n v="699"/>
    <n v="0"/>
  </r>
  <r>
    <x v="115"/>
    <x v="8"/>
    <n v="434"/>
    <n v="0"/>
  </r>
  <r>
    <x v="116"/>
    <x v="8"/>
    <n v="756"/>
    <n v="0"/>
  </r>
  <r>
    <x v="117"/>
    <x v="8"/>
    <n v="1020"/>
    <n v="0"/>
  </r>
  <r>
    <x v="118"/>
    <x v="8"/>
    <n v="940"/>
    <n v="0"/>
  </r>
  <r>
    <x v="119"/>
    <x v="8"/>
    <n v="616"/>
    <n v="616"/>
  </r>
  <r>
    <x v="120"/>
    <x v="8"/>
    <n v="450"/>
    <n v="0"/>
  </r>
  <r>
    <x v="121"/>
    <x v="8"/>
    <n v="451"/>
    <n v="0"/>
  </r>
  <r>
    <x v="122"/>
    <x v="8"/>
    <n v="437"/>
    <n v="0"/>
  </r>
  <r>
    <x v="123"/>
    <x v="8"/>
    <n v="1500"/>
    <n v="1500"/>
  </r>
  <r>
    <x v="124"/>
    <x v="8"/>
    <n v="508"/>
    <n v="0"/>
  </r>
  <r>
    <x v="125"/>
    <x v="8"/>
    <n v="904"/>
    <n v="0"/>
  </r>
  <r>
    <x v="126"/>
    <x v="9"/>
    <n v="527"/>
    <n v="0"/>
  </r>
  <r>
    <x v="127"/>
    <x v="9"/>
    <n v="752.65"/>
    <n v="0"/>
  </r>
  <r>
    <x v="128"/>
    <x v="9"/>
    <n v="428"/>
    <n v="0"/>
  </r>
  <r>
    <x v="129"/>
    <x v="9"/>
    <n v="424"/>
    <n v="0"/>
  </r>
  <r>
    <x v="130"/>
    <x v="9"/>
    <n v="468"/>
    <n v="0"/>
  </r>
  <r>
    <x v="131"/>
    <x v="9"/>
    <n v="396"/>
    <n v="0"/>
  </r>
  <r>
    <x v="132"/>
    <x v="9"/>
    <n v="617"/>
    <n v="0"/>
  </r>
  <r>
    <x v="133"/>
    <x v="9"/>
    <n v="209"/>
    <n v="0"/>
  </r>
  <r>
    <x v="134"/>
    <x v="10"/>
    <n v="170"/>
    <n v="0"/>
  </r>
  <r>
    <x v="135"/>
    <x v="10"/>
    <n v="747"/>
    <n v="0"/>
  </r>
  <r>
    <x v="136"/>
    <x v="10"/>
    <n v="484"/>
    <n v="0"/>
  </r>
  <r>
    <x v="137"/>
    <x v="10"/>
    <n v="355"/>
    <n v="0"/>
  </r>
  <r>
    <x v="138"/>
    <x v="10"/>
    <n v="435"/>
    <n v="0"/>
  </r>
  <r>
    <x v="139"/>
    <x v="10"/>
    <n v="476"/>
    <n v="0"/>
  </r>
  <r>
    <x v="140"/>
    <x v="10"/>
    <n v="97"/>
    <n v="0"/>
  </r>
  <r>
    <x v="141"/>
    <x v="10"/>
    <n v="502"/>
    <n v="0"/>
  </r>
  <r>
    <x v="142"/>
    <x v="10"/>
    <n v="460"/>
    <n v="0"/>
  </r>
  <r>
    <x v="143"/>
    <x v="10"/>
    <n v="452"/>
    <n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">
  <r>
    <x v="0"/>
    <x v="0"/>
    <n v="2691"/>
    <n v="0"/>
  </r>
  <r>
    <x v="1"/>
    <x v="0"/>
    <n v="122"/>
    <n v="122"/>
  </r>
  <r>
    <x v="2"/>
    <x v="0"/>
    <n v="439"/>
    <n v="0"/>
  </r>
  <r>
    <x v="3"/>
    <x v="0"/>
    <n v="611"/>
    <n v="0"/>
  </r>
  <r>
    <x v="4"/>
    <x v="0"/>
    <n v="499"/>
    <n v="0"/>
  </r>
  <r>
    <x v="5"/>
    <x v="0"/>
    <n v="573"/>
    <n v="0"/>
  </r>
  <r>
    <x v="6"/>
    <x v="0"/>
    <n v="1109"/>
    <n v="0"/>
  </r>
  <r>
    <x v="7"/>
    <x v="0"/>
    <n v="432"/>
    <n v="0"/>
  </r>
  <r>
    <x v="8"/>
    <x v="0"/>
    <n v="108"/>
    <n v="0"/>
  </r>
  <r>
    <x v="9"/>
    <x v="0"/>
    <n v="36"/>
    <n v="0"/>
  </r>
  <r>
    <x v="10"/>
    <x v="1"/>
    <n v="465"/>
    <n v="0"/>
  </r>
  <r>
    <x v="11"/>
    <x v="1"/>
    <n v="1269"/>
    <n v="0"/>
  </r>
  <r>
    <x v="12"/>
    <x v="1"/>
    <n v="101"/>
    <n v="0"/>
  </r>
  <r>
    <x v="13"/>
    <x v="1"/>
    <n v="45"/>
    <n v="0"/>
  </r>
  <r>
    <x v="14"/>
    <x v="1"/>
    <n v="786"/>
    <n v="0"/>
  </r>
  <r>
    <x v="15"/>
    <x v="1"/>
    <n v="457.5"/>
    <n v="0"/>
  </r>
  <r>
    <x v="16"/>
    <x v="1"/>
    <n v="1104"/>
    <n v="0"/>
  </r>
  <r>
    <x v="17"/>
    <x v="1"/>
    <n v="494"/>
    <n v="0"/>
  </r>
  <r>
    <x v="18"/>
    <x v="2"/>
    <n v="1339"/>
    <n v="0"/>
  </r>
  <r>
    <x v="19"/>
    <x v="2"/>
    <n v="969"/>
    <n v="0"/>
  </r>
  <r>
    <x v="20"/>
    <x v="2"/>
    <n v="636"/>
    <n v="0"/>
  </r>
  <r>
    <x v="21"/>
    <x v="2"/>
    <n v="838"/>
    <n v="0"/>
  </r>
  <r>
    <x v="22"/>
    <x v="2"/>
    <n v="514"/>
    <n v="0"/>
  </r>
  <r>
    <x v="23"/>
    <x v="2"/>
    <n v="439"/>
    <n v="0"/>
  </r>
  <r>
    <x v="24"/>
    <x v="2"/>
    <n v="730"/>
    <n v="0"/>
  </r>
  <r>
    <x v="25"/>
    <x v="3"/>
    <n v="296"/>
    <n v="0"/>
  </r>
  <r>
    <x v="26"/>
    <x v="3"/>
    <n v="465"/>
    <n v="0"/>
  </r>
  <r>
    <x v="27"/>
    <x v="3"/>
    <n v="206"/>
    <n v="0"/>
  </r>
  <r>
    <x v="28"/>
    <x v="3"/>
    <n v="774"/>
    <n v="0"/>
  </r>
  <r>
    <x v="29"/>
    <x v="3"/>
    <n v="482"/>
    <n v="0"/>
  </r>
  <r>
    <x v="30"/>
    <x v="3"/>
    <n v="410"/>
    <n v="0"/>
  </r>
  <r>
    <x v="31"/>
    <x v="3"/>
    <n v="415"/>
    <n v="0"/>
  </r>
  <r>
    <x v="32"/>
    <x v="3"/>
    <n v="1554"/>
    <n v="0"/>
  </r>
  <r>
    <x v="33"/>
    <x v="3"/>
    <n v="749"/>
    <n v="0"/>
  </r>
  <r>
    <x v="9"/>
    <x v="3"/>
    <n v="36"/>
    <n v="0"/>
  </r>
  <r>
    <x v="34"/>
    <x v="3"/>
    <n v="1236"/>
    <n v="0"/>
  </r>
  <r>
    <x v="35"/>
    <x v="4"/>
    <n v="308"/>
    <n v="0"/>
  </r>
  <r>
    <x v="36"/>
    <x v="4"/>
    <n v="751"/>
    <n v="0"/>
  </r>
  <r>
    <x v="37"/>
    <x v="4"/>
    <n v="220"/>
    <n v="0"/>
  </r>
  <r>
    <x v="38"/>
    <x v="4"/>
    <n v="630"/>
    <n v="0"/>
  </r>
  <r>
    <x v="39"/>
    <x v="4"/>
    <n v="435"/>
    <n v="0"/>
  </r>
  <r>
    <x v="40"/>
    <x v="4"/>
    <n v="2134"/>
    <n v="0"/>
  </r>
  <r>
    <x v="41"/>
    <x v="5"/>
    <n v="666"/>
    <n v="666"/>
  </r>
  <r>
    <x v="42"/>
    <x v="5"/>
    <n v="477"/>
    <n v="0"/>
  </r>
  <r>
    <x v="43"/>
    <x v="5"/>
    <n v="322"/>
    <n v="0"/>
  </r>
  <r>
    <x v="44"/>
    <x v="5"/>
    <n v="664"/>
    <n v="0"/>
  </r>
  <r>
    <x v="45"/>
    <x v="5"/>
    <n v="34"/>
    <n v="0"/>
  </r>
  <r>
    <x v="39"/>
    <x v="5"/>
    <n v="435"/>
    <n v="0"/>
  </r>
  <r>
    <x v="46"/>
    <x v="5"/>
    <n v="941"/>
    <n v="0"/>
  </r>
  <r>
    <x v="47"/>
    <x v="5"/>
    <n v="435"/>
    <n v="0"/>
  </r>
  <r>
    <x v="48"/>
    <x v="5"/>
    <n v="606"/>
    <n v="0"/>
  </r>
  <r>
    <x v="49"/>
    <x v="5"/>
    <n v="454"/>
    <n v="0"/>
  </r>
  <r>
    <x v="50"/>
    <x v="5"/>
    <n v="454"/>
    <n v="0"/>
  </r>
  <r>
    <x v="51"/>
    <x v="5"/>
    <n v="450"/>
    <n v="0"/>
  </r>
  <r>
    <x v="52"/>
    <x v="5"/>
    <n v="452"/>
    <n v="0"/>
  </r>
  <r>
    <x v="53"/>
    <x v="5"/>
    <n v="470.7"/>
    <n v="0"/>
  </r>
  <r>
    <x v="54"/>
    <x v="5"/>
    <n v="2938"/>
    <n v="2938"/>
  </r>
  <r>
    <x v="55"/>
    <x v="6"/>
    <n v="425"/>
    <n v="0"/>
  </r>
  <r>
    <x v="56"/>
    <x v="6"/>
    <n v="72"/>
    <n v="0"/>
  </r>
  <r>
    <x v="57"/>
    <x v="6"/>
    <n v="640"/>
    <n v="0"/>
  </r>
  <r>
    <x v="58"/>
    <x v="6"/>
    <n v="429"/>
    <n v="0"/>
  </r>
  <r>
    <x v="59"/>
    <x v="6"/>
    <n v="403"/>
    <n v="0"/>
  </r>
  <r>
    <x v="60"/>
    <x v="6"/>
    <n v="439"/>
    <n v="0"/>
  </r>
  <r>
    <x v="61"/>
    <x v="6"/>
    <n v="1136"/>
    <n v="0"/>
  </r>
  <r>
    <x v="62"/>
    <x v="6"/>
    <n v="561"/>
    <n v="0"/>
  </r>
  <r>
    <x v="63"/>
    <x v="6"/>
    <n v="984"/>
    <n v="0"/>
  </r>
  <r>
    <x v="64"/>
    <x v="6"/>
    <n v="134"/>
    <n v="0"/>
  </r>
  <r>
    <x v="65"/>
    <x v="6"/>
    <n v="1211"/>
    <n v="0"/>
  </r>
  <r>
    <x v="66"/>
    <x v="6"/>
    <n v="450"/>
    <n v="0"/>
  </r>
  <r>
    <x v="67"/>
    <x v="6"/>
    <n v="197"/>
    <n v="0"/>
  </r>
  <r>
    <x v="68"/>
    <x v="6"/>
    <n v="27"/>
    <n v="0"/>
  </r>
  <r>
    <x v="69"/>
    <x v="6"/>
    <n v="449"/>
    <n v="0"/>
  </r>
  <r>
    <x v="70"/>
    <x v="6"/>
    <n v="520"/>
    <n v="520"/>
  </r>
  <r>
    <x v="71"/>
    <x v="7"/>
    <n v="2018.5"/>
    <n v="2018.5"/>
  </r>
  <r>
    <x v="72"/>
    <x v="7"/>
    <n v="1542.5"/>
    <n v="0"/>
  </r>
  <r>
    <x v="73"/>
    <x v="7"/>
    <n v="908"/>
    <n v="0"/>
  </r>
  <r>
    <x v="74"/>
    <x v="7"/>
    <n v="578"/>
    <n v="0"/>
  </r>
  <r>
    <x v="75"/>
    <x v="7"/>
    <n v="473"/>
    <n v="0"/>
  </r>
  <r>
    <x v="76"/>
    <x v="7"/>
    <n v="1058"/>
    <n v="0"/>
  </r>
  <r>
    <x v="77"/>
    <x v="7"/>
    <n v="936"/>
    <n v="0"/>
  </r>
  <r>
    <x v="78"/>
    <x v="7"/>
    <n v="991"/>
    <n v="991"/>
  </r>
  <r>
    <x v="79"/>
    <x v="7"/>
    <n v="1451.5"/>
    <n v="0"/>
  </r>
  <r>
    <x v="80"/>
    <x v="7"/>
    <n v="510"/>
    <n v="0"/>
  </r>
  <r>
    <x v="81"/>
    <x v="7"/>
    <n v="3714.5"/>
    <n v="0"/>
  </r>
  <r>
    <x v="82"/>
    <x v="7"/>
    <n v="448"/>
    <n v="0"/>
  </r>
  <r>
    <x v="83"/>
    <x v="7"/>
    <n v="1336"/>
    <n v="0"/>
  </r>
  <r>
    <x v="84"/>
    <x v="7"/>
    <n v="1559"/>
    <n v="0"/>
  </r>
  <r>
    <x v="85"/>
    <x v="7"/>
    <n v="439"/>
    <n v="0"/>
  </r>
  <r>
    <x v="86"/>
    <x v="7"/>
    <n v="335"/>
    <n v="0"/>
  </r>
  <r>
    <x v="87"/>
    <x v="7"/>
    <n v="477"/>
    <n v="0"/>
  </r>
  <r>
    <x v="88"/>
    <x v="7"/>
    <n v="1005"/>
    <n v="0"/>
  </r>
  <r>
    <x v="89"/>
    <x v="7"/>
    <n v="0"/>
    <n v="0"/>
  </r>
  <r>
    <x v="90"/>
    <x v="6"/>
    <n v="462"/>
    <n v="0"/>
  </r>
  <r>
    <x v="91"/>
    <x v="6"/>
    <n v="583"/>
    <n v="0"/>
  </r>
  <r>
    <x v="92"/>
    <x v="6"/>
    <n v="254"/>
    <n v="0"/>
  </r>
  <r>
    <x v="93"/>
    <x v="6"/>
    <n v="1042"/>
    <n v="0"/>
  </r>
  <r>
    <x v="94"/>
    <x v="6"/>
    <n v="463"/>
    <n v="0"/>
  </r>
  <r>
    <x v="95"/>
    <x v="6"/>
    <n v="96"/>
    <n v="0"/>
  </r>
  <r>
    <x v="96"/>
    <x v="6"/>
    <n v="3173"/>
    <n v="3173"/>
  </r>
  <r>
    <x v="97"/>
    <x v="6"/>
    <n v="4652.8"/>
    <n v="0"/>
  </r>
  <r>
    <x v="98"/>
    <x v="6"/>
    <n v="1397"/>
    <n v="1397"/>
  </r>
  <r>
    <x v="99"/>
    <x v="6"/>
    <n v="539"/>
    <n v="0"/>
  </r>
  <r>
    <x v="100"/>
    <x v="6"/>
    <n v="905"/>
    <n v="905"/>
  </r>
  <r>
    <x v="101"/>
    <x v="6"/>
    <n v="505"/>
    <n v="0"/>
  </r>
  <r>
    <x v="102"/>
    <x v="6"/>
    <n v="799"/>
    <n v="0"/>
  </r>
  <r>
    <x v="103"/>
    <x v="6"/>
    <n v="852"/>
    <n v="0"/>
  </r>
  <r>
    <x v="104"/>
    <x v="6"/>
    <n v="1172"/>
    <n v="0"/>
  </r>
  <r>
    <x v="105"/>
    <x v="6"/>
    <n v="799"/>
    <n v="0"/>
  </r>
  <r>
    <x v="106"/>
    <x v="6"/>
    <n v="203"/>
    <n v="0"/>
  </r>
  <r>
    <x v="107"/>
    <x v="6"/>
    <n v="578"/>
    <n v="578"/>
  </r>
  <r>
    <x v="108"/>
    <x v="6"/>
    <n v="627"/>
    <n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x v="0"/>
    <x v="0"/>
    <n v="1287"/>
    <n v="0"/>
  </r>
  <r>
    <x v="1"/>
    <x v="0"/>
    <n v="629"/>
    <n v="0"/>
  </r>
  <r>
    <x v="2"/>
    <x v="0"/>
    <n v="513"/>
    <n v="0"/>
  </r>
  <r>
    <x v="3"/>
    <x v="1"/>
    <n v="491"/>
    <n v="0"/>
  </r>
  <r>
    <x v="4"/>
    <x v="1"/>
    <n v="488"/>
    <n v="0"/>
  </r>
  <r>
    <x v="5"/>
    <x v="1"/>
    <n v="419"/>
    <n v="0"/>
  </r>
  <r>
    <x v="6"/>
    <x v="1"/>
    <n v="475"/>
    <n v="0"/>
  </r>
  <r>
    <x v="7"/>
    <x v="1"/>
    <n v="515"/>
    <n v="0"/>
  </r>
  <r>
    <x v="8"/>
    <x v="1"/>
    <n v="332"/>
    <n v="332"/>
  </r>
  <r>
    <x v="9"/>
    <x v="1"/>
    <n v="478"/>
    <n v="0"/>
  </r>
  <r>
    <x v="10"/>
    <x v="1"/>
    <n v="1006"/>
    <n v="1006"/>
  </r>
  <r>
    <x v="11"/>
    <x v="1"/>
    <n v="630"/>
    <n v="0"/>
  </r>
  <r>
    <x v="12"/>
    <x v="1"/>
    <n v="513"/>
    <n v="0"/>
  </r>
  <r>
    <x v="13"/>
    <x v="1"/>
    <n v="699"/>
    <n v="0"/>
  </r>
  <r>
    <x v="14"/>
    <x v="1"/>
    <n v="918.7"/>
    <n v="0"/>
  </r>
  <r>
    <x v="15"/>
    <x v="1"/>
    <n v="1680.5"/>
    <n v="0"/>
  </r>
  <r>
    <x v="16"/>
    <x v="1"/>
    <n v="105"/>
    <n v="0"/>
  </r>
  <r>
    <x v="17"/>
    <x v="2"/>
    <n v="554"/>
    <n v="0"/>
  </r>
  <r>
    <x v="18"/>
    <x v="2"/>
    <n v="762"/>
    <n v="0"/>
  </r>
  <r>
    <x v="19"/>
    <x v="2"/>
    <n v="542"/>
    <n v="0"/>
  </r>
  <r>
    <x v="20"/>
    <x v="2"/>
    <n v="125.5"/>
    <n v="0"/>
  </r>
  <r>
    <x v="21"/>
    <x v="2"/>
    <n v="447"/>
    <n v="0"/>
  </r>
  <r>
    <x v="22"/>
    <x v="2"/>
    <n v="439"/>
    <n v="0"/>
  </r>
  <r>
    <x v="23"/>
    <x v="2"/>
    <n v="646"/>
    <n v="0"/>
  </r>
  <r>
    <x v="24"/>
    <x v="2"/>
    <n v="496"/>
    <n v="0"/>
  </r>
  <r>
    <x v="25"/>
    <x v="2"/>
    <n v="493"/>
    <n v="0"/>
  </r>
  <r>
    <x v="26"/>
    <x v="2"/>
    <n v="469"/>
    <n v="0"/>
  </r>
  <r>
    <x v="27"/>
    <x v="2"/>
    <n v="453"/>
    <n v="0"/>
  </r>
  <r>
    <x v="28"/>
    <x v="2"/>
    <n v="786"/>
    <n v="0"/>
  </r>
  <r>
    <x v="29"/>
    <x v="2"/>
    <n v="432"/>
    <n v="0"/>
  </r>
  <r>
    <x v="30"/>
    <x v="2"/>
    <n v="1022"/>
    <n v="0"/>
  </r>
  <r>
    <x v="31"/>
    <x v="3"/>
    <n v="475"/>
    <n v="0"/>
  </r>
  <r>
    <x v="32"/>
    <x v="3"/>
    <n v="511"/>
    <n v="0"/>
  </r>
  <r>
    <x v="33"/>
    <x v="3"/>
    <n v="432"/>
    <n v="432"/>
  </r>
  <r>
    <x v="34"/>
    <x v="3"/>
    <n v="182"/>
    <n v="0"/>
  </r>
  <r>
    <x v="35"/>
    <x v="3"/>
    <n v="696"/>
    <n v="0"/>
  </r>
  <r>
    <x v="36"/>
    <x v="3"/>
    <n v="430.5"/>
    <n v="0"/>
  </r>
  <r>
    <x v="37"/>
    <x v="3"/>
    <n v="577"/>
    <n v="0"/>
  </r>
  <r>
    <x v="38"/>
    <x v="3"/>
    <n v="963"/>
    <n v="963"/>
  </r>
  <r>
    <x v="39"/>
    <x v="3"/>
    <n v="1546"/>
    <n v="0"/>
  </r>
  <r>
    <x v="40"/>
    <x v="0"/>
    <n v="436"/>
    <n v="0"/>
  </r>
  <r>
    <x v="41"/>
    <x v="0"/>
    <n v="1524"/>
    <n v="1524"/>
  </r>
  <r>
    <x v="42"/>
    <x v="0"/>
    <n v="420"/>
    <n v="420"/>
  </r>
  <r>
    <x v="43"/>
    <x v="0"/>
    <n v="470"/>
    <n v="0"/>
  </r>
  <r>
    <x v="44"/>
    <x v="0"/>
    <n v="792"/>
    <n v="0"/>
  </r>
  <r>
    <x v="45"/>
    <x v="0"/>
    <n v="501"/>
    <n v="0"/>
  </r>
  <r>
    <x v="46"/>
    <x v="0"/>
    <n v="920"/>
    <n v="0"/>
  </r>
  <r>
    <x v="47"/>
    <x v="0"/>
    <n v="486.5"/>
    <n v="0"/>
  </r>
  <r>
    <x v="48"/>
    <x v="0"/>
    <n v="444.8"/>
    <n v="0"/>
  </r>
  <r>
    <x v="49"/>
    <x v="0"/>
    <n v="871"/>
    <n v="0"/>
  </r>
  <r>
    <x v="50"/>
    <x v="4"/>
    <n v="27"/>
    <n v="0"/>
  </r>
  <r>
    <x v="51"/>
    <x v="4"/>
    <n v="495"/>
    <n v="0"/>
  </r>
  <r>
    <x v="52"/>
    <x v="4"/>
    <n v="344"/>
    <n v="0"/>
  </r>
  <r>
    <x v="53"/>
    <x v="4"/>
    <n v="439"/>
    <n v="0"/>
  </r>
  <r>
    <x v="54"/>
    <x v="4"/>
    <n v="449"/>
    <n v="0"/>
  </r>
  <r>
    <x v="55"/>
    <x v="4"/>
    <n v="1315"/>
    <n v="0"/>
  </r>
  <r>
    <x v="56"/>
    <x v="4"/>
    <n v="1211"/>
    <n v="0"/>
  </r>
  <r>
    <x v="57"/>
    <x v="4"/>
    <n v="711"/>
    <n v="0"/>
  </r>
  <r>
    <x v="58"/>
    <x v="4"/>
    <n v="513"/>
    <n v="0"/>
  </r>
  <r>
    <x v="59"/>
    <x v="4"/>
    <n v="316"/>
    <n v="0"/>
  </r>
  <r>
    <x v="60"/>
    <x v="4"/>
    <n v="425"/>
    <n v="0"/>
  </r>
  <r>
    <x v="61"/>
    <x v="4"/>
    <n v="450"/>
    <n v="0"/>
  </r>
  <r>
    <x v="62"/>
    <x v="4"/>
    <n v="439"/>
    <n v="0"/>
  </r>
  <r>
    <x v="63"/>
    <x v="4"/>
    <n v="520"/>
    <n v="520"/>
  </r>
  <r>
    <x v="64"/>
    <x v="4"/>
    <n v="435"/>
    <n v="0"/>
  </r>
  <r>
    <x v="65"/>
    <x v="4"/>
    <n v="99"/>
    <n v="0"/>
  </r>
  <r>
    <x v="66"/>
    <x v="4"/>
    <n v="488"/>
    <n v="0"/>
  </r>
  <r>
    <x v="67"/>
    <x v="5"/>
    <n v="451"/>
    <n v="0"/>
  </r>
  <r>
    <x v="68"/>
    <x v="5"/>
    <n v="523"/>
    <n v="523"/>
  </r>
  <r>
    <x v="69"/>
    <x v="5"/>
    <n v="433"/>
    <n v="0"/>
  </r>
  <r>
    <x v="70"/>
    <x v="5"/>
    <n v="23"/>
    <n v="0"/>
  </r>
  <r>
    <x v="71"/>
    <x v="5"/>
    <n v="449"/>
    <n v="0"/>
  </r>
  <r>
    <x v="72"/>
    <x v="5"/>
    <n v="613"/>
    <n v="0"/>
  </r>
  <r>
    <x v="73"/>
    <x v="6"/>
    <n v="23"/>
    <n v="0"/>
  </r>
  <r>
    <x v="74"/>
    <x v="7"/>
    <n v="780"/>
    <n v="0"/>
  </r>
  <r>
    <x v="75"/>
    <x v="7"/>
    <n v="410"/>
    <n v="0"/>
  </r>
  <r>
    <x v="76"/>
    <x v="7"/>
    <n v="536"/>
    <n v="0"/>
  </r>
  <r>
    <x v="77"/>
    <x v="8"/>
    <n v="470"/>
    <n v="0"/>
  </r>
  <r>
    <x v="78"/>
    <x v="8"/>
    <n v="335"/>
    <n v="0"/>
  </r>
  <r>
    <x v="79"/>
    <x v="8"/>
    <n v="553"/>
    <n v="0"/>
  </r>
  <r>
    <x v="80"/>
    <x v="8"/>
    <n v="488"/>
    <n v="0"/>
  </r>
  <r>
    <x v="81"/>
    <x v="8"/>
    <n v="475"/>
    <n v="0"/>
  </r>
  <r>
    <x v="82"/>
    <x v="8"/>
    <n v="710"/>
    <n v="710"/>
  </r>
  <r>
    <x v="83"/>
    <x v="8"/>
    <n v="483"/>
    <n v="0"/>
  </r>
  <r>
    <x v="84"/>
    <x v="8"/>
    <n v="477"/>
    <n v="0"/>
  </r>
  <r>
    <x v="85"/>
    <x v="8"/>
    <n v="1538"/>
    <n v="0"/>
  </r>
  <r>
    <x v="86"/>
    <x v="8"/>
    <n v="479"/>
    <n v="0"/>
  </r>
  <r>
    <x v="87"/>
    <x v="8"/>
    <n v="2269"/>
    <n v="0"/>
  </r>
  <r>
    <x v="88"/>
    <x v="8"/>
    <n v="501"/>
    <n v="0"/>
  </r>
  <r>
    <x v="89"/>
    <x v="8"/>
    <n v="546"/>
    <n v="0"/>
  </r>
  <r>
    <x v="90"/>
    <x v="8"/>
    <n v="454"/>
    <n v="454"/>
  </r>
  <r>
    <x v="91"/>
    <x v="8"/>
    <n v="1005"/>
    <n v="0"/>
  </r>
  <r>
    <x v="92"/>
    <x v="8"/>
    <n v="682"/>
    <n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">
  <r>
    <x v="0"/>
    <x v="0"/>
    <n v="563"/>
    <n v="0"/>
  </r>
  <r>
    <x v="1"/>
    <x v="0"/>
    <n v="471"/>
    <n v="0"/>
  </r>
  <r>
    <x v="2"/>
    <x v="0"/>
    <n v="213"/>
    <n v="0"/>
  </r>
  <r>
    <x v="3"/>
    <x v="0"/>
    <n v="1377"/>
    <n v="0"/>
  </r>
  <r>
    <x v="4"/>
    <x v="0"/>
    <n v="458"/>
    <n v="0"/>
  </r>
  <r>
    <x v="5"/>
    <x v="0"/>
    <n v="1793"/>
    <n v="1793"/>
  </r>
  <r>
    <x v="6"/>
    <x v="0"/>
    <n v="425"/>
    <n v="0"/>
  </r>
  <r>
    <x v="7"/>
    <x v="0"/>
    <n v="453"/>
    <n v="0"/>
  </r>
  <r>
    <x v="8"/>
    <x v="0"/>
    <n v="708"/>
    <n v="0"/>
  </r>
  <r>
    <x v="9"/>
    <x v="0"/>
    <n v="441"/>
    <n v="441"/>
  </r>
  <r>
    <x v="10"/>
    <x v="1"/>
    <n v="506"/>
    <n v="0"/>
  </r>
  <r>
    <x v="11"/>
    <x v="1"/>
    <n v="506"/>
    <n v="0"/>
  </r>
  <r>
    <x v="12"/>
    <x v="1"/>
    <n v="453"/>
    <n v="0"/>
  </r>
  <r>
    <x v="13"/>
    <x v="1"/>
    <n v="1586"/>
    <n v="0"/>
  </r>
  <r>
    <x v="14"/>
    <x v="1"/>
    <n v="419"/>
    <n v="0"/>
  </r>
  <r>
    <x v="15"/>
    <x v="1"/>
    <n v="475"/>
    <n v="475"/>
  </r>
  <r>
    <x v="16"/>
    <x v="1"/>
    <n v="1291"/>
    <n v="0"/>
  </r>
  <r>
    <x v="17"/>
    <x v="1"/>
    <n v="85"/>
    <n v="0"/>
  </r>
  <r>
    <x v="18"/>
    <x v="1"/>
    <n v="481"/>
    <n v="0"/>
  </r>
  <r>
    <x v="19"/>
    <x v="1"/>
    <n v="591"/>
    <n v="0"/>
  </r>
  <r>
    <x v="20"/>
    <x v="1"/>
    <n v="132"/>
    <n v="0"/>
  </r>
  <r>
    <x v="21"/>
    <x v="1"/>
    <n v="96"/>
    <n v="0"/>
  </r>
  <r>
    <x v="22"/>
    <x v="1"/>
    <n v="984"/>
    <n v="0"/>
  </r>
  <r>
    <x v="23"/>
    <x v="1"/>
    <n v="640"/>
    <n v="0"/>
  </r>
  <r>
    <x v="24"/>
    <x v="1"/>
    <n v="134"/>
    <n v="0"/>
  </r>
  <r>
    <x v="25"/>
    <x v="1"/>
    <n v="304"/>
    <n v="0"/>
  </r>
  <r>
    <x v="26"/>
    <x v="1"/>
    <n v="197"/>
    <n v="0"/>
  </r>
  <r>
    <x v="27"/>
    <x v="1"/>
    <n v="429"/>
    <n v="0"/>
  </r>
  <r>
    <x v="28"/>
    <x v="1"/>
    <n v="490"/>
    <n v="0"/>
  </r>
  <r>
    <x v="29"/>
    <x v="1"/>
    <n v="1136"/>
    <n v="0"/>
  </r>
  <r>
    <x v="30"/>
    <x v="1"/>
    <n v="409"/>
    <n v="0"/>
  </r>
  <r>
    <x v="31"/>
    <x v="1"/>
    <n v="458"/>
    <n v="0"/>
  </r>
  <r>
    <x v="32"/>
    <x v="1"/>
    <n v="958.25"/>
    <n v="0"/>
  </r>
  <r>
    <x v="33"/>
    <x v="1"/>
    <n v="439"/>
    <n v="0"/>
  </r>
  <r>
    <x v="34"/>
    <x v="1"/>
    <n v="504"/>
    <n v="0"/>
  </r>
  <r>
    <x v="35"/>
    <x v="1"/>
    <n v="561"/>
    <n v="0"/>
  </r>
  <r>
    <x v="36"/>
    <x v="1"/>
    <n v="403"/>
    <n v="0"/>
  </r>
  <r>
    <x v="37"/>
    <x v="1"/>
    <n v="326"/>
    <n v="0"/>
  </r>
  <r>
    <x v="38"/>
    <x v="1"/>
    <n v="669"/>
    <n v="0"/>
  </r>
  <r>
    <x v="39"/>
    <x v="1"/>
    <n v="147"/>
    <n v="0"/>
  </r>
  <r>
    <x v="40"/>
    <x v="1"/>
    <n v="72"/>
    <n v="0"/>
  </r>
  <r>
    <x v="41"/>
    <x v="2"/>
    <n v="1366.65"/>
    <n v="0"/>
  </r>
  <r>
    <x v="42"/>
    <x v="2"/>
    <n v="452"/>
    <n v="0"/>
  </r>
  <r>
    <x v="43"/>
    <x v="2"/>
    <n v="417"/>
    <n v="0"/>
  </r>
  <r>
    <x v="44"/>
    <x v="2"/>
    <n v="153"/>
    <n v="0"/>
  </r>
  <r>
    <x v="45"/>
    <x v="2"/>
    <n v="464"/>
    <n v="0"/>
  </r>
  <r>
    <x v="46"/>
    <x v="2"/>
    <n v="455"/>
    <n v="0"/>
  </r>
  <r>
    <x v="47"/>
    <x v="2"/>
    <n v="333"/>
    <n v="0"/>
  </r>
  <r>
    <x v="48"/>
    <x v="2"/>
    <n v="1789.65"/>
    <n v="0"/>
  </r>
  <r>
    <x v="49"/>
    <x v="2"/>
    <n v="1714"/>
    <n v="0"/>
  </r>
  <r>
    <x v="50"/>
    <x v="2"/>
    <n v="291"/>
    <n v="0"/>
  </r>
  <r>
    <x v="51"/>
    <x v="2"/>
    <n v="498"/>
    <n v="0"/>
  </r>
  <r>
    <x v="52"/>
    <x v="3"/>
    <n v="797"/>
    <n v="0"/>
  </r>
  <r>
    <x v="53"/>
    <x v="3"/>
    <n v="1005"/>
    <n v="0"/>
  </r>
  <r>
    <x v="54"/>
    <x v="3"/>
    <n v="546"/>
    <n v="0"/>
  </r>
  <r>
    <x v="55"/>
    <x v="3"/>
    <n v="454"/>
    <n v="454"/>
  </r>
  <r>
    <x v="56"/>
    <x v="3"/>
    <n v="501"/>
    <n v="0"/>
  </r>
  <r>
    <x v="57"/>
    <x v="3"/>
    <n v="820"/>
    <n v="820"/>
  </r>
  <r>
    <x v="58"/>
    <x v="3"/>
    <n v="501"/>
    <n v="0"/>
  </r>
  <r>
    <x v="59"/>
    <x v="3"/>
    <n v="1468"/>
    <n v="1468"/>
  </r>
  <r>
    <x v="60"/>
    <x v="3"/>
    <n v="320"/>
    <n v="0"/>
  </r>
  <r>
    <x v="61"/>
    <x v="3"/>
    <n v="855"/>
    <n v="0"/>
  </r>
  <r>
    <x v="62"/>
    <x v="3"/>
    <n v="938"/>
    <n v="0"/>
  </r>
  <r>
    <x v="63"/>
    <x v="3"/>
    <n v="1562"/>
    <n v="0"/>
  </r>
  <r>
    <x v="64"/>
    <x v="3"/>
    <n v="600"/>
    <n v="0"/>
  </r>
  <r>
    <x v="65"/>
    <x v="3"/>
    <n v="1113"/>
    <n v="1113"/>
  </r>
  <r>
    <x v="66"/>
    <x v="3"/>
    <n v="710"/>
    <n v="710"/>
  </r>
  <r>
    <x v="67"/>
    <x v="4"/>
    <n v="900"/>
    <n v="0"/>
  </r>
  <r>
    <x v="68"/>
    <x v="4"/>
    <n v="530"/>
    <n v="0"/>
  </r>
  <r>
    <x v="69"/>
    <x v="4"/>
    <n v="364"/>
    <n v="0"/>
  </r>
  <r>
    <x v="70"/>
    <x v="4"/>
    <n v="583"/>
    <n v="0"/>
  </r>
  <r>
    <x v="71"/>
    <x v="4"/>
    <n v="567"/>
    <n v="0"/>
  </r>
  <r>
    <x v="72"/>
    <x v="4"/>
    <n v="493"/>
    <n v="0"/>
  </r>
  <r>
    <x v="73"/>
    <x v="4"/>
    <n v="539"/>
    <n v="0"/>
  </r>
  <r>
    <x v="74"/>
    <x v="4"/>
    <n v="491"/>
    <n v="0"/>
  </r>
  <r>
    <x v="75"/>
    <x v="4"/>
    <n v="588"/>
    <n v="0"/>
  </r>
  <r>
    <x v="76"/>
    <x v="4"/>
    <n v="775"/>
    <n v="775"/>
  </r>
  <r>
    <x v="77"/>
    <x v="4"/>
    <n v="430"/>
    <n v="0"/>
  </r>
  <r>
    <x v="78"/>
    <x v="4"/>
    <n v="756"/>
    <n v="0"/>
  </r>
  <r>
    <x v="79"/>
    <x v="4"/>
    <n v="677"/>
    <n v="0"/>
  </r>
  <r>
    <x v="80"/>
    <x v="4"/>
    <n v="557"/>
    <n v="0"/>
  </r>
  <r>
    <x v="81"/>
    <x v="5"/>
    <n v="779.65"/>
    <n v="0"/>
  </r>
  <r>
    <x v="82"/>
    <x v="5"/>
    <n v="455"/>
    <n v="0"/>
  </r>
  <r>
    <x v="83"/>
    <x v="5"/>
    <n v="476"/>
    <n v="0"/>
  </r>
  <r>
    <x v="84"/>
    <x v="5"/>
    <n v="436"/>
    <n v="0"/>
  </r>
  <r>
    <x v="85"/>
    <x v="5"/>
    <n v="552"/>
    <n v="0"/>
  </r>
  <r>
    <x v="86"/>
    <x v="5"/>
    <n v="532"/>
    <n v="0"/>
  </r>
  <r>
    <x v="87"/>
    <x v="5"/>
    <n v="528"/>
    <n v="0"/>
  </r>
  <r>
    <x v="88"/>
    <x v="5"/>
    <n v="628"/>
    <n v="628"/>
  </r>
  <r>
    <x v="89"/>
    <x v="6"/>
    <n v="946"/>
    <n v="0"/>
  </r>
  <r>
    <x v="90"/>
    <x v="6"/>
    <n v="440.3"/>
    <n v="0"/>
  </r>
  <r>
    <x v="91"/>
    <x v="6"/>
    <n v="142"/>
    <n v="0"/>
  </r>
  <r>
    <x v="92"/>
    <x v="6"/>
    <n v="23"/>
    <n v="0"/>
  </r>
  <r>
    <x v="93"/>
    <x v="6"/>
    <n v="34"/>
    <n v="0"/>
  </r>
  <r>
    <x v="94"/>
    <x v="6"/>
    <n v="433"/>
    <n v="0"/>
  </r>
  <r>
    <x v="95"/>
    <x v="6"/>
    <n v="399.65"/>
    <n v="0"/>
  </r>
  <r>
    <x v="96"/>
    <x v="6"/>
    <n v="435"/>
    <n v="0"/>
  </r>
  <r>
    <x v="97"/>
    <x v="6"/>
    <n v="188"/>
    <n v="0"/>
  </r>
  <r>
    <x v="98"/>
    <x v="6"/>
    <n v="831"/>
    <n v="0"/>
  </r>
  <r>
    <x v="99"/>
    <x v="6"/>
    <n v="472"/>
    <n v="0"/>
  </r>
  <r>
    <x v="100"/>
    <x v="6"/>
    <n v="910"/>
    <n v="0"/>
  </r>
  <r>
    <x v="101"/>
    <x v="6"/>
    <n v="3561"/>
    <n v="0"/>
  </r>
  <r>
    <x v="102"/>
    <x v="6"/>
    <n v="464"/>
    <n v="0"/>
  </r>
  <r>
    <x v="103"/>
    <x v="6"/>
    <n v="1000"/>
    <n v="0"/>
  </r>
  <r>
    <x v="104"/>
    <x v="6"/>
    <n v="1250"/>
    <n v="0"/>
  </r>
  <r>
    <x v="105"/>
    <x v="6"/>
    <n v="95"/>
    <n v="0"/>
  </r>
  <r>
    <x v="106"/>
    <x v="6"/>
    <n v="1254"/>
    <n v="1254"/>
  </r>
  <r>
    <x v="107"/>
    <x v="7"/>
    <n v="2410"/>
    <n v="0"/>
  </r>
  <r>
    <x v="108"/>
    <x v="7"/>
    <n v="784"/>
    <n v="0"/>
  </r>
  <r>
    <x v="109"/>
    <x v="7"/>
    <n v="1079"/>
    <n v="0"/>
  </r>
  <r>
    <x v="110"/>
    <x v="7"/>
    <n v="223"/>
    <n v="0"/>
  </r>
  <r>
    <x v="111"/>
    <x v="7"/>
    <n v="750"/>
    <n v="0"/>
  </r>
  <r>
    <x v="112"/>
    <x v="7"/>
    <n v="216"/>
    <n v="0"/>
  </r>
  <r>
    <x v="113"/>
    <x v="7"/>
    <n v="28.5"/>
    <n v="0"/>
  </r>
  <r>
    <x v="114"/>
    <x v="7"/>
    <n v="781"/>
    <n v="0"/>
  </r>
  <r>
    <x v="115"/>
    <x v="7"/>
    <n v="1006"/>
    <n v="1006"/>
  </r>
  <r>
    <x v="116"/>
    <x v="7"/>
    <n v="424.5"/>
    <n v="0"/>
  </r>
  <r>
    <x v="117"/>
    <x v="7"/>
    <n v="777"/>
    <n v="0"/>
  </r>
  <r>
    <x v="118"/>
    <x v="7"/>
    <n v="1004"/>
    <n v="1004"/>
  </r>
  <r>
    <x v="119"/>
    <x v="7"/>
    <n v="730"/>
    <n v="0"/>
  </r>
  <r>
    <x v="120"/>
    <x v="7"/>
    <n v="134"/>
    <n v="0"/>
  </r>
  <r>
    <x v="121"/>
    <x v="8"/>
    <n v="466"/>
    <n v="0"/>
  </r>
  <r>
    <x v="122"/>
    <x v="8"/>
    <n v="512"/>
    <n v="0"/>
  </r>
  <r>
    <x v="123"/>
    <x v="8"/>
    <n v="1030"/>
    <n v="0"/>
  </r>
  <r>
    <x v="124"/>
    <x v="8"/>
    <n v="859"/>
    <n v="0"/>
  </r>
  <r>
    <x v="125"/>
    <x v="8"/>
    <n v="1199"/>
    <n v="0"/>
  </r>
  <r>
    <x v="126"/>
    <x v="8"/>
    <n v="1825"/>
    <n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x v="0"/>
    <x v="0"/>
    <n v="445"/>
    <n v="0"/>
  </r>
  <r>
    <x v="1"/>
    <x v="0"/>
    <n v="752.5"/>
    <n v="0"/>
  </r>
  <r>
    <x v="2"/>
    <x v="0"/>
    <n v="460"/>
    <n v="0"/>
  </r>
  <r>
    <x v="3"/>
    <x v="1"/>
    <n v="1633"/>
    <n v="0"/>
  </r>
  <r>
    <x v="4"/>
    <x v="1"/>
    <n v="1311"/>
    <n v="0"/>
  </r>
  <r>
    <x v="5"/>
    <x v="1"/>
    <n v="542"/>
    <n v="0"/>
  </r>
  <r>
    <x v="6"/>
    <x v="1"/>
    <n v="575"/>
    <n v="575"/>
  </r>
  <r>
    <x v="7"/>
    <x v="1"/>
    <n v="452"/>
    <n v="0"/>
  </r>
  <r>
    <x v="8"/>
    <x v="1"/>
    <n v="910"/>
    <n v="0"/>
  </r>
  <r>
    <x v="9"/>
    <x v="1"/>
    <n v="186"/>
    <n v="0"/>
  </r>
  <r>
    <x v="10"/>
    <x v="1"/>
    <n v="430"/>
    <n v="0"/>
  </r>
  <r>
    <x v="11"/>
    <x v="1"/>
    <n v="601"/>
    <n v="0"/>
  </r>
  <r>
    <x v="12"/>
    <x v="1"/>
    <n v="629"/>
    <n v="0"/>
  </r>
  <r>
    <x v="13"/>
    <x v="2"/>
    <n v="455"/>
    <n v="0"/>
  </r>
  <r>
    <x v="14"/>
    <x v="2"/>
    <n v="115.65"/>
    <n v="0"/>
  </r>
  <r>
    <x v="15"/>
    <x v="2"/>
    <n v="455"/>
    <n v="0"/>
  </r>
  <r>
    <x v="16"/>
    <x v="2"/>
    <n v="508"/>
    <n v="508"/>
  </r>
  <r>
    <x v="17"/>
    <x v="2"/>
    <n v="586"/>
    <n v="0"/>
  </r>
  <r>
    <x v="18"/>
    <x v="2"/>
    <n v="455"/>
    <n v="0"/>
  </r>
  <r>
    <x v="19"/>
    <x v="2"/>
    <n v="545"/>
    <n v="0"/>
  </r>
  <r>
    <x v="20"/>
    <x v="2"/>
    <n v="728.5"/>
    <n v="0"/>
  </r>
  <r>
    <x v="21"/>
    <x v="2"/>
    <n v="422"/>
    <n v="0"/>
  </r>
  <r>
    <x v="22"/>
    <x v="2"/>
    <n v="264.75"/>
    <n v="0"/>
  </r>
  <r>
    <x v="23"/>
    <x v="2"/>
    <n v="420"/>
    <n v="0"/>
  </r>
  <r>
    <x v="24"/>
    <x v="2"/>
    <n v="554"/>
    <n v="0"/>
  </r>
  <r>
    <x v="25"/>
    <x v="2"/>
    <n v="521"/>
    <n v="0"/>
  </r>
  <r>
    <x v="26"/>
    <x v="2"/>
    <n v="455"/>
    <n v="0"/>
  </r>
  <r>
    <x v="27"/>
    <x v="3"/>
    <n v="558"/>
    <n v="0"/>
  </r>
  <r>
    <x v="28"/>
    <x v="3"/>
    <n v="403.65"/>
    <n v="0"/>
  </r>
  <r>
    <x v="29"/>
    <x v="3"/>
    <n v="2306"/>
    <n v="2306"/>
  </r>
  <r>
    <x v="30"/>
    <x v="3"/>
    <n v="485"/>
    <n v="0"/>
  </r>
  <r>
    <x v="31"/>
    <x v="3"/>
    <n v="507"/>
    <n v="0"/>
  </r>
  <r>
    <x v="32"/>
    <x v="3"/>
    <n v="192"/>
    <n v="0"/>
  </r>
  <r>
    <x v="33"/>
    <x v="3"/>
    <n v="392"/>
    <n v="0"/>
  </r>
  <r>
    <x v="34"/>
    <x v="3"/>
    <n v="525"/>
    <n v="0"/>
  </r>
  <r>
    <x v="35"/>
    <x v="3"/>
    <n v="614"/>
    <n v="0"/>
  </r>
  <r>
    <x v="36"/>
    <x v="3"/>
    <n v="1035"/>
    <n v="0"/>
  </r>
  <r>
    <x v="37"/>
    <x v="3"/>
    <n v="436.5"/>
    <n v="0"/>
  </r>
  <r>
    <x v="38"/>
    <x v="3"/>
    <n v="672"/>
    <n v="0"/>
  </r>
  <r>
    <x v="39"/>
    <x v="3"/>
    <n v="47"/>
    <n v="0"/>
  </r>
  <r>
    <x v="40"/>
    <x v="4"/>
    <n v="471"/>
    <n v="0"/>
  </r>
  <r>
    <x v="41"/>
    <x v="4"/>
    <n v="389"/>
    <n v="0"/>
  </r>
  <r>
    <x v="42"/>
    <x v="4"/>
    <n v="341"/>
    <n v="0"/>
  </r>
  <r>
    <x v="43"/>
    <x v="4"/>
    <n v="41"/>
    <n v="0"/>
  </r>
  <r>
    <x v="44"/>
    <x v="4"/>
    <n v="63"/>
    <n v="0"/>
  </r>
  <r>
    <x v="45"/>
    <x v="4"/>
    <n v="752"/>
    <n v="0"/>
  </r>
  <r>
    <x v="46"/>
    <x v="4"/>
    <n v="806"/>
    <n v="0"/>
  </r>
  <r>
    <x v="47"/>
    <x v="4"/>
    <n v="504.5"/>
    <n v="0"/>
  </r>
  <r>
    <x v="48"/>
    <x v="4"/>
    <n v="28.5"/>
    <n v="0"/>
  </r>
  <r>
    <x v="49"/>
    <x v="4"/>
    <n v="462"/>
    <n v="0"/>
  </r>
  <r>
    <x v="50"/>
    <x v="4"/>
    <n v="404"/>
    <n v="0"/>
  </r>
  <r>
    <x v="51"/>
    <x v="4"/>
    <n v="365"/>
    <n v="0"/>
  </r>
  <r>
    <x v="52"/>
    <x v="4"/>
    <n v="730"/>
    <n v="730"/>
  </r>
  <r>
    <x v="53"/>
    <x v="4"/>
    <n v="224"/>
    <n v="0"/>
  </r>
  <r>
    <x v="54"/>
    <x v="4"/>
    <n v="637"/>
    <n v="0"/>
  </r>
  <r>
    <x v="55"/>
    <x v="4"/>
    <n v="414"/>
    <n v="0"/>
  </r>
  <r>
    <x v="56"/>
    <x v="4"/>
    <n v="344"/>
    <n v="0"/>
  </r>
  <r>
    <x v="57"/>
    <x v="5"/>
    <n v="1792"/>
    <n v="1792"/>
  </r>
  <r>
    <x v="58"/>
    <x v="5"/>
    <n v="626"/>
    <n v="0"/>
  </r>
  <r>
    <x v="59"/>
    <x v="5"/>
    <n v="448"/>
    <n v="0"/>
  </r>
  <r>
    <x v="60"/>
    <x v="5"/>
    <n v="23"/>
    <n v="0"/>
  </r>
  <r>
    <x v="61"/>
    <x v="6"/>
    <n v="513"/>
    <n v="0"/>
  </r>
  <r>
    <x v="62"/>
    <x v="6"/>
    <n v="716"/>
    <n v="0"/>
  </r>
  <r>
    <x v="63"/>
    <x v="6"/>
    <n v="464"/>
    <n v="464"/>
  </r>
  <r>
    <x v="64"/>
    <x v="6"/>
    <n v="708"/>
    <n v="0"/>
  </r>
  <r>
    <x v="65"/>
    <x v="6"/>
    <n v="298"/>
    <n v="298"/>
  </r>
  <r>
    <x v="66"/>
    <x v="6"/>
    <n v="590"/>
    <n v="0"/>
  </r>
  <r>
    <x v="67"/>
    <x v="6"/>
    <n v="347.5"/>
    <n v="0"/>
  </r>
  <r>
    <x v="68"/>
    <x v="6"/>
    <n v="4596"/>
    <n v="0"/>
  </r>
  <r>
    <x v="69"/>
    <x v="7"/>
    <n v="704"/>
    <n v="0"/>
  </r>
  <r>
    <x v="70"/>
    <x v="7"/>
    <n v="23"/>
    <n v="23"/>
  </r>
  <r>
    <x v="71"/>
    <x v="7"/>
    <n v="462.5"/>
    <n v="0"/>
  </r>
  <r>
    <x v="72"/>
    <x v="7"/>
    <n v="500"/>
    <n v="0"/>
  </r>
  <r>
    <x v="73"/>
    <x v="7"/>
    <n v="72"/>
    <n v="0"/>
  </r>
  <r>
    <x v="74"/>
    <x v="7"/>
    <n v="460"/>
    <n v="460"/>
  </r>
  <r>
    <x v="75"/>
    <x v="7"/>
    <n v="407"/>
    <n v="0"/>
  </r>
  <r>
    <x v="76"/>
    <x v="7"/>
    <n v="425"/>
    <n v="0"/>
  </r>
  <r>
    <x v="77"/>
    <x v="7"/>
    <n v="910"/>
    <n v="0"/>
  </r>
  <r>
    <x v="78"/>
    <x v="7"/>
    <n v="455"/>
    <n v="455"/>
  </r>
  <r>
    <x v="79"/>
    <x v="7"/>
    <n v="542"/>
    <n v="0"/>
  </r>
  <r>
    <x v="80"/>
    <x v="7"/>
    <n v="475"/>
    <n v="475"/>
  </r>
  <r>
    <x v="81"/>
    <x v="7"/>
    <n v="139"/>
    <n v="0"/>
  </r>
  <r>
    <x v="82"/>
    <x v="7"/>
    <n v="516"/>
    <n v="516"/>
  </r>
  <r>
    <x v="83"/>
    <x v="7"/>
    <n v="295"/>
    <n v="0"/>
  </r>
  <r>
    <x v="84"/>
    <x v="7"/>
    <n v="326"/>
    <n v="0"/>
  </r>
  <r>
    <x v="85"/>
    <x v="7"/>
    <n v="504"/>
    <n v="0"/>
  </r>
  <r>
    <x v="86"/>
    <x v="7"/>
    <n v="669"/>
    <n v="0"/>
  </r>
  <r>
    <x v="87"/>
    <x v="8"/>
    <n v="479"/>
    <n v="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">
  <r>
    <x v="0"/>
    <x v="0"/>
    <n v="387"/>
    <n v="0"/>
  </r>
  <r>
    <x v="1"/>
    <x v="0"/>
    <n v="458"/>
    <n v="0"/>
  </r>
  <r>
    <x v="2"/>
    <x v="0"/>
    <n v="910"/>
    <n v="0"/>
  </r>
  <r>
    <x v="3"/>
    <x v="0"/>
    <n v="353"/>
    <n v="0"/>
  </r>
  <r>
    <x v="4"/>
    <x v="0"/>
    <n v="458"/>
    <n v="0"/>
  </r>
  <r>
    <x v="5"/>
    <x v="0"/>
    <n v="56"/>
    <n v="0"/>
  </r>
  <r>
    <x v="6"/>
    <x v="0"/>
    <n v="910"/>
    <n v="0"/>
  </r>
  <r>
    <x v="7"/>
    <x v="0"/>
    <n v="470"/>
    <n v="0"/>
  </r>
  <r>
    <x v="8"/>
    <x v="0"/>
    <n v="430"/>
    <n v="0"/>
  </r>
  <r>
    <x v="9"/>
    <x v="0"/>
    <n v="453"/>
    <n v="0"/>
  </r>
  <r>
    <x v="10"/>
    <x v="0"/>
    <n v="562"/>
    <n v="562"/>
  </r>
  <r>
    <x v="11"/>
    <x v="0"/>
    <n v="23"/>
    <n v="23"/>
  </r>
  <r>
    <x v="12"/>
    <x v="0"/>
    <n v="532"/>
    <n v="0"/>
  </r>
  <r>
    <x v="13"/>
    <x v="0"/>
    <n v="461"/>
    <n v="0"/>
  </r>
  <r>
    <x v="14"/>
    <x v="0"/>
    <n v="429"/>
    <n v="0"/>
  </r>
  <r>
    <x v="15"/>
    <x v="0"/>
    <n v="487"/>
    <n v="0"/>
  </r>
  <r>
    <x v="16"/>
    <x v="0"/>
    <n v="880"/>
    <n v="880"/>
  </r>
  <r>
    <x v="17"/>
    <x v="0"/>
    <n v="542"/>
    <n v="0"/>
  </r>
  <r>
    <x v="18"/>
    <x v="0"/>
    <n v="730"/>
    <n v="0"/>
  </r>
  <r>
    <x v="19"/>
    <x v="0"/>
    <n v="625"/>
    <n v="0"/>
  </r>
  <r>
    <x v="20"/>
    <x v="0"/>
    <n v="663"/>
    <n v="0"/>
  </r>
  <r>
    <x v="21"/>
    <x v="0"/>
    <n v="350"/>
    <n v="0"/>
  </r>
  <r>
    <x v="22"/>
    <x v="0"/>
    <n v="664"/>
    <n v="0"/>
  </r>
  <r>
    <x v="23"/>
    <x v="0"/>
    <n v="823.5"/>
    <n v="0"/>
  </r>
  <r>
    <x v="24"/>
    <x v="0"/>
    <n v="608"/>
    <n v="0"/>
  </r>
  <r>
    <x v="25"/>
    <x v="0"/>
    <n v="470.65"/>
    <n v="0"/>
  </r>
  <r>
    <x v="26"/>
    <x v="0"/>
    <n v="1800"/>
    <n v="0"/>
  </r>
  <r>
    <x v="27"/>
    <x v="0"/>
    <n v="462"/>
    <n v="0"/>
  </r>
  <r>
    <x v="28"/>
    <x v="0"/>
    <n v="1189"/>
    <n v="0"/>
  </r>
  <r>
    <x v="29"/>
    <x v="0"/>
    <n v="704"/>
    <n v="0"/>
  </r>
  <r>
    <x v="30"/>
    <x v="1"/>
    <n v="403"/>
    <n v="0"/>
  </r>
  <r>
    <x v="31"/>
    <x v="1"/>
    <n v="613"/>
    <n v="0"/>
  </r>
  <r>
    <x v="32"/>
    <x v="1"/>
    <n v="118"/>
    <n v="0"/>
  </r>
  <r>
    <x v="33"/>
    <x v="1"/>
    <n v="416"/>
    <n v="416"/>
  </r>
  <r>
    <x v="34"/>
    <x v="1"/>
    <n v="327"/>
    <n v="327"/>
  </r>
  <r>
    <x v="35"/>
    <x v="1"/>
    <n v="565"/>
    <n v="0"/>
  </r>
  <r>
    <x v="36"/>
    <x v="1"/>
    <n v="367"/>
    <n v="367"/>
  </r>
  <r>
    <x v="37"/>
    <x v="1"/>
    <n v="454"/>
    <n v="454"/>
  </r>
  <r>
    <x v="38"/>
    <x v="1"/>
    <n v="454"/>
    <n v="454"/>
  </r>
  <r>
    <x v="39"/>
    <x v="1"/>
    <n v="624"/>
    <n v="0"/>
  </r>
  <r>
    <x v="40"/>
    <x v="1"/>
    <n v="1147"/>
    <n v="1147"/>
  </r>
  <r>
    <x v="41"/>
    <x v="1"/>
    <n v="455"/>
    <n v="0"/>
  </r>
  <r>
    <x v="42"/>
    <x v="1"/>
    <n v="700"/>
    <n v="700"/>
  </r>
  <r>
    <x v="43"/>
    <x v="1"/>
    <n v="554"/>
    <n v="0"/>
  </r>
  <r>
    <x v="44"/>
    <x v="1"/>
    <n v="681"/>
    <n v="0"/>
  </r>
  <r>
    <x v="45"/>
    <x v="2"/>
    <n v="313"/>
    <n v="0"/>
  </r>
  <r>
    <x v="46"/>
    <x v="2"/>
    <n v="147"/>
    <n v="0"/>
  </r>
  <r>
    <x v="47"/>
    <x v="2"/>
    <n v="40"/>
    <n v="40"/>
  </r>
  <r>
    <x v="48"/>
    <x v="2"/>
    <n v="918"/>
    <n v="918"/>
  </r>
  <r>
    <x v="49"/>
    <x v="2"/>
    <n v="536.5"/>
    <n v="0"/>
  </r>
  <r>
    <x v="50"/>
    <x v="2"/>
    <n v="590"/>
    <n v="0"/>
  </r>
  <r>
    <x v="51"/>
    <x v="2"/>
    <n v="175"/>
    <n v="0"/>
  </r>
  <r>
    <x v="52"/>
    <x v="2"/>
    <n v="123"/>
    <n v="0"/>
  </r>
  <r>
    <x v="53"/>
    <x v="2"/>
    <n v="372"/>
    <n v="0"/>
  </r>
  <r>
    <x v="54"/>
    <x v="2"/>
    <n v="23"/>
    <n v="0"/>
  </r>
  <r>
    <x v="55"/>
    <x v="2"/>
    <n v="453"/>
    <n v="0"/>
  </r>
  <r>
    <x v="56"/>
    <x v="2"/>
    <n v="710"/>
    <n v="0"/>
  </r>
  <r>
    <x v="57"/>
    <x v="2"/>
    <n v="161"/>
    <n v="0"/>
  </r>
  <r>
    <x v="58"/>
    <x v="2"/>
    <n v="571"/>
    <n v="571"/>
  </r>
  <r>
    <x v="59"/>
    <x v="2"/>
    <n v="454"/>
    <n v="0"/>
  </r>
  <r>
    <x v="60"/>
    <x v="2"/>
    <n v="1006"/>
    <n v="0"/>
  </r>
  <r>
    <x v="61"/>
    <x v="2"/>
    <n v="1012.6"/>
    <n v="0"/>
  </r>
  <r>
    <x v="62"/>
    <x v="2"/>
    <n v="918"/>
    <n v="0"/>
  </r>
  <r>
    <x v="63"/>
    <x v="2"/>
    <n v="677"/>
    <n v="0"/>
  </r>
  <r>
    <x v="64"/>
    <x v="2"/>
    <n v="467"/>
    <n v="0"/>
  </r>
  <r>
    <x v="65"/>
    <x v="2"/>
    <n v="453"/>
    <n v="0"/>
  </r>
  <r>
    <x v="66"/>
    <x v="2"/>
    <n v="937"/>
    <n v="937"/>
  </r>
  <r>
    <x v="67"/>
    <x v="2"/>
    <n v="586"/>
    <n v="0"/>
  </r>
  <r>
    <x v="68"/>
    <x v="2"/>
    <n v="515"/>
    <n v="0"/>
  </r>
  <r>
    <x v="69"/>
    <x v="2"/>
    <n v="430"/>
    <n v="0"/>
  </r>
  <r>
    <x v="70"/>
    <x v="3"/>
    <n v="455"/>
    <n v="0"/>
  </r>
  <r>
    <x v="71"/>
    <x v="3"/>
    <n v="438"/>
    <n v="0"/>
  </r>
  <r>
    <x v="72"/>
    <x v="3"/>
    <n v="446"/>
    <n v="0"/>
  </r>
  <r>
    <x v="73"/>
    <x v="3"/>
    <n v="420"/>
    <n v="420"/>
  </r>
  <r>
    <x v="74"/>
    <x v="3"/>
    <n v="736"/>
    <n v="0"/>
  </r>
  <r>
    <x v="75"/>
    <x v="3"/>
    <n v="468"/>
    <n v="0"/>
  </r>
  <r>
    <x v="76"/>
    <x v="3"/>
    <n v="700.65"/>
    <n v="0"/>
  </r>
  <r>
    <x v="77"/>
    <x v="3"/>
    <n v="153"/>
    <n v="0"/>
  </r>
  <r>
    <x v="78"/>
    <x v="3"/>
    <n v="464"/>
    <n v="0"/>
  </r>
  <r>
    <x v="79"/>
    <x v="4"/>
    <n v="579"/>
    <n v="0"/>
  </r>
  <r>
    <x v="80"/>
    <x v="4"/>
    <n v="729"/>
    <n v="0"/>
  </r>
  <r>
    <x v="81"/>
    <x v="4"/>
    <n v="24"/>
    <n v="0"/>
  </r>
  <r>
    <x v="82"/>
    <x v="4"/>
    <n v="88"/>
    <n v="88"/>
  </r>
  <r>
    <x v="83"/>
    <x v="4"/>
    <n v="408"/>
    <n v="0"/>
  </r>
  <r>
    <x v="84"/>
    <x v="4"/>
    <n v="60"/>
    <n v="0"/>
  </r>
  <r>
    <x v="85"/>
    <x v="4"/>
    <n v="23"/>
    <n v="0"/>
  </r>
  <r>
    <x v="86"/>
    <x v="4"/>
    <n v="430"/>
    <n v="0"/>
  </r>
  <r>
    <x v="87"/>
    <x v="4"/>
    <n v="332.5"/>
    <n v="0"/>
  </r>
  <r>
    <x v="88"/>
    <x v="4"/>
    <n v="842"/>
    <n v="0"/>
  </r>
  <r>
    <x v="89"/>
    <x v="4"/>
    <n v="312"/>
    <n v="0"/>
  </r>
  <r>
    <x v="90"/>
    <x v="4"/>
    <n v="599"/>
    <n v="0"/>
  </r>
  <r>
    <x v="91"/>
    <x v="5"/>
    <n v="513"/>
    <n v="0"/>
  </r>
  <r>
    <x v="92"/>
    <x v="5"/>
    <n v="85"/>
    <n v="0"/>
  </r>
  <r>
    <x v="93"/>
    <x v="5"/>
    <n v="23"/>
    <n v="0"/>
  </r>
  <r>
    <x v="94"/>
    <x v="5"/>
    <n v="455"/>
    <n v="0"/>
  </r>
  <r>
    <x v="95"/>
    <x v="5"/>
    <n v="80"/>
    <n v="0"/>
  </r>
  <r>
    <x v="96"/>
    <x v="5"/>
    <n v="208"/>
    <n v="208"/>
  </r>
  <r>
    <x v="97"/>
    <x v="5"/>
    <n v="207"/>
    <n v="0"/>
  </r>
  <r>
    <x v="98"/>
    <x v="5"/>
    <n v="458"/>
    <n v="0"/>
  </r>
  <r>
    <x v="99"/>
    <x v="5"/>
    <n v="822"/>
    <n v="0"/>
  </r>
  <r>
    <x v="100"/>
    <x v="5"/>
    <n v="490"/>
    <n v="0"/>
  </r>
  <r>
    <x v="101"/>
    <x v="5"/>
    <n v="697.5"/>
    <n v="0"/>
  </r>
  <r>
    <x v="102"/>
    <x v="5"/>
    <n v="727"/>
    <n v="0"/>
  </r>
  <r>
    <x v="103"/>
    <x v="5"/>
    <n v="418"/>
    <n v="0"/>
  </r>
  <r>
    <x v="104"/>
    <x v="5"/>
    <n v="578"/>
    <n v="0"/>
  </r>
  <r>
    <x v="105"/>
    <x v="5"/>
    <n v="409"/>
    <n v="0"/>
  </r>
  <r>
    <x v="106"/>
    <x v="5"/>
    <n v="460"/>
    <n v="0"/>
  </r>
  <r>
    <x v="107"/>
    <x v="5"/>
    <n v="483"/>
    <n v="0"/>
  </r>
  <r>
    <x v="108"/>
    <x v="5"/>
    <n v="316"/>
    <n v="0"/>
  </r>
  <r>
    <x v="109"/>
    <x v="5"/>
    <n v="224"/>
    <n v="0"/>
  </r>
  <r>
    <x v="110"/>
    <x v="5"/>
    <n v="26"/>
    <n v="0"/>
  </r>
  <r>
    <x v="111"/>
    <x v="5"/>
    <n v="63"/>
    <n v="0"/>
  </r>
  <r>
    <x v="112"/>
    <x v="5"/>
    <n v="621"/>
    <n v="0"/>
  </r>
  <r>
    <x v="113"/>
    <x v="5"/>
    <n v="326"/>
    <n v="0"/>
  </r>
  <r>
    <x v="114"/>
    <x v="5"/>
    <n v="196"/>
    <n v="0"/>
  </r>
  <r>
    <x v="115"/>
    <x v="5"/>
    <n v="347.5"/>
    <n v="0"/>
  </r>
  <r>
    <x v="116"/>
    <x v="5"/>
    <n v="504"/>
    <n v="0"/>
  </r>
  <r>
    <x v="117"/>
    <x v="5"/>
    <n v="616"/>
    <n v="0"/>
  </r>
  <r>
    <x v="118"/>
    <x v="5"/>
    <n v="715"/>
    <n v="0"/>
  </r>
  <r>
    <x v="119"/>
    <x v="6"/>
    <n v="459"/>
    <n v="0"/>
  </r>
  <r>
    <x v="120"/>
    <x v="6"/>
    <n v="701"/>
    <n v="0"/>
  </r>
  <r>
    <x v="121"/>
    <x v="6"/>
    <n v="479"/>
    <n v="479"/>
  </r>
  <r>
    <x v="122"/>
    <x v="6"/>
    <n v="612"/>
    <n v="0"/>
  </r>
  <r>
    <x v="123"/>
    <x v="6"/>
    <n v="505"/>
    <n v="0"/>
  </r>
  <r>
    <x v="124"/>
    <x v="6"/>
    <n v="518.5"/>
    <n v="0"/>
  </r>
  <r>
    <x v="125"/>
    <x v="6"/>
    <n v="715"/>
    <n v="715"/>
  </r>
  <r>
    <x v="126"/>
    <x v="7"/>
    <n v="1108"/>
    <n v="0"/>
  </r>
  <r>
    <x v="127"/>
    <x v="7"/>
    <n v="403"/>
    <n v="0"/>
  </r>
  <r>
    <x v="128"/>
    <x v="7"/>
    <n v="629"/>
    <n v="0"/>
  </r>
  <r>
    <x v="129"/>
    <x v="7"/>
    <n v="377"/>
    <n v="0"/>
  </r>
  <r>
    <x v="130"/>
    <x v="7"/>
    <n v="351"/>
    <n v="0"/>
  </r>
  <r>
    <x v="131"/>
    <x v="7"/>
    <n v="23"/>
    <n v="0"/>
  </r>
  <r>
    <x v="132"/>
    <x v="7"/>
    <n v="136"/>
    <n v="0"/>
  </r>
  <r>
    <x v="133"/>
    <x v="7"/>
    <n v="188"/>
    <n v="0"/>
  </r>
  <r>
    <x v="134"/>
    <x v="7"/>
    <n v="693"/>
    <n v="0"/>
  </r>
  <r>
    <x v="135"/>
    <x v="7"/>
    <n v="313"/>
    <n v="0"/>
  </r>
  <r>
    <x v="136"/>
    <x v="7"/>
    <n v="865"/>
    <n v="0"/>
  </r>
  <r>
    <x v="137"/>
    <x v="7"/>
    <n v="569"/>
    <n v="0"/>
  </r>
  <r>
    <x v="138"/>
    <x v="8"/>
    <n v="498"/>
    <n v="0"/>
  </r>
  <r>
    <x v="139"/>
    <x v="8"/>
    <n v="26"/>
    <n v="0"/>
  </r>
  <r>
    <x v="140"/>
    <x v="8"/>
    <n v="454"/>
    <n v="0"/>
  </r>
  <r>
    <x v="141"/>
    <x v="8"/>
    <n v="115.65"/>
    <n v="0"/>
  </r>
  <r>
    <x v="142"/>
    <x v="8"/>
    <n v="439"/>
    <n v="0"/>
  </r>
  <r>
    <x v="143"/>
    <x v="8"/>
    <n v="1062"/>
    <n v="0"/>
  </r>
  <r>
    <x v="144"/>
    <x v="8"/>
    <n v="464"/>
    <n v="0"/>
  </r>
  <r>
    <x v="145"/>
    <x v="8"/>
    <n v="886.5"/>
    <n v="0"/>
  </r>
  <r>
    <x v="146"/>
    <x v="8"/>
    <n v="392"/>
    <n v="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x v="0"/>
    <x v="0"/>
    <x v="0"/>
    <n v="508"/>
    <n v="0"/>
  </r>
  <r>
    <x v="0"/>
    <x v="0"/>
    <x v="1"/>
    <x v="0"/>
    <n v="312"/>
    <n v="0"/>
  </r>
  <r>
    <x v="0"/>
    <x v="0"/>
    <x v="2"/>
    <x v="0"/>
    <n v="1207"/>
    <n v="0"/>
  </r>
  <r>
    <x v="0"/>
    <x v="0"/>
    <x v="3"/>
    <x v="1"/>
    <n v="855"/>
    <n v="0"/>
  </r>
  <r>
    <x v="0"/>
    <x v="0"/>
    <x v="4"/>
    <x v="1"/>
    <n v="42"/>
    <n v="0"/>
  </r>
  <r>
    <x v="0"/>
    <x v="0"/>
    <x v="5"/>
    <x v="1"/>
    <n v="464"/>
    <n v="0"/>
  </r>
  <r>
    <x v="0"/>
    <x v="0"/>
    <x v="6"/>
    <x v="1"/>
    <n v="445"/>
    <n v="0"/>
  </r>
  <r>
    <x v="0"/>
    <x v="0"/>
    <x v="7"/>
    <x v="1"/>
    <n v="471"/>
    <n v="0"/>
  </r>
  <r>
    <x v="0"/>
    <x v="0"/>
    <x v="8"/>
    <x v="1"/>
    <n v="715"/>
    <n v="0"/>
  </r>
  <r>
    <x v="0"/>
    <x v="0"/>
    <x v="9"/>
    <x v="1"/>
    <n v="24"/>
    <n v="0"/>
  </r>
  <r>
    <x v="0"/>
    <x v="0"/>
    <x v="10"/>
    <x v="1"/>
    <n v="501"/>
    <n v="0"/>
  </r>
  <r>
    <x v="0"/>
    <x v="0"/>
    <x v="11"/>
    <x v="1"/>
    <n v="507"/>
    <n v="0"/>
  </r>
  <r>
    <x v="0"/>
    <x v="0"/>
    <x v="12"/>
    <x v="1"/>
    <n v="440"/>
    <n v="0"/>
  </r>
  <r>
    <x v="0"/>
    <x v="0"/>
    <x v="13"/>
    <x v="1"/>
    <n v="630"/>
    <n v="630"/>
  </r>
  <r>
    <x v="0"/>
    <x v="0"/>
    <x v="14"/>
    <x v="1"/>
    <n v="472"/>
    <n v="0"/>
  </r>
  <r>
    <x v="0"/>
    <x v="0"/>
    <x v="15"/>
    <x v="1"/>
    <n v="444"/>
    <n v="444"/>
  </r>
  <r>
    <x v="0"/>
    <x v="0"/>
    <x v="16"/>
    <x v="1"/>
    <n v="436"/>
    <n v="436"/>
  </r>
  <r>
    <x v="0"/>
    <x v="0"/>
    <x v="17"/>
    <x v="2"/>
    <n v="455"/>
    <n v="455"/>
  </r>
  <r>
    <x v="0"/>
    <x v="0"/>
    <x v="18"/>
    <x v="2"/>
    <n v="97"/>
    <n v="0"/>
  </r>
  <r>
    <x v="0"/>
    <x v="0"/>
    <x v="19"/>
    <x v="2"/>
    <n v="403"/>
    <n v="0"/>
  </r>
  <r>
    <x v="0"/>
    <x v="0"/>
    <x v="20"/>
    <x v="2"/>
    <n v="80"/>
    <n v="0"/>
  </r>
  <r>
    <x v="0"/>
    <x v="0"/>
    <x v="21"/>
    <x v="2"/>
    <n v="1281"/>
    <n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s v="morning"/>
    <x v="0"/>
    <x v="0"/>
    <n v="359"/>
    <n v="0"/>
  </r>
  <r>
    <s v="morning"/>
    <x v="1"/>
    <x v="0"/>
    <n v="183"/>
    <n v="0"/>
  </r>
  <r>
    <s v="morning"/>
    <x v="2"/>
    <x v="0"/>
    <n v="71"/>
    <n v="0"/>
  </r>
  <r>
    <s v="morning"/>
    <x v="3"/>
    <x v="0"/>
    <n v="306"/>
    <n v="0"/>
  </r>
  <r>
    <s v="morning"/>
    <x v="4"/>
    <x v="0"/>
    <n v="487"/>
    <n v="0"/>
  </r>
  <r>
    <s v="morning"/>
    <x v="5"/>
    <x v="0"/>
    <n v="363.65"/>
    <n v="0"/>
  </r>
  <r>
    <s v="morning"/>
    <x v="6"/>
    <x v="0"/>
    <n v="1503"/>
    <n v="0"/>
  </r>
  <r>
    <s v="morning"/>
    <x v="7"/>
    <x v="0"/>
    <n v="545"/>
    <n v="0"/>
  </r>
  <r>
    <s v="morning"/>
    <x v="8"/>
    <x v="0"/>
    <n v="597"/>
    <n v="0"/>
  </r>
  <r>
    <s v="morning"/>
    <x v="9"/>
    <x v="0"/>
    <n v="808"/>
    <n v="0"/>
  </r>
  <r>
    <s v="morning"/>
    <x v="10"/>
    <x v="0"/>
    <n v="453"/>
    <n v="0"/>
  </r>
  <r>
    <s v="morning"/>
    <x v="11"/>
    <x v="0"/>
    <n v="29"/>
    <n v="0"/>
  </r>
  <r>
    <s v="morning"/>
    <x v="12"/>
    <x v="0"/>
    <n v="92"/>
    <n v="0"/>
  </r>
  <r>
    <s v="morning"/>
    <x v="13"/>
    <x v="0"/>
    <n v="867"/>
    <n v="0"/>
  </r>
  <r>
    <s v="morning"/>
    <x v="14"/>
    <x v="0"/>
    <n v="657"/>
    <n v="657"/>
  </r>
  <r>
    <s v="morning"/>
    <x v="15"/>
    <x v="0"/>
    <n v="106"/>
    <n v="0"/>
  </r>
  <r>
    <s v="morning"/>
    <x v="16"/>
    <x v="0"/>
    <n v="831"/>
    <n v="0"/>
  </r>
  <r>
    <s v="morning"/>
    <x v="17"/>
    <x v="0"/>
    <n v="559"/>
    <n v="0"/>
  </r>
  <r>
    <s v="morning"/>
    <x v="18"/>
    <x v="0"/>
    <n v="500"/>
    <n v="0"/>
  </r>
  <r>
    <s v="morning"/>
    <x v="19"/>
    <x v="0"/>
    <n v="2087"/>
    <n v="0"/>
  </r>
  <r>
    <s v="morning"/>
    <x v="20"/>
    <x v="0"/>
    <n v="1077.7"/>
    <n v="1077.7"/>
  </r>
  <r>
    <s v="morning"/>
    <x v="21"/>
    <x v="0"/>
    <n v="549"/>
    <n v="0"/>
  </r>
  <r>
    <s v="morning"/>
    <x v="22"/>
    <x v="0"/>
    <n v="489"/>
    <n v="489"/>
  </r>
  <r>
    <s v="morning"/>
    <x v="23"/>
    <x v="1"/>
    <n v="468"/>
    <n v="468"/>
  </r>
  <r>
    <s v="morning"/>
    <x v="24"/>
    <x v="1"/>
    <n v="523"/>
    <n v="0"/>
  </r>
  <r>
    <s v="morning"/>
    <x v="25"/>
    <x v="1"/>
    <n v="470"/>
    <n v="470"/>
  </r>
  <r>
    <s v="morning"/>
    <x v="26"/>
    <x v="1"/>
    <n v="470"/>
    <n v="470"/>
  </r>
  <r>
    <s v="morning"/>
    <x v="27"/>
    <x v="1"/>
    <n v="23"/>
    <n v="0"/>
  </r>
  <r>
    <s v="morning"/>
    <x v="28"/>
    <x v="1"/>
    <n v="31"/>
    <n v="0"/>
  </r>
  <r>
    <s v="morning"/>
    <x v="29"/>
    <x v="1"/>
    <n v="442"/>
    <n v="0"/>
  </r>
  <r>
    <s v="morning"/>
    <x v="30"/>
    <x v="1"/>
    <n v="34"/>
    <n v="0"/>
  </r>
  <r>
    <s v="morning"/>
    <x v="31"/>
    <x v="1"/>
    <n v="740"/>
    <n v="0"/>
  </r>
  <r>
    <s v="morning"/>
    <x v="32"/>
    <x v="1"/>
    <n v="541"/>
    <n v="0"/>
  </r>
  <r>
    <s v="morning"/>
    <x v="33"/>
    <x v="1"/>
    <n v="713"/>
    <n v="0"/>
  </r>
  <r>
    <s v="morning"/>
    <x v="34"/>
    <x v="1"/>
    <n v="43"/>
    <n v="43"/>
  </r>
  <r>
    <s v="morning"/>
    <x v="35"/>
    <x v="1"/>
    <n v="416"/>
    <n v="0"/>
  </r>
  <r>
    <s v="morning"/>
    <x v="36"/>
    <x v="1"/>
    <n v="496"/>
    <n v="0"/>
  </r>
  <r>
    <s v="morning"/>
    <x v="37"/>
    <x v="1"/>
    <n v="113"/>
    <n v="0"/>
  </r>
  <r>
    <s v="morning"/>
    <x v="38"/>
    <x v="1"/>
    <n v="26"/>
    <n v="0"/>
  </r>
  <r>
    <s v="morning"/>
    <x v="39"/>
    <x v="1"/>
    <n v="2074.25"/>
    <n v="0"/>
  </r>
  <r>
    <s v="morning"/>
    <x v="40"/>
    <x v="1"/>
    <n v="571"/>
    <n v="0"/>
  </r>
  <r>
    <s v="morning"/>
    <x v="41"/>
    <x v="1"/>
    <n v="911"/>
    <n v="0"/>
  </r>
  <r>
    <s v="morning"/>
    <x v="42"/>
    <x v="1"/>
    <n v="3038"/>
    <n v="0"/>
  </r>
  <r>
    <s v="morning"/>
    <x v="43"/>
    <x v="1"/>
    <n v="409"/>
    <n v="0"/>
  </r>
  <r>
    <s v="morning"/>
    <x v="44"/>
    <x v="1"/>
    <n v="508"/>
    <n v="508"/>
  </r>
  <r>
    <s v="morning"/>
    <x v="45"/>
    <x v="1"/>
    <n v="416"/>
    <n v="0"/>
  </r>
  <r>
    <s v="morning"/>
    <x v="46"/>
    <x v="2"/>
    <n v="454"/>
    <n v="0"/>
  </r>
  <r>
    <s v="morning"/>
    <x v="47"/>
    <x v="2"/>
    <n v="758.65"/>
    <n v="0"/>
  </r>
  <r>
    <s v="morning"/>
    <x v="48"/>
    <x v="2"/>
    <n v="633"/>
    <n v="0"/>
  </r>
  <r>
    <s v="morning"/>
    <x v="49"/>
    <x v="2"/>
    <n v="609"/>
    <n v="0"/>
  </r>
  <r>
    <s v="morning"/>
    <x v="50"/>
    <x v="2"/>
    <n v="625"/>
    <n v="0"/>
  </r>
  <r>
    <s v="morning"/>
    <x v="51"/>
    <x v="2"/>
    <n v="674"/>
    <n v="0"/>
  </r>
  <r>
    <s v="morning"/>
    <x v="52"/>
    <x v="2"/>
    <n v="392"/>
    <n v="0"/>
  </r>
  <r>
    <s v="morning"/>
    <x v="53"/>
    <x v="2"/>
    <n v="550"/>
    <n v="550"/>
  </r>
  <r>
    <s v="morning"/>
    <x v="54"/>
    <x v="2"/>
    <n v="1358"/>
    <n v="0"/>
  </r>
  <r>
    <s v="morning"/>
    <x v="55"/>
    <x v="2"/>
    <n v="444"/>
    <n v="444"/>
  </r>
  <r>
    <s v="morning"/>
    <x v="56"/>
    <x v="2"/>
    <n v="436"/>
    <n v="436"/>
  </r>
  <r>
    <s v="morning"/>
    <x v="57"/>
    <x v="2"/>
    <n v="445"/>
    <n v="445"/>
  </r>
  <r>
    <s v="morning"/>
    <x v="58"/>
    <x v="2"/>
    <n v="619"/>
    <n v="0"/>
  </r>
  <r>
    <s v="morning"/>
    <x v="59"/>
    <x v="2"/>
    <n v="154"/>
    <n v="0"/>
  </r>
  <r>
    <s v="morning"/>
    <x v="60"/>
    <x v="2"/>
    <n v="32"/>
    <n v="0"/>
  </r>
  <r>
    <s v="morning"/>
    <x v="61"/>
    <x v="2"/>
    <n v="25.5"/>
    <n v="0"/>
  </r>
  <r>
    <s v="morning"/>
    <x v="62"/>
    <x v="2"/>
    <n v="23"/>
    <n v="0"/>
  </r>
  <r>
    <s v="morning"/>
    <x v="63"/>
    <x v="2"/>
    <n v="29"/>
    <n v="0"/>
  </r>
  <r>
    <s v="morning"/>
    <x v="64"/>
    <x v="2"/>
    <n v="58"/>
    <n v="0"/>
  </r>
  <r>
    <s v="morning"/>
    <x v="65"/>
    <x v="2"/>
    <n v="23"/>
    <n v="0"/>
  </r>
  <r>
    <s v="morning"/>
    <x v="66"/>
    <x v="2"/>
    <n v="458"/>
    <n v="0"/>
  </r>
  <r>
    <s v="morning"/>
    <x v="67"/>
    <x v="2"/>
    <n v="95"/>
    <n v="0"/>
  </r>
  <r>
    <s v="morning"/>
    <x v="68"/>
    <x v="2"/>
    <n v="381"/>
    <n v="0"/>
  </r>
  <r>
    <s v="morning"/>
    <x v="69"/>
    <x v="2"/>
    <n v="260"/>
    <n v="0"/>
  </r>
  <r>
    <s v="morning"/>
    <x v="70"/>
    <x v="3"/>
    <n v="23.65"/>
    <n v="0"/>
  </r>
  <r>
    <s v="morning"/>
    <x v="71"/>
    <x v="3"/>
    <n v="410"/>
    <n v="0"/>
  </r>
  <r>
    <s v="morning"/>
    <x v="72"/>
    <x v="3"/>
    <n v="462"/>
    <n v="0"/>
  </r>
  <r>
    <s v="morning"/>
    <x v="73"/>
    <x v="3"/>
    <n v="503"/>
    <n v="0"/>
  </r>
  <r>
    <s v="morning"/>
    <x v="74"/>
    <x v="3"/>
    <n v="401"/>
    <n v="0"/>
  </r>
  <r>
    <s v="morning"/>
    <x v="75"/>
    <x v="3"/>
    <n v="266"/>
    <n v="266"/>
  </r>
  <r>
    <s v="morning"/>
    <x v="76"/>
    <x v="3"/>
    <n v="430"/>
    <n v="0"/>
  </r>
  <r>
    <s v="morning"/>
    <x v="77"/>
    <x v="3"/>
    <n v="1440"/>
    <n v="0"/>
  </r>
  <r>
    <s v="morning"/>
    <x v="78"/>
    <x v="3"/>
    <n v="88"/>
    <n v="0"/>
  </r>
  <r>
    <s v="morning"/>
    <x v="43"/>
    <x v="3"/>
    <n v="409"/>
    <n v="0"/>
  </r>
  <r>
    <s v="morning"/>
    <x v="79"/>
    <x v="3"/>
    <n v="345"/>
    <n v="0"/>
  </r>
  <r>
    <s v="morning"/>
    <x v="80"/>
    <x v="3"/>
    <n v="946"/>
    <n v="0"/>
  </r>
  <r>
    <s v="morning"/>
    <x v="81"/>
    <x v="3"/>
    <n v="434"/>
    <n v="0"/>
  </r>
  <r>
    <s v="morning"/>
    <x v="82"/>
    <x v="3"/>
    <n v="519"/>
    <n v="0"/>
  </r>
  <r>
    <s v="morning"/>
    <x v="83"/>
    <x v="3"/>
    <n v="318"/>
    <n v="0"/>
  </r>
  <r>
    <s v="morning"/>
    <x v="84"/>
    <x v="3"/>
    <n v="449"/>
    <n v="0"/>
  </r>
  <r>
    <s v="morning"/>
    <x v="85"/>
    <x v="4"/>
    <n v="332"/>
    <n v="0"/>
  </r>
  <r>
    <s v="morning"/>
    <x v="86"/>
    <x v="4"/>
    <n v="23"/>
    <n v="0"/>
  </r>
  <r>
    <s v="morning"/>
    <x v="87"/>
    <x v="4"/>
    <n v="33"/>
    <n v="0"/>
  </r>
  <r>
    <s v="morning"/>
    <x v="88"/>
    <x v="4"/>
    <n v="419"/>
    <n v="0"/>
  </r>
  <r>
    <s v="morning"/>
    <x v="89"/>
    <x v="4"/>
    <n v="457"/>
    <n v="0"/>
  </r>
  <r>
    <s v="morning"/>
    <x v="90"/>
    <x v="4"/>
    <n v="340.65"/>
    <n v="0"/>
  </r>
  <r>
    <s v="morning"/>
    <x v="91"/>
    <x v="4"/>
    <n v="483"/>
    <n v="0"/>
  </r>
  <r>
    <s v="morning"/>
    <x v="92"/>
    <x v="4"/>
    <n v="452"/>
    <n v="0"/>
  </r>
  <r>
    <s v="morning"/>
    <x v="93"/>
    <x v="4"/>
    <n v="368"/>
    <n v="0"/>
  </r>
  <r>
    <s v="morning"/>
    <x v="94"/>
    <x v="4"/>
    <n v="459"/>
    <n v="0"/>
  </r>
  <r>
    <s v="morning"/>
    <x v="95"/>
    <x v="4"/>
    <n v="568"/>
    <n v="0"/>
  </r>
  <r>
    <s v="morning"/>
    <x v="96"/>
    <x v="4"/>
    <n v="648"/>
    <n v="0"/>
  </r>
  <r>
    <s v="morning"/>
    <x v="97"/>
    <x v="4"/>
    <n v="1495"/>
    <n v="0"/>
  </r>
  <r>
    <s v="morning"/>
    <x v="98"/>
    <x v="5"/>
    <n v="1982"/>
    <n v="0"/>
  </r>
  <r>
    <s v="morning"/>
    <x v="99"/>
    <x v="5"/>
    <n v="450"/>
    <n v="0"/>
  </r>
  <r>
    <s v="morning"/>
    <x v="100"/>
    <x v="5"/>
    <n v="439"/>
    <n v="439"/>
  </r>
  <r>
    <s v="morning"/>
    <x v="101"/>
    <x v="5"/>
    <n v="931"/>
    <n v="0"/>
  </r>
  <r>
    <s v="morning"/>
    <x v="102"/>
    <x v="5"/>
    <n v="708"/>
    <n v="0"/>
  </r>
  <r>
    <s v="morning"/>
    <x v="103"/>
    <x v="5"/>
    <n v="1107"/>
    <n v="0"/>
  </r>
  <r>
    <s v="morning"/>
    <x v="104"/>
    <x v="5"/>
    <n v="616"/>
    <n v="0"/>
  </r>
  <r>
    <s v="morning"/>
    <x v="105"/>
    <x v="5"/>
    <n v="702"/>
    <n v="0"/>
  </r>
  <r>
    <s v="morning"/>
    <x v="106"/>
    <x v="5"/>
    <n v="715"/>
    <n v="0"/>
  </r>
  <r>
    <s v="morning"/>
    <x v="107"/>
    <x v="5"/>
    <n v="412"/>
    <n v="0"/>
  </r>
  <r>
    <s v="morning"/>
    <x v="108"/>
    <x v="5"/>
    <n v="560"/>
    <n v="0"/>
  </r>
  <r>
    <s v="morning"/>
    <x v="109"/>
    <x v="5"/>
    <n v="296"/>
    <n v="0"/>
  </r>
  <r>
    <s v="morning"/>
    <x v="110"/>
    <x v="5"/>
    <n v="681"/>
    <n v="0"/>
  </r>
  <r>
    <s v="morning"/>
    <x v="111"/>
    <x v="5"/>
    <n v="328"/>
    <n v="0"/>
  </r>
  <r>
    <s v="morning"/>
    <x v="112"/>
    <x v="5"/>
    <n v="461"/>
    <n v="0"/>
  </r>
  <r>
    <s v="morning"/>
    <x v="113"/>
    <x v="5"/>
    <n v="196"/>
    <n v="0"/>
  </r>
  <r>
    <s v="morning"/>
    <x v="114"/>
    <x v="5"/>
    <n v="36"/>
    <n v="0"/>
  </r>
  <r>
    <s v="morning"/>
    <x v="115"/>
    <x v="5"/>
    <n v="224"/>
    <n v="0"/>
  </r>
  <r>
    <s v="morning"/>
    <x v="116"/>
    <x v="5"/>
    <n v="52"/>
    <n v="0"/>
  </r>
  <r>
    <s v="morning"/>
    <x v="117"/>
    <x v="5"/>
    <n v="23"/>
    <n v="0"/>
  </r>
  <r>
    <s v="morning"/>
    <x v="118"/>
    <x v="5"/>
    <n v="88"/>
    <n v="0"/>
  </r>
  <r>
    <s v="morning"/>
    <x v="119"/>
    <x v="5"/>
    <n v="63"/>
    <n v="0"/>
  </r>
  <r>
    <s v="morning"/>
    <x v="120"/>
    <x v="5"/>
    <n v="147"/>
    <n v="0"/>
  </r>
  <r>
    <s v="morning"/>
    <x v="121"/>
    <x v="5"/>
    <n v="192"/>
    <n v="0"/>
  </r>
  <r>
    <s v="morning"/>
    <x v="122"/>
    <x v="5"/>
    <n v="435"/>
    <n v="0"/>
  </r>
  <r>
    <s v="morning"/>
    <x v="123"/>
    <x v="5"/>
    <n v="26"/>
    <n v="0"/>
  </r>
  <r>
    <s v="morning"/>
    <x v="124"/>
    <x v="5"/>
    <n v="64"/>
    <n v="0"/>
  </r>
  <r>
    <s v="morning"/>
    <x v="125"/>
    <x v="5"/>
    <n v="26"/>
    <n v="0"/>
  </r>
  <r>
    <s v="morning"/>
    <x v="126"/>
    <x v="5"/>
    <n v="79"/>
    <n v="79"/>
  </r>
  <r>
    <s v="morning"/>
    <x v="127"/>
    <x v="5"/>
    <n v="23"/>
    <n v="0"/>
  </r>
  <r>
    <s v="morning"/>
    <x v="128"/>
    <x v="5"/>
    <n v="621"/>
    <n v="0"/>
  </r>
  <r>
    <s v="morning"/>
    <x v="129"/>
    <x v="5"/>
    <n v="634"/>
    <n v="0"/>
  </r>
  <r>
    <s v="morning"/>
    <x v="130"/>
    <x v="5"/>
    <n v="504"/>
    <n v="0"/>
  </r>
  <r>
    <s v="morning"/>
    <x v="131"/>
    <x v="5"/>
    <n v="326"/>
    <n v="0"/>
  </r>
  <r>
    <s v="evening"/>
    <x v="132"/>
    <x v="4"/>
    <n v="508"/>
    <n v="0"/>
  </r>
  <r>
    <s v="evening"/>
    <x v="133"/>
    <x v="4"/>
    <n v="312"/>
    <n v="0"/>
  </r>
  <r>
    <s v="evening"/>
    <x v="134"/>
    <x v="4"/>
    <n v="1207"/>
    <n v="0"/>
  </r>
  <r>
    <s v="evening"/>
    <x v="135"/>
    <x v="2"/>
    <n v="855"/>
    <n v="0"/>
  </r>
  <r>
    <s v="evening"/>
    <x v="136"/>
    <x v="2"/>
    <n v="42"/>
    <n v="0"/>
  </r>
  <r>
    <s v="evening"/>
    <x v="137"/>
    <x v="2"/>
    <n v="464"/>
    <n v="0"/>
  </r>
  <r>
    <s v="evening"/>
    <x v="138"/>
    <x v="2"/>
    <n v="445"/>
    <n v="0"/>
  </r>
  <r>
    <s v="evening"/>
    <x v="139"/>
    <x v="2"/>
    <n v="471"/>
    <n v="0"/>
  </r>
  <r>
    <s v="evening"/>
    <x v="140"/>
    <x v="2"/>
    <n v="715"/>
    <n v="0"/>
  </r>
  <r>
    <s v="evening"/>
    <x v="141"/>
    <x v="2"/>
    <n v="24"/>
    <n v="0"/>
  </r>
  <r>
    <s v="evening"/>
    <x v="142"/>
    <x v="2"/>
    <n v="501"/>
    <n v="0"/>
  </r>
  <r>
    <s v="evening"/>
    <x v="143"/>
    <x v="2"/>
    <n v="507"/>
    <n v="0"/>
  </r>
  <r>
    <s v="evening"/>
    <x v="144"/>
    <x v="2"/>
    <n v="440"/>
    <n v="0"/>
  </r>
  <r>
    <s v="evening"/>
    <x v="145"/>
    <x v="2"/>
    <n v="630"/>
    <n v="630"/>
  </r>
  <r>
    <s v="evening"/>
    <x v="146"/>
    <x v="2"/>
    <n v="472"/>
    <n v="0"/>
  </r>
  <r>
    <s v="evening"/>
    <x v="55"/>
    <x v="2"/>
    <n v="444"/>
    <n v="444"/>
  </r>
  <r>
    <s v="evening"/>
    <x v="56"/>
    <x v="2"/>
    <n v="436"/>
    <n v="436"/>
  </r>
  <r>
    <s v="evening"/>
    <x v="147"/>
    <x v="3"/>
    <n v="455"/>
    <n v="455"/>
  </r>
  <r>
    <s v="evening"/>
    <x v="148"/>
    <x v="3"/>
    <n v="97"/>
    <n v="0"/>
  </r>
  <r>
    <s v="evening"/>
    <x v="149"/>
    <x v="3"/>
    <n v="403"/>
    <n v="0"/>
  </r>
  <r>
    <s v="evening"/>
    <x v="150"/>
    <x v="3"/>
    <n v="80"/>
    <n v="0"/>
  </r>
  <r>
    <s v="evening"/>
    <x v="151"/>
    <x v="3"/>
    <n v="1281"/>
    <n v="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x v="0"/>
    <x v="0"/>
    <n v="373.3"/>
    <n v="0"/>
  </r>
  <r>
    <x v="1"/>
    <x v="0"/>
    <n v="476"/>
    <n v="476"/>
  </r>
  <r>
    <x v="2"/>
    <x v="0"/>
    <n v="36"/>
    <n v="0"/>
  </r>
  <r>
    <x v="3"/>
    <x v="0"/>
    <n v="308"/>
    <n v="0"/>
  </r>
  <r>
    <x v="4"/>
    <x v="0"/>
    <n v="1169"/>
    <n v="0"/>
  </r>
  <r>
    <x v="5"/>
    <x v="0"/>
    <n v="35"/>
    <n v="0"/>
  </r>
  <r>
    <x v="6"/>
    <x v="0"/>
    <n v="523"/>
    <n v="523"/>
  </r>
  <r>
    <x v="7"/>
    <x v="0"/>
    <n v="879"/>
    <n v="0"/>
  </r>
  <r>
    <x v="8"/>
    <x v="0"/>
    <n v="751"/>
    <n v="0"/>
  </r>
  <r>
    <x v="9"/>
    <x v="0"/>
    <n v="474"/>
    <n v="0"/>
  </r>
  <r>
    <x v="10"/>
    <x v="1"/>
    <n v="0"/>
    <n v="0"/>
  </r>
  <r>
    <x v="11"/>
    <x v="0"/>
    <n v="805"/>
    <n v="0"/>
  </r>
  <r>
    <x v="12"/>
    <x v="0"/>
    <n v="68"/>
    <n v="0"/>
  </r>
  <r>
    <x v="13"/>
    <x v="0"/>
    <n v="1434"/>
    <n v="0"/>
  </r>
  <r>
    <x v="14"/>
    <x v="0"/>
    <n v="662.3"/>
    <n v="662.3"/>
  </r>
  <r>
    <x v="15"/>
    <x v="0"/>
    <n v="482"/>
    <n v="0"/>
  </r>
  <r>
    <x v="10"/>
    <x v="1"/>
    <n v="0"/>
    <n v="0"/>
  </r>
  <r>
    <x v="16"/>
    <x v="0"/>
    <n v="630"/>
    <n v="0"/>
  </r>
  <r>
    <x v="17"/>
    <x v="0"/>
    <n v="606.5"/>
    <n v="0"/>
  </r>
  <r>
    <x v="18"/>
    <x v="2"/>
    <n v="665"/>
    <n v="665"/>
  </r>
  <r>
    <x v="19"/>
    <x v="2"/>
    <n v="97"/>
    <n v="0"/>
  </r>
  <r>
    <x v="20"/>
    <x v="2"/>
    <n v="507"/>
    <n v="0"/>
  </r>
  <r>
    <x v="21"/>
    <x v="2"/>
    <n v="60"/>
    <n v="0"/>
  </r>
  <r>
    <x v="22"/>
    <x v="2"/>
    <n v="644"/>
    <n v="0"/>
  </r>
  <r>
    <x v="23"/>
    <x v="2"/>
    <n v="482"/>
    <n v="0"/>
  </r>
  <r>
    <x v="24"/>
    <x v="2"/>
    <n v="1094.5"/>
    <n v="0"/>
  </r>
  <r>
    <x v="25"/>
    <x v="3"/>
    <n v="480"/>
    <n v="0"/>
  </r>
  <r>
    <x v="26"/>
    <x v="3"/>
    <n v="455"/>
    <n v="0"/>
  </r>
  <r>
    <x v="27"/>
    <x v="3"/>
    <n v="439"/>
    <n v="0"/>
  </r>
  <r>
    <x v="28"/>
    <x v="3"/>
    <n v="1238"/>
    <n v="0"/>
  </r>
  <r>
    <x v="29"/>
    <x v="3"/>
    <n v="775"/>
    <n v="0"/>
  </r>
  <r>
    <x v="30"/>
    <x v="3"/>
    <n v="1038"/>
    <n v="0"/>
  </r>
  <r>
    <x v="31"/>
    <x v="4"/>
    <n v="607.65"/>
    <n v="0"/>
  </r>
  <r>
    <x v="32"/>
    <x v="4"/>
    <n v="645"/>
    <n v="645"/>
  </r>
  <r>
    <x v="33"/>
    <x v="4"/>
    <n v="34"/>
    <n v="0"/>
  </r>
  <r>
    <x v="34"/>
    <x v="4"/>
    <n v="666"/>
    <n v="666"/>
  </r>
  <r>
    <x v="35"/>
    <x v="4"/>
    <n v="515"/>
    <n v="515"/>
  </r>
  <r>
    <x v="36"/>
    <x v="4"/>
    <n v="417"/>
    <n v="0"/>
  </r>
  <r>
    <x v="37"/>
    <x v="4"/>
    <n v="73"/>
    <n v="0"/>
  </r>
  <r>
    <x v="38"/>
    <x v="4"/>
    <n v="456"/>
    <n v="0"/>
  </r>
  <r>
    <x v="39"/>
    <x v="4"/>
    <n v="375"/>
    <n v="0"/>
  </r>
  <r>
    <x v="40"/>
    <x v="4"/>
    <n v="62"/>
    <n v="0"/>
  </r>
  <r>
    <x v="41"/>
    <x v="4"/>
    <n v="475"/>
    <n v="0"/>
  </r>
  <r>
    <x v="42"/>
    <x v="4"/>
    <n v="182"/>
    <n v="0"/>
  </r>
  <r>
    <x v="43"/>
    <x v="4"/>
    <n v="410"/>
    <n v="0"/>
  </r>
  <r>
    <x v="44"/>
    <x v="5"/>
    <n v="96"/>
    <n v="0"/>
  </r>
  <r>
    <x v="45"/>
    <x v="5"/>
    <n v="191"/>
    <n v="0"/>
  </r>
  <r>
    <x v="46"/>
    <x v="5"/>
    <n v="59"/>
    <n v="0"/>
  </r>
  <r>
    <x v="47"/>
    <x v="5"/>
    <n v="415"/>
    <n v="0"/>
  </r>
  <r>
    <x v="48"/>
    <x v="5"/>
    <n v="95"/>
    <n v="0"/>
  </r>
  <r>
    <x v="49"/>
    <x v="6"/>
    <n v="832"/>
    <n v="0"/>
  </r>
  <r>
    <x v="50"/>
    <x v="6"/>
    <n v="648"/>
    <n v="0"/>
  </r>
  <r>
    <x v="10"/>
    <x v="1"/>
    <n v="0"/>
    <n v="0"/>
  </r>
  <r>
    <x v="51"/>
    <x v="6"/>
    <n v="925"/>
    <n v="0"/>
  </r>
  <r>
    <x v="52"/>
    <x v="6"/>
    <n v="933"/>
    <n v="933"/>
  </r>
  <r>
    <x v="53"/>
    <x v="6"/>
    <n v="83"/>
    <n v="0"/>
  </r>
  <r>
    <x v="54"/>
    <x v="6"/>
    <n v="435"/>
    <n v="0"/>
  </r>
  <r>
    <x v="55"/>
    <x v="6"/>
    <n v="746.5"/>
    <n v="0"/>
  </r>
  <r>
    <x v="56"/>
    <x v="6"/>
    <n v="1003"/>
    <n v="0"/>
  </r>
  <r>
    <x v="57"/>
    <x v="6"/>
    <n v="128"/>
    <n v="0"/>
  </r>
  <r>
    <x v="58"/>
    <x v="6"/>
    <n v="365"/>
    <n v="0"/>
  </r>
  <r>
    <x v="59"/>
    <x v="6"/>
    <n v="422"/>
    <n v="0"/>
  </r>
  <r>
    <x v="60"/>
    <x v="6"/>
    <n v="3951.6"/>
    <n v="0"/>
  </r>
  <r>
    <x v="61"/>
    <x v="6"/>
    <n v="463"/>
    <n v="0"/>
  </r>
  <r>
    <x v="62"/>
    <x v="7"/>
    <n v="1015"/>
    <n v="0"/>
  </r>
  <r>
    <x v="63"/>
    <x v="8"/>
    <n v="742"/>
    <n v="0"/>
  </r>
  <r>
    <x v="64"/>
    <x v="8"/>
    <n v="2125"/>
    <n v="0"/>
  </r>
  <r>
    <x v="65"/>
    <x v="8"/>
    <n v="844"/>
    <n v="0"/>
  </r>
  <r>
    <x v="66"/>
    <x v="8"/>
    <n v="302"/>
    <n v="0"/>
  </r>
  <r>
    <x v="67"/>
    <x v="8"/>
    <n v="535"/>
    <n v="0"/>
  </r>
  <r>
    <x v="68"/>
    <x v="8"/>
    <n v="731"/>
    <n v="731"/>
  </r>
  <r>
    <x v="69"/>
    <x v="8"/>
    <n v="1223"/>
    <n v="0"/>
  </r>
  <r>
    <x v="70"/>
    <x v="8"/>
    <n v="1204"/>
    <n v="1204"/>
  </r>
  <r>
    <x v="71"/>
    <x v="8"/>
    <n v="775"/>
    <n v="0"/>
  </r>
  <r>
    <x v="72"/>
    <x v="8"/>
    <n v="391"/>
    <n v="391"/>
  </r>
  <r>
    <x v="73"/>
    <x v="8"/>
    <n v="5798.95"/>
    <n v="0"/>
  </r>
  <r>
    <x v="74"/>
    <x v="8"/>
    <n v="191"/>
    <n v="0"/>
  </r>
  <r>
    <x v="75"/>
    <x v="9"/>
    <n v="641"/>
    <n v="0"/>
  </r>
  <r>
    <x v="76"/>
    <x v="9"/>
    <n v="883"/>
    <n v="883"/>
  </r>
  <r>
    <x v="77"/>
    <x v="9"/>
    <n v="0"/>
    <n v="0"/>
  </r>
  <r>
    <x v="78"/>
    <x v="9"/>
    <n v="23"/>
    <n v="0"/>
  </r>
  <r>
    <x v="79"/>
    <x v="10"/>
    <n v="1474"/>
    <n v="0"/>
  </r>
  <r>
    <x v="80"/>
    <x v="10"/>
    <n v="496"/>
    <n v="0"/>
  </r>
  <r>
    <x v="81"/>
    <x v="11"/>
    <n v="886"/>
    <n v="0"/>
  </r>
  <r>
    <x v="82"/>
    <x v="11"/>
    <n v="731"/>
    <n v="0"/>
  </r>
  <r>
    <x v="83"/>
    <x v="11"/>
    <n v="491"/>
    <n v="0"/>
  </r>
  <r>
    <x v="84"/>
    <x v="11"/>
    <n v="533"/>
    <n v="0"/>
  </r>
  <r>
    <x v="85"/>
    <x v="11"/>
    <n v="1644"/>
    <n v="1644"/>
  </r>
  <r>
    <x v="86"/>
    <x v="11"/>
    <n v="726"/>
    <n v="0"/>
  </r>
  <r>
    <x v="87"/>
    <x v="11"/>
    <n v="459"/>
    <n v="0"/>
  </r>
  <r>
    <x v="88"/>
    <x v="11"/>
    <n v="599"/>
    <n v="0"/>
  </r>
  <r>
    <x v="89"/>
    <x v="11"/>
    <n v="296"/>
    <n v="0"/>
  </r>
  <r>
    <x v="90"/>
    <x v="11"/>
    <n v="535.5"/>
    <n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">
  <r>
    <x v="0"/>
    <x v="0"/>
    <n v="783"/>
    <n v="783"/>
  </r>
  <r>
    <x v="1"/>
    <x v="0"/>
    <n v="680"/>
    <n v="0"/>
  </r>
  <r>
    <x v="2"/>
    <x v="0"/>
    <n v="478"/>
    <n v="0"/>
  </r>
  <r>
    <x v="3"/>
    <x v="0"/>
    <n v="88"/>
    <n v="0"/>
  </r>
  <r>
    <x v="4"/>
    <x v="0"/>
    <n v="382"/>
    <n v="0"/>
  </r>
  <r>
    <x v="5"/>
    <x v="0"/>
    <n v="749"/>
    <n v="0"/>
  </r>
  <r>
    <x v="6"/>
    <x v="0"/>
    <n v="599"/>
    <n v="0"/>
  </r>
  <r>
    <x v="7"/>
    <x v="0"/>
    <n v="688"/>
    <n v="0"/>
  </r>
  <r>
    <x v="8"/>
    <x v="0"/>
    <n v="206"/>
    <n v="0"/>
  </r>
  <r>
    <x v="9"/>
    <x v="0"/>
    <n v="547"/>
    <n v="0"/>
  </r>
  <r>
    <x v="10"/>
    <x v="0"/>
    <n v="507"/>
    <n v="0"/>
  </r>
  <r>
    <x v="11"/>
    <x v="0"/>
    <n v="714"/>
    <n v="0"/>
  </r>
  <r>
    <x v="12"/>
    <x v="0"/>
    <n v="407"/>
    <n v="0"/>
  </r>
  <r>
    <x v="13"/>
    <x v="0"/>
    <n v="1538"/>
    <n v="0"/>
  </r>
  <r>
    <x v="14"/>
    <x v="0"/>
    <n v="209"/>
    <n v="0"/>
  </r>
  <r>
    <x v="15"/>
    <x v="0"/>
    <n v="2962"/>
    <n v="0"/>
  </r>
  <r>
    <x v="16"/>
    <x v="0"/>
    <n v="458"/>
    <n v="0"/>
  </r>
  <r>
    <x v="17"/>
    <x v="0"/>
    <n v="561"/>
    <n v="0"/>
  </r>
  <r>
    <x v="18"/>
    <x v="0"/>
    <n v="984"/>
    <n v="0"/>
  </r>
  <r>
    <x v="19"/>
    <x v="0"/>
    <n v="463"/>
    <n v="0"/>
  </r>
  <r>
    <x v="20"/>
    <x v="0"/>
    <n v="664"/>
    <n v="0"/>
  </r>
  <r>
    <x v="21"/>
    <x v="0"/>
    <n v="920"/>
    <n v="0"/>
  </r>
  <r>
    <x v="22"/>
    <x v="0"/>
    <n v="641"/>
    <n v="0"/>
  </r>
  <r>
    <x v="23"/>
    <x v="0"/>
    <n v="1136"/>
    <n v="0"/>
  </r>
  <r>
    <x v="24"/>
    <x v="0"/>
    <n v="912"/>
    <n v="0"/>
  </r>
  <r>
    <x v="25"/>
    <x v="0"/>
    <n v="60"/>
    <n v="0"/>
  </r>
  <r>
    <x v="26"/>
    <x v="1"/>
    <n v="35"/>
    <n v="0"/>
  </r>
  <r>
    <x v="27"/>
    <x v="1"/>
    <n v="439"/>
    <n v="0"/>
  </r>
  <r>
    <x v="28"/>
    <x v="1"/>
    <n v="366"/>
    <n v="0"/>
  </r>
  <r>
    <x v="29"/>
    <x v="1"/>
    <n v="1242"/>
    <n v="0"/>
  </r>
  <r>
    <x v="30"/>
    <x v="1"/>
    <n v="110"/>
    <n v="0"/>
  </r>
  <r>
    <x v="31"/>
    <x v="1"/>
    <n v="23"/>
    <n v="0"/>
  </r>
  <r>
    <x v="32"/>
    <x v="1"/>
    <n v="245"/>
    <n v="0"/>
  </r>
  <r>
    <x v="33"/>
    <x v="1"/>
    <n v="667"/>
    <n v="0"/>
  </r>
  <r>
    <x v="34"/>
    <x v="1"/>
    <n v="2486.5"/>
    <n v="0"/>
  </r>
  <r>
    <x v="35"/>
    <x v="1"/>
    <n v="3913.6"/>
    <n v="0"/>
  </r>
  <r>
    <x v="36"/>
    <x v="2"/>
    <n v="689"/>
    <n v="0"/>
  </r>
  <r>
    <x v="37"/>
    <x v="2"/>
    <n v="523"/>
    <n v="0"/>
  </r>
  <r>
    <x v="38"/>
    <x v="2"/>
    <n v="747"/>
    <n v="0"/>
  </r>
  <r>
    <x v="39"/>
    <x v="2"/>
    <n v="1474"/>
    <n v="0"/>
  </r>
  <r>
    <x v="40"/>
    <x v="2"/>
    <n v="989.5"/>
    <n v="989.5"/>
  </r>
  <r>
    <x v="41"/>
    <x v="2"/>
    <n v="479"/>
    <n v="0"/>
  </r>
  <r>
    <x v="42"/>
    <x v="2"/>
    <n v="871"/>
    <n v="0"/>
  </r>
  <r>
    <x v="43"/>
    <x v="2"/>
    <n v="1160"/>
    <n v="0"/>
  </r>
  <r>
    <x v="44"/>
    <x v="2"/>
    <n v="335"/>
    <n v="0"/>
  </r>
  <r>
    <x v="45"/>
    <x v="2"/>
    <n v="413"/>
    <n v="413"/>
  </r>
  <r>
    <x v="46"/>
    <x v="2"/>
    <n v="448"/>
    <n v="0"/>
  </r>
  <r>
    <x v="47"/>
    <x v="2"/>
    <n v="471"/>
    <n v="0"/>
  </r>
  <r>
    <x v="48"/>
    <x v="2"/>
    <n v="959"/>
    <n v="0"/>
  </r>
  <r>
    <x v="49"/>
    <x v="2"/>
    <n v="644.6"/>
    <n v="0"/>
  </r>
  <r>
    <x v="50"/>
    <x v="2"/>
    <n v="456"/>
    <n v="0"/>
  </r>
  <r>
    <x v="51"/>
    <x v="2"/>
    <n v="1180"/>
    <n v="0"/>
  </r>
  <r>
    <x v="52"/>
    <x v="2"/>
    <n v="191"/>
    <n v="0"/>
  </r>
  <r>
    <x v="53"/>
    <x v="3"/>
    <n v="492"/>
    <n v="0"/>
  </r>
  <r>
    <x v="54"/>
    <x v="3"/>
    <n v="673"/>
    <n v="0"/>
  </r>
  <r>
    <x v="55"/>
    <x v="3"/>
    <n v="95"/>
    <n v="0"/>
  </r>
  <r>
    <x v="56"/>
    <x v="3"/>
    <n v="1150"/>
    <n v="0"/>
  </r>
  <r>
    <x v="57"/>
    <x v="3"/>
    <n v="88"/>
    <n v="0"/>
  </r>
  <r>
    <x v="58"/>
    <x v="3"/>
    <n v="498"/>
    <n v="0"/>
  </r>
  <r>
    <x v="59"/>
    <x v="3"/>
    <n v="443"/>
    <n v="0"/>
  </r>
  <r>
    <x v="60"/>
    <x v="3"/>
    <n v="482.65"/>
    <n v="0"/>
  </r>
  <r>
    <x v="61"/>
    <x v="3"/>
    <n v="488"/>
    <n v="0"/>
  </r>
  <r>
    <x v="62"/>
    <x v="4"/>
    <n v="1524"/>
    <n v="1524"/>
  </r>
  <r>
    <x v="63"/>
    <x v="4"/>
    <n v="203"/>
    <n v="0"/>
  </r>
  <r>
    <x v="64"/>
    <x v="4"/>
    <n v="72"/>
    <n v="0"/>
  </r>
  <r>
    <x v="65"/>
    <x v="4"/>
    <n v="485"/>
    <n v="0"/>
  </r>
  <r>
    <x v="66"/>
    <x v="4"/>
    <n v="466"/>
    <n v="0"/>
  </r>
  <r>
    <x v="67"/>
    <x v="4"/>
    <n v="455"/>
    <n v="0"/>
  </r>
  <r>
    <x v="68"/>
    <x v="4"/>
    <n v="641"/>
    <n v="0"/>
  </r>
  <r>
    <x v="69"/>
    <x v="4"/>
    <n v="630"/>
    <n v="0"/>
  </r>
  <r>
    <x v="70"/>
    <x v="4"/>
    <n v="1580"/>
    <n v="0"/>
  </r>
  <r>
    <x v="71"/>
    <x v="4"/>
    <n v="628"/>
    <n v="0"/>
  </r>
  <r>
    <x v="72"/>
    <x v="4"/>
    <n v="524"/>
    <n v="0"/>
  </r>
  <r>
    <x v="73"/>
    <x v="4"/>
    <n v="416"/>
    <n v="0"/>
  </r>
  <r>
    <x v="74"/>
    <x v="5"/>
    <n v="483"/>
    <n v="0"/>
  </r>
  <r>
    <x v="75"/>
    <x v="5"/>
    <n v="373.3"/>
    <n v="0"/>
  </r>
  <r>
    <x v="76"/>
    <x v="5"/>
    <n v="136"/>
    <n v="0"/>
  </r>
  <r>
    <x v="77"/>
    <x v="5"/>
    <n v="29"/>
    <n v="0"/>
  </r>
  <r>
    <x v="78"/>
    <x v="5"/>
    <n v="439"/>
    <n v="0"/>
  </r>
  <r>
    <x v="79"/>
    <x v="5"/>
    <n v="110"/>
    <n v="0"/>
  </r>
  <r>
    <x v="80"/>
    <x v="5"/>
    <n v="501"/>
    <n v="0"/>
  </r>
  <r>
    <x v="81"/>
    <x v="5"/>
    <n v="438"/>
    <n v="0"/>
  </r>
  <r>
    <x v="82"/>
    <x v="5"/>
    <n v="558"/>
    <n v="0"/>
  </r>
  <r>
    <x v="83"/>
    <x v="5"/>
    <n v="608"/>
    <n v="0"/>
  </r>
  <r>
    <x v="84"/>
    <x v="6"/>
    <n v="526"/>
    <n v="0"/>
  </r>
  <r>
    <x v="85"/>
    <x v="6"/>
    <n v="1062"/>
    <n v="0"/>
  </r>
  <r>
    <x v="86"/>
    <x v="6"/>
    <n v="489"/>
    <n v="489"/>
  </r>
  <r>
    <x v="87"/>
    <x v="6"/>
    <n v="786"/>
    <n v="786"/>
  </r>
  <r>
    <x v="88"/>
    <x v="6"/>
    <n v="415"/>
    <n v="0"/>
  </r>
  <r>
    <x v="89"/>
    <x v="7"/>
    <n v="120"/>
    <n v="0"/>
  </r>
  <r>
    <x v="90"/>
    <x v="7"/>
    <n v="417"/>
    <n v="0"/>
  </r>
  <r>
    <x v="91"/>
    <x v="7"/>
    <n v="555"/>
    <n v="0"/>
  </r>
  <r>
    <x v="92"/>
    <x v="7"/>
    <n v="552"/>
    <n v="0"/>
  </r>
  <r>
    <x v="93"/>
    <x v="7"/>
    <n v="605"/>
    <n v="0"/>
  </r>
  <r>
    <x v="94"/>
    <x v="7"/>
    <n v="393"/>
    <n v="0"/>
  </r>
  <r>
    <x v="95"/>
    <x v="7"/>
    <n v="417"/>
    <n v="0"/>
  </r>
  <r>
    <x v="96"/>
    <x v="7"/>
    <n v="23"/>
    <n v="0"/>
  </r>
  <r>
    <x v="97"/>
    <x v="7"/>
    <n v="953"/>
    <n v="0"/>
  </r>
  <r>
    <x v="98"/>
    <x v="7"/>
    <n v="392"/>
    <n v="0"/>
  </r>
  <r>
    <x v="99"/>
    <x v="7"/>
    <n v="552"/>
    <n v="552"/>
  </r>
  <r>
    <x v="100"/>
    <x v="7"/>
    <n v="844"/>
    <n v="0"/>
  </r>
  <r>
    <x v="101"/>
    <x v="8"/>
    <n v="611"/>
    <n v="0"/>
  </r>
  <r>
    <x v="102"/>
    <x v="8"/>
    <n v="853"/>
    <n v="0"/>
  </r>
  <r>
    <x v="103"/>
    <x v="8"/>
    <n v="1227"/>
    <n v="0"/>
  </r>
  <r>
    <x v="104"/>
    <x v="8"/>
    <n v="64"/>
    <n v="0"/>
  </r>
  <r>
    <x v="105"/>
    <x v="8"/>
    <n v="555"/>
    <n v="0"/>
  </r>
  <r>
    <x v="106"/>
    <x v="8"/>
    <n v="467"/>
    <n v="0"/>
  </r>
  <r>
    <x v="107"/>
    <x v="8"/>
    <n v="1645"/>
    <n v="0"/>
  </r>
  <r>
    <x v="108"/>
    <x v="8"/>
    <n v="480"/>
    <n v="0"/>
  </r>
  <r>
    <x v="109"/>
    <x v="8"/>
    <n v="2101"/>
    <n v="0"/>
  </r>
  <r>
    <x v="110"/>
    <x v="8"/>
    <n v="542"/>
    <n v="0"/>
  </r>
  <r>
    <x v="34"/>
    <x v="8"/>
    <n v="2486.5"/>
    <n v="0"/>
  </r>
  <r>
    <x v="111"/>
    <x v="8"/>
    <n v="1397.15"/>
    <n v="1397.15"/>
  </r>
  <r>
    <x v="112"/>
    <x v="8"/>
    <n v="1987"/>
    <n v="0"/>
  </r>
  <r>
    <x v="113"/>
    <x v="8"/>
    <n v="445.7"/>
    <n v="0"/>
  </r>
  <r>
    <x v="114"/>
    <x v="8"/>
    <n v="388"/>
    <n v="0"/>
  </r>
  <r>
    <x v="113"/>
    <x v="8"/>
    <n v="445.7"/>
    <n v="0"/>
  </r>
  <r>
    <x v="115"/>
    <x v="8"/>
    <n v="806.3"/>
    <n v="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">
  <r>
    <x v="0"/>
    <x v="0"/>
    <n v="439"/>
    <n v="0"/>
  </r>
  <r>
    <x v="1"/>
    <x v="0"/>
    <n v="691"/>
    <n v="0"/>
  </r>
  <r>
    <x v="2"/>
    <x v="0"/>
    <n v="565"/>
    <n v="0"/>
  </r>
  <r>
    <x v="3"/>
    <x v="0"/>
    <n v="531"/>
    <n v="0"/>
  </r>
  <r>
    <x v="4"/>
    <x v="0"/>
    <n v="2938"/>
    <n v="0"/>
  </r>
  <r>
    <x v="5"/>
    <x v="0"/>
    <n v="38"/>
    <n v="0"/>
  </r>
  <r>
    <x v="6"/>
    <x v="0"/>
    <n v="452"/>
    <n v="0"/>
  </r>
  <r>
    <x v="7"/>
    <x v="0"/>
    <n v="23"/>
    <n v="0"/>
  </r>
  <r>
    <x v="8"/>
    <x v="0"/>
    <n v="465"/>
    <n v="0"/>
  </r>
  <r>
    <x v="9"/>
    <x v="1"/>
    <n v="484"/>
    <n v="0"/>
  </r>
  <r>
    <x v="10"/>
    <x v="1"/>
    <n v="1167.7"/>
    <n v="0"/>
  </r>
  <r>
    <x v="11"/>
    <x v="1"/>
    <n v="457"/>
    <n v="0"/>
  </r>
  <r>
    <x v="12"/>
    <x v="1"/>
    <n v="1415"/>
    <n v="0"/>
  </r>
  <r>
    <x v="13"/>
    <x v="1"/>
    <n v="48.5"/>
    <n v="0"/>
  </r>
  <r>
    <x v="14"/>
    <x v="1"/>
    <n v="1587"/>
    <n v="0"/>
  </r>
  <r>
    <x v="15"/>
    <x v="1"/>
    <n v="2120"/>
    <n v="0"/>
  </r>
  <r>
    <x v="16"/>
    <x v="2"/>
    <n v="494.3"/>
    <n v="0"/>
  </r>
  <r>
    <x v="17"/>
    <x v="2"/>
    <n v="288"/>
    <n v="0"/>
  </r>
  <r>
    <x v="18"/>
    <x v="2"/>
    <n v="463"/>
    <n v="0"/>
  </r>
  <r>
    <x v="19"/>
    <x v="2"/>
    <n v="1660.5"/>
    <n v="0"/>
  </r>
  <r>
    <x v="20"/>
    <x v="2"/>
    <n v="527"/>
    <n v="0"/>
  </r>
  <r>
    <x v="21"/>
    <x v="2"/>
    <n v="442"/>
    <n v="442"/>
  </r>
  <r>
    <x v="22"/>
    <x v="2"/>
    <n v="2193"/>
    <n v="0"/>
  </r>
  <r>
    <x v="23"/>
    <x v="2"/>
    <n v="496"/>
    <n v="0"/>
  </r>
  <r>
    <x v="24"/>
    <x v="2"/>
    <n v="45"/>
    <n v="0"/>
  </r>
  <r>
    <x v="25"/>
    <x v="3"/>
    <n v="601"/>
    <n v="0"/>
  </r>
  <r>
    <x v="26"/>
    <x v="3"/>
    <n v="835"/>
    <n v="0"/>
  </r>
  <r>
    <x v="27"/>
    <x v="3"/>
    <n v="483"/>
    <n v="0"/>
  </r>
  <r>
    <x v="28"/>
    <x v="3"/>
    <n v="80"/>
    <n v="0"/>
  </r>
  <r>
    <x v="29"/>
    <x v="3"/>
    <n v="475"/>
    <n v="0"/>
  </r>
  <r>
    <x v="30"/>
    <x v="3"/>
    <n v="84"/>
    <n v="0"/>
  </r>
  <r>
    <x v="31"/>
    <x v="3"/>
    <n v="306"/>
    <n v="0"/>
  </r>
  <r>
    <x v="32"/>
    <x v="3"/>
    <n v="746"/>
    <n v="0"/>
  </r>
  <r>
    <x v="33"/>
    <x v="3"/>
    <n v="992"/>
    <n v="0"/>
  </r>
  <r>
    <x v="34"/>
    <x v="3"/>
    <n v="122"/>
    <n v="0"/>
  </r>
  <r>
    <x v="35"/>
    <x v="4"/>
    <n v="524"/>
    <n v="0"/>
  </r>
  <r>
    <x v="36"/>
    <x v="4"/>
    <n v="774"/>
    <n v="0"/>
  </r>
  <r>
    <x v="37"/>
    <x v="4"/>
    <n v="584"/>
    <n v="0"/>
  </r>
  <r>
    <x v="38"/>
    <x v="4"/>
    <n v="651"/>
    <n v="0"/>
  </r>
  <r>
    <x v="39"/>
    <x v="4"/>
    <n v="781"/>
    <n v="0"/>
  </r>
  <r>
    <x v="40"/>
    <x v="4"/>
    <n v="901"/>
    <n v="0"/>
  </r>
  <r>
    <x v="41"/>
    <x v="4"/>
    <n v="608"/>
    <n v="0"/>
  </r>
  <r>
    <x v="42"/>
    <x v="4"/>
    <n v="481"/>
    <n v="481"/>
  </r>
  <r>
    <x v="43"/>
    <x v="4"/>
    <n v="842.65"/>
    <n v="0"/>
  </r>
  <r>
    <x v="44"/>
    <x v="4"/>
    <n v="494"/>
    <n v="0"/>
  </r>
  <r>
    <x v="45"/>
    <x v="4"/>
    <n v="689"/>
    <n v="0"/>
  </r>
  <r>
    <x v="46"/>
    <x v="4"/>
    <n v="512"/>
    <n v="0"/>
  </r>
  <r>
    <x v="4"/>
    <x v="0"/>
    <n v="2938"/>
    <n v="0"/>
  </r>
  <r>
    <x v="47"/>
    <x v="0"/>
    <n v="74"/>
    <n v="74"/>
  </r>
  <r>
    <x v="48"/>
    <x v="0"/>
    <n v="742"/>
    <n v="0"/>
  </r>
  <r>
    <x v="49"/>
    <x v="0"/>
    <n v="1429"/>
    <n v="1429"/>
  </r>
  <r>
    <x v="50"/>
    <x v="0"/>
    <n v="678"/>
    <n v="0"/>
  </r>
  <r>
    <x v="51"/>
    <x v="0"/>
    <n v="34"/>
    <n v="0"/>
  </r>
  <r>
    <x v="52"/>
    <x v="0"/>
    <n v="517"/>
    <n v="0"/>
  </r>
  <r>
    <x v="53"/>
    <x v="0"/>
    <n v="329"/>
    <n v="0"/>
  </r>
  <r>
    <x v="54"/>
    <x v="0"/>
    <n v="409"/>
    <n v="0"/>
  </r>
  <r>
    <x v="55"/>
    <x v="0"/>
    <n v="1026"/>
    <n v="0"/>
  </r>
  <r>
    <x v="56"/>
    <x v="0"/>
    <n v="622"/>
    <n v="0"/>
  </r>
  <r>
    <x v="57"/>
    <x v="5"/>
    <n v="466"/>
    <n v="0"/>
  </r>
  <r>
    <x v="58"/>
    <x v="5"/>
    <n v="1020"/>
    <n v="0"/>
  </r>
  <r>
    <x v="59"/>
    <x v="5"/>
    <n v="872"/>
    <n v="0"/>
  </r>
  <r>
    <x v="60"/>
    <x v="5"/>
    <n v="141"/>
    <n v="0"/>
  </r>
  <r>
    <x v="61"/>
    <x v="5"/>
    <n v="27"/>
    <n v="0"/>
  </r>
  <r>
    <x v="62"/>
    <x v="5"/>
    <n v="453"/>
    <n v="0"/>
  </r>
  <r>
    <x v="63"/>
    <x v="5"/>
    <n v="497"/>
    <n v="0"/>
  </r>
  <r>
    <x v="64"/>
    <x v="5"/>
    <n v="504"/>
    <n v="0"/>
  </r>
  <r>
    <x v="65"/>
    <x v="5"/>
    <n v="1260"/>
    <n v="0"/>
  </r>
  <r>
    <x v="66"/>
    <x v="6"/>
    <n v="450"/>
    <n v="0"/>
  </r>
  <r>
    <x v="67"/>
    <x v="6"/>
    <n v="212"/>
    <n v="0"/>
  </r>
  <r>
    <x v="68"/>
    <x v="6"/>
    <n v="686"/>
    <n v="0"/>
  </r>
  <r>
    <x v="69"/>
    <x v="6"/>
    <n v="515"/>
    <n v="0"/>
  </r>
  <r>
    <x v="70"/>
    <x v="6"/>
    <n v="50"/>
    <n v="0"/>
  </r>
  <r>
    <x v="71"/>
    <x v="6"/>
    <n v="538"/>
    <n v="0"/>
  </r>
  <r>
    <x v="72"/>
    <x v="6"/>
    <n v="628"/>
    <n v="0"/>
  </r>
  <r>
    <x v="73"/>
    <x v="7"/>
    <n v="95"/>
    <n v="0"/>
  </r>
  <r>
    <x v="74"/>
    <x v="7"/>
    <n v="470"/>
    <n v="0"/>
  </r>
  <r>
    <x v="75"/>
    <x v="7"/>
    <n v="1168"/>
    <n v="0"/>
  </r>
  <r>
    <x v="76"/>
    <x v="7"/>
    <n v="97"/>
    <n v="0"/>
  </r>
  <r>
    <x v="77"/>
    <x v="7"/>
    <n v="944"/>
    <n v="944"/>
  </r>
  <r>
    <x v="78"/>
    <x v="8"/>
    <n v="820"/>
    <n v="0"/>
  </r>
  <r>
    <x v="23"/>
    <x v="8"/>
    <n v="496"/>
    <n v="0"/>
  </r>
  <r>
    <x v="79"/>
    <x v="8"/>
    <n v="46"/>
    <n v="0"/>
  </r>
  <r>
    <x v="80"/>
    <x v="8"/>
    <n v="259"/>
    <n v="0"/>
  </r>
  <r>
    <x v="81"/>
    <x v="8"/>
    <n v="758"/>
    <n v="0"/>
  </r>
  <r>
    <x v="82"/>
    <x v="8"/>
    <n v="1151"/>
    <n v="0"/>
  </r>
  <r>
    <x v="83"/>
    <x v="8"/>
    <n v="453"/>
    <n v="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n v="338"/>
    <n v="0"/>
  </r>
  <r>
    <x v="1"/>
    <x v="0"/>
    <n v="711"/>
    <n v="0"/>
  </r>
  <r>
    <x v="2"/>
    <x v="0"/>
    <n v="636"/>
    <n v="636"/>
  </r>
  <r>
    <x v="3"/>
    <x v="0"/>
    <n v="483.65"/>
    <n v="0"/>
  </r>
  <r>
    <x v="4"/>
    <x v="0"/>
    <n v="1340"/>
    <n v="0"/>
  </r>
  <r>
    <x v="5"/>
    <x v="0"/>
    <n v="823"/>
    <n v="0"/>
  </r>
  <r>
    <x v="6"/>
    <x v="0"/>
    <n v="468"/>
    <n v="0"/>
  </r>
  <r>
    <x v="7"/>
    <x v="0"/>
    <n v="455"/>
    <n v="0"/>
  </r>
  <r>
    <x v="8"/>
    <x v="0"/>
    <n v="441"/>
    <n v="441"/>
  </r>
  <r>
    <x v="9"/>
    <x v="0"/>
    <n v="1436"/>
    <n v="0"/>
  </r>
  <r>
    <x v="10"/>
    <x v="0"/>
    <n v="634"/>
    <n v="0"/>
  </r>
  <r>
    <x v="11"/>
    <x v="0"/>
    <n v="625"/>
    <n v="0"/>
  </r>
  <r>
    <x v="12"/>
    <x v="0"/>
    <n v="993.65"/>
    <n v="0"/>
  </r>
  <r>
    <x v="13"/>
    <x v="0"/>
    <n v="434"/>
    <n v="0"/>
  </r>
  <r>
    <x v="14"/>
    <x v="0"/>
    <n v="498"/>
    <n v="0"/>
  </r>
  <r>
    <x v="15"/>
    <x v="0"/>
    <n v="660"/>
    <n v="0"/>
  </r>
  <r>
    <x v="16"/>
    <x v="0"/>
    <n v="457"/>
    <n v="0"/>
  </r>
  <r>
    <x v="17"/>
    <x v="0"/>
    <n v="586"/>
    <n v="586"/>
  </r>
  <r>
    <x v="18"/>
    <x v="0"/>
    <n v="916"/>
    <n v="0"/>
  </r>
  <r>
    <x v="19"/>
    <x v="1"/>
    <n v="436"/>
    <n v="0"/>
  </r>
  <r>
    <x v="20"/>
    <x v="1"/>
    <n v="418.75"/>
    <n v="0"/>
  </r>
  <r>
    <x v="21"/>
    <x v="1"/>
    <n v="447"/>
    <n v="0"/>
  </r>
  <r>
    <x v="22"/>
    <x v="1"/>
    <n v="715"/>
    <n v="0"/>
  </r>
  <r>
    <x v="23"/>
    <x v="1"/>
    <n v="785"/>
    <n v="0"/>
  </r>
  <r>
    <x v="24"/>
    <x v="1"/>
    <n v="498"/>
    <n v="498"/>
  </r>
  <r>
    <x v="25"/>
    <x v="1"/>
    <n v="446"/>
    <n v="0"/>
  </r>
  <r>
    <x v="26"/>
    <x v="1"/>
    <n v="444"/>
    <n v="0"/>
  </r>
  <r>
    <x v="27"/>
    <x v="2"/>
    <n v="780"/>
    <n v="0"/>
  </r>
  <r>
    <x v="28"/>
    <x v="2"/>
    <n v="333"/>
    <n v="0"/>
  </r>
  <r>
    <x v="29"/>
    <x v="2"/>
    <n v="1656"/>
    <n v="0"/>
  </r>
  <r>
    <x v="30"/>
    <x v="2"/>
    <n v="447"/>
    <n v="0"/>
  </r>
  <r>
    <x v="31"/>
    <x v="2"/>
    <n v="967"/>
    <n v="967"/>
  </r>
  <r>
    <x v="32"/>
    <x v="2"/>
    <n v="410"/>
    <n v="0"/>
  </r>
  <r>
    <x v="33"/>
    <x v="2"/>
    <n v="422"/>
    <n v="0"/>
  </r>
  <r>
    <x v="34"/>
    <x v="2"/>
    <n v="450"/>
    <n v="0"/>
  </r>
  <r>
    <x v="35"/>
    <x v="2"/>
    <n v="50"/>
    <n v="0"/>
  </r>
  <r>
    <x v="36"/>
    <x v="3"/>
    <n v="23"/>
    <n v="0"/>
  </r>
  <r>
    <x v="37"/>
    <x v="3"/>
    <n v="441"/>
    <n v="0"/>
  </r>
  <r>
    <x v="38"/>
    <x v="3"/>
    <n v="455"/>
    <n v="0"/>
  </r>
  <r>
    <x v="39"/>
    <x v="3"/>
    <n v="455"/>
    <n v="0"/>
  </r>
  <r>
    <x v="40"/>
    <x v="3"/>
    <n v="1072"/>
    <n v="0"/>
  </r>
  <r>
    <x v="41"/>
    <x v="3"/>
    <n v="524"/>
    <n v="0"/>
  </r>
  <r>
    <x v="42"/>
    <x v="3"/>
    <n v="469"/>
    <n v="0"/>
  </r>
  <r>
    <x v="43"/>
    <x v="3"/>
    <n v="1041.9000000000001"/>
    <n v="0"/>
  </r>
  <r>
    <x v="44"/>
    <x v="3"/>
    <n v="508"/>
    <n v="0"/>
  </r>
  <r>
    <x v="45"/>
    <x v="3"/>
    <n v="1180"/>
    <n v="0"/>
  </r>
  <r>
    <x v="46"/>
    <x v="3"/>
    <n v="552"/>
    <n v="0"/>
  </r>
  <r>
    <x v="47"/>
    <x v="3"/>
    <n v="393"/>
    <n v="0"/>
  </r>
  <r>
    <x v="48"/>
    <x v="4"/>
    <n v="495"/>
    <n v="495"/>
  </r>
  <r>
    <x v="49"/>
    <x v="4"/>
    <n v="413"/>
    <n v="0"/>
  </r>
  <r>
    <x v="50"/>
    <x v="4"/>
    <n v="71"/>
    <n v="0"/>
  </r>
  <r>
    <x v="51"/>
    <x v="4"/>
    <n v="116"/>
    <n v="0"/>
  </r>
  <r>
    <x v="52"/>
    <x v="4"/>
    <n v="1173"/>
    <n v="0"/>
  </r>
  <r>
    <x v="53"/>
    <x v="4"/>
    <n v="1902"/>
    <n v="0"/>
  </r>
  <r>
    <x v="54"/>
    <x v="4"/>
    <n v="120"/>
    <n v="0"/>
  </r>
  <r>
    <x v="55"/>
    <x v="5"/>
    <n v="537"/>
    <n v="0"/>
  </r>
  <r>
    <x v="56"/>
    <x v="5"/>
    <n v="1026.25"/>
    <n v="1026.25"/>
  </r>
  <r>
    <x v="57"/>
    <x v="5"/>
    <n v="599"/>
    <n v="0"/>
  </r>
  <r>
    <x v="58"/>
    <x v="5"/>
    <n v="525"/>
    <n v="0"/>
  </r>
  <r>
    <x v="59"/>
    <x v="5"/>
    <n v="789"/>
    <n v="0"/>
  </r>
  <r>
    <x v="60"/>
    <x v="5"/>
    <n v="599"/>
    <n v="599"/>
  </r>
  <r>
    <x v="61"/>
    <x v="5"/>
    <n v="658"/>
    <n v="0"/>
  </r>
  <r>
    <x v="62"/>
    <x v="5"/>
    <n v="3458"/>
    <n v="0"/>
  </r>
  <r>
    <x v="63"/>
    <x v="5"/>
    <n v="452"/>
    <n v="0"/>
  </r>
  <r>
    <x v="64"/>
    <x v="6"/>
    <n v="464"/>
    <n v="0"/>
  </r>
  <r>
    <x v="65"/>
    <x v="6"/>
    <n v="608"/>
    <n v="0"/>
  </r>
  <r>
    <x v="66"/>
    <x v="6"/>
    <n v="63"/>
    <n v="0"/>
  </r>
  <r>
    <x v="67"/>
    <x v="6"/>
    <n v="504"/>
    <n v="0"/>
  </r>
  <r>
    <x v="68"/>
    <x v="6"/>
    <n v="400.5"/>
    <n v="0"/>
  </r>
  <r>
    <x v="69"/>
    <x v="7"/>
    <n v="0"/>
    <n v="0"/>
  </r>
  <r>
    <x v="70"/>
    <x v="6"/>
    <n v="715"/>
    <n v="0"/>
  </r>
  <r>
    <x v="71"/>
    <x v="6"/>
    <n v="496"/>
    <n v="0"/>
  </r>
  <r>
    <x v="72"/>
    <x v="6"/>
    <n v="820"/>
    <n v="0"/>
  </r>
  <r>
    <x v="73"/>
    <x v="6"/>
    <n v="758"/>
    <n v="0"/>
  </r>
  <r>
    <x v="74"/>
    <x v="6"/>
    <n v="259"/>
    <n v="0"/>
  </r>
  <r>
    <x v="75"/>
    <x v="6"/>
    <n v="453"/>
    <n v="0"/>
  </r>
  <r>
    <x v="76"/>
    <x v="6"/>
    <n v="46"/>
    <n v="0"/>
  </r>
  <r>
    <x v="77"/>
    <x v="6"/>
    <n v="1151"/>
    <n v="0"/>
  </r>
  <r>
    <x v="78"/>
    <x v="6"/>
    <n v="1266"/>
    <n v="0"/>
  </r>
  <r>
    <x v="69"/>
    <x v="7"/>
    <n v="0"/>
    <n v="0"/>
  </r>
  <r>
    <x v="79"/>
    <x v="8"/>
    <n v="1660.5"/>
    <n v="0"/>
  </r>
  <r>
    <x v="80"/>
    <x v="8"/>
    <n v="440.5"/>
    <n v="0"/>
  </r>
  <r>
    <x v="81"/>
    <x v="8"/>
    <n v="24"/>
    <n v="24"/>
  </r>
  <r>
    <x v="82"/>
    <x v="8"/>
    <n v="172"/>
    <n v="0"/>
  </r>
  <r>
    <x v="83"/>
    <x v="8"/>
    <n v="853"/>
    <n v="0"/>
  </r>
  <r>
    <x v="84"/>
    <x v="8"/>
    <n v="821"/>
    <n v="821"/>
  </r>
  <r>
    <x v="85"/>
    <x v="8"/>
    <n v="1013"/>
    <n v="0"/>
  </r>
  <r>
    <x v="86"/>
    <x v="8"/>
    <n v="35"/>
    <n v="0"/>
  </r>
  <r>
    <x v="87"/>
    <x v="8"/>
    <n v="113"/>
    <n v="0"/>
  </r>
  <r>
    <x v="88"/>
    <x v="8"/>
    <n v="452"/>
    <n v="0"/>
  </r>
  <r>
    <x v="89"/>
    <x v="8"/>
    <n v="565"/>
    <n v="0"/>
  </r>
  <r>
    <x v="90"/>
    <x v="9"/>
    <n v="557.29999999999995"/>
    <n v="0"/>
  </r>
  <r>
    <x v="91"/>
    <x v="9"/>
    <n v="457"/>
    <n v="0"/>
  </r>
  <r>
    <x v="92"/>
    <x v="9"/>
    <n v="515"/>
    <n v="0"/>
  </r>
  <r>
    <x v="93"/>
    <x v="9"/>
    <n v="850"/>
    <n v="0"/>
  </r>
  <r>
    <x v="94"/>
    <x v="9"/>
    <n v="826"/>
    <n v="0"/>
  </r>
  <r>
    <x v="95"/>
    <x v="9"/>
    <n v="667"/>
    <n v="0"/>
  </r>
  <r>
    <x v="96"/>
    <x v="9"/>
    <n v="771"/>
    <n v="0"/>
  </r>
  <r>
    <x v="97"/>
    <x v="9"/>
    <n v="1071"/>
    <n v="0"/>
  </r>
  <r>
    <x v="98"/>
    <x v="9"/>
    <n v="417"/>
    <n v="0"/>
  </r>
  <r>
    <x v="99"/>
    <x v="9"/>
    <n v="463"/>
    <n v="463"/>
  </r>
  <r>
    <x v="100"/>
    <x v="10"/>
    <n v="1538"/>
    <n v="0"/>
  </r>
  <r>
    <x v="101"/>
    <x v="10"/>
    <n v="1440"/>
    <n v="0"/>
  </r>
  <r>
    <x v="102"/>
    <x v="10"/>
    <n v="730"/>
    <n v="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x v="0"/>
    <x v="0"/>
    <n v="527"/>
    <n v="0"/>
  </r>
  <r>
    <x v="1"/>
    <x v="1"/>
    <n v="906"/>
    <n v="0"/>
  </r>
  <r>
    <x v="2"/>
    <x v="1"/>
    <n v="455"/>
    <n v="0"/>
  </r>
  <r>
    <x v="3"/>
    <x v="1"/>
    <n v="697"/>
    <n v="0"/>
  </r>
  <r>
    <x v="4"/>
    <x v="1"/>
    <n v="141"/>
    <n v="0"/>
  </r>
  <r>
    <x v="5"/>
    <x v="1"/>
    <n v="1020"/>
    <n v="0"/>
  </r>
  <r>
    <x v="6"/>
    <x v="1"/>
    <n v="1376"/>
    <n v="0"/>
  </r>
  <r>
    <x v="7"/>
    <x v="2"/>
    <n v="1301"/>
    <n v="1301"/>
  </r>
  <r>
    <x v="8"/>
    <x v="2"/>
    <n v="583"/>
    <n v="0"/>
  </r>
  <r>
    <x v="9"/>
    <x v="2"/>
    <n v="710"/>
    <n v="0"/>
  </r>
  <r>
    <x v="10"/>
    <x v="2"/>
    <n v="459"/>
    <n v="0"/>
  </r>
  <r>
    <x v="11"/>
    <x v="2"/>
    <n v="422"/>
    <n v="0"/>
  </r>
  <r>
    <x v="12"/>
    <x v="2"/>
    <n v="967"/>
    <n v="967"/>
  </r>
  <r>
    <x v="13"/>
    <x v="3"/>
    <n v="463"/>
    <n v="463"/>
  </r>
  <r>
    <x v="14"/>
    <x v="3"/>
    <n v="495"/>
    <n v="0"/>
  </r>
  <r>
    <x v="15"/>
    <x v="3"/>
    <n v="449"/>
    <n v="0"/>
  </r>
  <r>
    <x v="16"/>
    <x v="3"/>
    <n v="23"/>
    <n v="0"/>
  </r>
  <r>
    <x v="17"/>
    <x v="3"/>
    <n v="95"/>
    <n v="0"/>
  </r>
  <r>
    <x v="18"/>
    <x v="4"/>
    <n v="574"/>
    <n v="574"/>
  </r>
  <r>
    <x v="19"/>
    <x v="4"/>
    <n v="783"/>
    <n v="0"/>
  </r>
  <r>
    <x v="20"/>
    <x v="4"/>
    <n v="406"/>
    <n v="0"/>
  </r>
  <r>
    <x v="21"/>
    <x v="4"/>
    <n v="707"/>
    <n v="0"/>
  </r>
  <r>
    <x v="22"/>
    <x v="4"/>
    <n v="623"/>
    <n v="0"/>
  </r>
  <r>
    <x v="23"/>
    <x v="4"/>
    <n v="259"/>
    <n v="0"/>
  </r>
  <r>
    <x v="24"/>
    <x v="4"/>
    <n v="820"/>
    <n v="0"/>
  </r>
  <r>
    <x v="25"/>
    <x v="5"/>
    <n v="1302"/>
    <n v="0"/>
  </r>
  <r>
    <x v="26"/>
    <x v="5"/>
    <n v="480"/>
    <n v="0"/>
  </r>
  <r>
    <x v="27"/>
    <x v="5"/>
    <n v="801.5"/>
    <n v="0"/>
  </r>
  <r>
    <x v="28"/>
    <x v="5"/>
    <n v="363"/>
    <n v="363"/>
  </r>
  <r>
    <x v="29"/>
    <x v="6"/>
    <n v="458"/>
    <n v="0"/>
  </r>
  <r>
    <x v="30"/>
    <x v="6"/>
    <n v="147"/>
    <n v="0"/>
  </r>
  <r>
    <x v="31"/>
    <x v="6"/>
    <n v="453"/>
    <n v="0"/>
  </r>
  <r>
    <x v="32"/>
    <x v="6"/>
    <n v="71"/>
    <n v="0"/>
  </r>
  <r>
    <x v="33"/>
    <x v="6"/>
    <n v="120"/>
    <n v="0"/>
  </r>
  <r>
    <x v="34"/>
    <x v="6"/>
    <n v="452"/>
    <n v="0"/>
  </r>
  <r>
    <x v="35"/>
    <x v="6"/>
    <n v="507"/>
    <n v="0"/>
  </r>
  <r>
    <x v="36"/>
    <x v="6"/>
    <n v="761"/>
    <n v="0"/>
  </r>
  <r>
    <x v="37"/>
    <x v="6"/>
    <n v="660"/>
    <n v="0"/>
  </r>
  <r>
    <x v="38"/>
    <x v="6"/>
    <n v="498"/>
    <n v="0"/>
  </r>
  <r>
    <x v="39"/>
    <x v="7"/>
    <n v="442"/>
    <n v="0"/>
  </r>
  <r>
    <x v="40"/>
    <x v="7"/>
    <n v="595"/>
    <n v="0"/>
  </r>
  <r>
    <x v="41"/>
    <x v="7"/>
    <n v="492"/>
    <n v="0"/>
  </r>
  <r>
    <x v="42"/>
    <x v="7"/>
    <n v="241"/>
    <n v="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x v="0"/>
    <n v="275"/>
    <n v="0"/>
  </r>
  <r>
    <x v="1"/>
    <x v="0"/>
    <n v="497"/>
    <n v="0"/>
  </r>
  <r>
    <x v="2"/>
    <x v="0"/>
    <n v="745"/>
    <n v="0"/>
  </r>
  <r>
    <x v="3"/>
    <x v="0"/>
    <n v="458"/>
    <n v="0"/>
  </r>
  <r>
    <x v="4"/>
    <x v="0"/>
    <n v="671"/>
    <n v="0"/>
  </r>
  <r>
    <x v="5"/>
    <x v="0"/>
    <n v="633"/>
    <n v="0"/>
  </r>
  <r>
    <x v="6"/>
    <x v="0"/>
    <n v="482"/>
    <n v="0"/>
  </r>
  <r>
    <x v="7"/>
    <x v="0"/>
    <n v="452"/>
    <n v="0"/>
  </r>
  <r>
    <x v="8"/>
    <x v="0"/>
    <n v="531"/>
    <n v="0"/>
  </r>
  <r>
    <x v="9"/>
    <x v="0"/>
    <n v="1631"/>
    <n v="0"/>
  </r>
  <r>
    <x v="10"/>
    <x v="0"/>
    <n v="1298"/>
    <n v="0"/>
  </r>
  <r>
    <x v="11"/>
    <x v="1"/>
    <n v="658"/>
    <n v="0"/>
  </r>
  <r>
    <x v="12"/>
    <x v="1"/>
    <n v="554"/>
    <n v="0"/>
  </r>
  <r>
    <x v="13"/>
    <x v="1"/>
    <n v="792"/>
    <n v="0"/>
  </r>
  <r>
    <x v="14"/>
    <x v="1"/>
    <n v="501"/>
    <n v="0"/>
  </r>
  <r>
    <x v="15"/>
    <x v="1"/>
    <n v="1390"/>
    <n v="1390"/>
  </r>
  <r>
    <x v="16"/>
    <x v="1"/>
    <n v="696"/>
    <n v="0"/>
  </r>
  <r>
    <x v="17"/>
    <x v="1"/>
    <n v="457"/>
    <n v="0"/>
  </r>
  <r>
    <x v="18"/>
    <x v="1"/>
    <n v="791"/>
    <n v="791"/>
  </r>
  <r>
    <x v="19"/>
    <x v="1"/>
    <n v="480"/>
    <n v="0"/>
  </r>
  <r>
    <x v="20"/>
    <x v="1"/>
    <n v="434"/>
    <n v="0"/>
  </r>
  <r>
    <x v="21"/>
    <x v="1"/>
    <n v="1099.3"/>
    <n v="0"/>
  </r>
  <r>
    <x v="22"/>
    <x v="2"/>
    <n v="558"/>
    <n v="0"/>
  </r>
  <r>
    <x v="23"/>
    <x v="2"/>
    <n v="1023"/>
    <n v="0"/>
  </r>
  <r>
    <x v="24"/>
    <x v="2"/>
    <n v="462"/>
    <n v="0"/>
  </r>
  <r>
    <x v="25"/>
    <x v="2"/>
    <n v="918"/>
    <n v="0"/>
  </r>
  <r>
    <x v="26"/>
    <x v="2"/>
    <n v="431"/>
    <n v="0"/>
  </r>
  <r>
    <x v="27"/>
    <x v="2"/>
    <n v="457"/>
    <n v="0"/>
  </r>
  <r>
    <x v="28"/>
    <x v="2"/>
    <n v="971"/>
    <n v="0"/>
  </r>
  <r>
    <x v="29"/>
    <x v="2"/>
    <n v="513.5"/>
    <n v="513.5"/>
  </r>
  <r>
    <x v="30"/>
    <x v="2"/>
    <n v="421"/>
    <n v="0"/>
  </r>
  <r>
    <x v="31"/>
    <x v="2"/>
    <n v="2653"/>
    <n v="0"/>
  </r>
  <r>
    <x v="32"/>
    <x v="2"/>
    <n v="933"/>
    <n v="0"/>
  </r>
  <r>
    <x v="33"/>
    <x v="2"/>
    <n v="291"/>
    <n v="291"/>
  </r>
  <r>
    <x v="34"/>
    <x v="3"/>
    <n v="486"/>
    <n v="0"/>
  </r>
  <r>
    <x v="35"/>
    <x v="3"/>
    <n v="387"/>
    <n v="0"/>
  </r>
  <r>
    <x v="36"/>
    <x v="3"/>
    <n v="594"/>
    <n v="0"/>
  </r>
  <r>
    <x v="37"/>
    <x v="3"/>
    <n v="134"/>
    <n v="0"/>
  </r>
  <r>
    <x v="38"/>
    <x v="3"/>
    <n v="237"/>
    <n v="0"/>
  </r>
  <r>
    <x v="39"/>
    <x v="3"/>
    <n v="307"/>
    <n v="0"/>
  </r>
  <r>
    <x v="40"/>
    <x v="3"/>
    <n v="460"/>
    <n v="0"/>
  </r>
  <r>
    <x v="41"/>
    <x v="3"/>
    <n v="510.8"/>
    <n v="0"/>
  </r>
  <r>
    <x v="42"/>
    <x v="3"/>
    <n v="639"/>
    <n v="0"/>
  </r>
  <r>
    <x v="43"/>
    <x v="3"/>
    <n v="729"/>
    <n v="0"/>
  </r>
  <r>
    <x v="44"/>
    <x v="3"/>
    <n v="783"/>
    <n v="0"/>
  </r>
  <r>
    <x v="45"/>
    <x v="3"/>
    <n v="850"/>
    <n v="0"/>
  </r>
  <r>
    <x v="46"/>
    <x v="3"/>
    <n v="1307"/>
    <n v="0"/>
  </r>
  <r>
    <x v="47"/>
    <x v="3"/>
    <n v="722"/>
    <n v="0"/>
  </r>
  <r>
    <x v="48"/>
    <x v="3"/>
    <n v="458"/>
    <n v="0"/>
  </r>
  <r>
    <x v="49"/>
    <x v="3"/>
    <n v="462"/>
    <n v="0"/>
  </r>
  <r>
    <x v="50"/>
    <x v="3"/>
    <n v="3093"/>
    <n v="0"/>
  </r>
  <r>
    <x v="51"/>
    <x v="4"/>
    <n v="412"/>
    <n v="0"/>
  </r>
  <r>
    <x v="52"/>
    <x v="4"/>
    <n v="417"/>
    <n v="0"/>
  </r>
  <r>
    <x v="53"/>
    <x v="4"/>
    <n v="885"/>
    <n v="0"/>
  </r>
  <r>
    <x v="54"/>
    <x v="4"/>
    <n v="418.65"/>
    <n v="0"/>
  </r>
  <r>
    <x v="55"/>
    <x v="4"/>
    <n v="767"/>
    <n v="0"/>
  </r>
  <r>
    <x v="56"/>
    <x v="4"/>
    <n v="576"/>
    <n v="576"/>
  </r>
  <r>
    <x v="57"/>
    <x v="4"/>
    <n v="56"/>
    <n v="0"/>
  </r>
  <r>
    <x v="58"/>
    <x v="4"/>
    <n v="533"/>
    <n v="0"/>
  </r>
  <r>
    <x v="59"/>
    <x v="4"/>
    <n v="569"/>
    <n v="0"/>
  </r>
  <r>
    <x v="60"/>
    <x v="4"/>
    <n v="590"/>
    <n v="0"/>
  </r>
  <r>
    <x v="61"/>
    <x v="4"/>
    <n v="437"/>
    <n v="437"/>
  </r>
  <r>
    <x v="62"/>
    <x v="4"/>
    <n v="317"/>
    <n v="0"/>
  </r>
  <r>
    <x v="63"/>
    <x v="4"/>
    <n v="579.65"/>
    <n v="0"/>
  </r>
  <r>
    <x v="64"/>
    <x v="4"/>
    <n v="365"/>
    <n v="0"/>
  </r>
  <r>
    <x v="65"/>
    <x v="4"/>
    <n v="2530.65"/>
    <n v="0"/>
  </r>
  <r>
    <x v="66"/>
    <x v="4"/>
    <n v="976"/>
    <n v="0"/>
  </r>
  <r>
    <x v="67"/>
    <x v="5"/>
    <n v="426"/>
    <n v="0"/>
  </r>
  <r>
    <x v="68"/>
    <x v="5"/>
    <n v="467"/>
    <n v="0"/>
  </r>
  <r>
    <x v="69"/>
    <x v="5"/>
    <n v="467"/>
    <n v="0"/>
  </r>
  <r>
    <x v="70"/>
    <x v="5"/>
    <n v="676"/>
    <n v="0"/>
  </r>
  <r>
    <x v="71"/>
    <x v="5"/>
    <n v="68"/>
    <n v="0"/>
  </r>
  <r>
    <x v="72"/>
    <x v="5"/>
    <n v="608"/>
    <n v="608"/>
  </r>
  <r>
    <x v="73"/>
    <x v="5"/>
    <n v="237"/>
    <n v="0"/>
  </r>
  <r>
    <x v="74"/>
    <x v="5"/>
    <n v="552"/>
    <n v="0"/>
  </r>
  <r>
    <x v="75"/>
    <x v="5"/>
    <n v="799"/>
    <n v="0"/>
  </r>
  <r>
    <x v="76"/>
    <x v="5"/>
    <n v="1226.5"/>
    <n v="0"/>
  </r>
  <r>
    <x v="77"/>
    <x v="5"/>
    <n v="645"/>
    <n v="0"/>
  </r>
  <r>
    <x v="78"/>
    <x v="5"/>
    <n v="1055"/>
    <n v="0"/>
  </r>
  <r>
    <x v="79"/>
    <x v="5"/>
    <n v="1054"/>
    <n v="0"/>
  </r>
  <r>
    <x v="80"/>
    <x v="5"/>
    <n v="1331"/>
    <n v="0"/>
  </r>
  <r>
    <x v="81"/>
    <x v="5"/>
    <n v="1499"/>
    <n v="0"/>
  </r>
  <r>
    <x v="82"/>
    <x v="5"/>
    <n v="511"/>
    <n v="0"/>
  </r>
  <r>
    <x v="83"/>
    <x v="5"/>
    <n v="459"/>
    <n v="0"/>
  </r>
  <r>
    <x v="84"/>
    <x v="5"/>
    <n v="482"/>
    <n v="0"/>
  </r>
  <r>
    <x v="85"/>
    <x v="5"/>
    <n v="696"/>
    <n v="0"/>
  </r>
  <r>
    <x v="86"/>
    <x v="5"/>
    <n v="4327"/>
    <n v="4327"/>
  </r>
  <r>
    <x v="87"/>
    <x v="5"/>
    <n v="1198"/>
    <n v="0"/>
  </r>
  <r>
    <x v="88"/>
    <x v="5"/>
    <n v="996"/>
    <n v="0"/>
  </r>
  <r>
    <x v="89"/>
    <x v="6"/>
    <n v="485"/>
    <n v="0"/>
  </r>
  <r>
    <x v="90"/>
    <x v="6"/>
    <n v="448"/>
    <n v="448"/>
  </r>
  <r>
    <x v="91"/>
    <x v="6"/>
    <n v="724"/>
    <n v="0"/>
  </r>
  <r>
    <x v="92"/>
    <x v="6"/>
    <n v="534"/>
    <n v="0"/>
  </r>
  <r>
    <x v="93"/>
    <x v="6"/>
    <n v="466"/>
    <n v="0"/>
  </r>
  <r>
    <x v="94"/>
    <x v="6"/>
    <n v="141"/>
    <n v="0"/>
  </r>
  <r>
    <x v="95"/>
    <x v="6"/>
    <n v="332"/>
    <n v="0"/>
  </r>
  <r>
    <x v="96"/>
    <x v="6"/>
    <n v="1051.6500000000001"/>
    <n v="0"/>
  </r>
  <r>
    <x v="97"/>
    <x v="6"/>
    <n v="1179"/>
    <n v="0"/>
  </r>
  <r>
    <x v="98"/>
    <x v="6"/>
    <n v="428"/>
    <n v="0"/>
  </r>
  <r>
    <x v="99"/>
    <x v="6"/>
    <n v="774"/>
    <n v="0"/>
  </r>
  <r>
    <x v="100"/>
    <x v="6"/>
    <n v="300"/>
    <n v="0"/>
  </r>
  <r>
    <x v="101"/>
    <x v="6"/>
    <n v="1390.5"/>
    <n v="0"/>
  </r>
  <r>
    <x v="102"/>
    <x v="6"/>
    <n v="1699"/>
    <n v="0"/>
  </r>
  <r>
    <x v="103"/>
    <x v="6"/>
    <n v="741"/>
    <n v="0"/>
  </r>
  <r>
    <x v="104"/>
    <x v="6"/>
    <n v="1619"/>
    <n v="0"/>
  </r>
  <r>
    <x v="105"/>
    <x v="6"/>
    <n v="1416"/>
    <n v="0"/>
  </r>
  <r>
    <x v="106"/>
    <x v="7"/>
    <n v="1015"/>
    <n v="0"/>
  </r>
  <r>
    <x v="107"/>
    <x v="7"/>
    <n v="461"/>
    <n v="0"/>
  </r>
  <r>
    <x v="108"/>
    <x v="7"/>
    <n v="534"/>
    <n v="0"/>
  </r>
  <r>
    <x v="109"/>
    <x v="7"/>
    <n v="202"/>
    <n v="0"/>
  </r>
  <r>
    <x v="110"/>
    <x v="7"/>
    <n v="967"/>
    <n v="0"/>
  </r>
  <r>
    <x v="111"/>
    <x v="7"/>
    <n v="1041.9000000000001"/>
    <n v="0"/>
  </r>
  <r>
    <x v="112"/>
    <x v="7"/>
    <n v="824"/>
    <n v="0"/>
  </r>
  <r>
    <x v="113"/>
    <x v="7"/>
    <n v="716"/>
    <n v="0"/>
  </r>
  <r>
    <x v="114"/>
    <x v="7"/>
    <n v="1195"/>
    <n v="0"/>
  </r>
  <r>
    <x v="115"/>
    <x v="7"/>
    <n v="1693"/>
    <n v="0"/>
  </r>
  <r>
    <x v="116"/>
    <x v="7"/>
    <n v="241"/>
    <n v="0"/>
  </r>
  <r>
    <x v="117"/>
    <x v="8"/>
    <n v="494"/>
    <n v="0"/>
  </r>
  <r>
    <x v="118"/>
    <x v="8"/>
    <n v="498"/>
    <n v="0"/>
  </r>
  <r>
    <x v="119"/>
    <x v="8"/>
    <n v="2414"/>
    <n v="0"/>
  </r>
  <r>
    <x v="120"/>
    <x v="8"/>
    <n v="110"/>
    <n v="0"/>
  </r>
  <r>
    <x v="121"/>
    <x v="8"/>
    <n v="490"/>
    <n v="0"/>
  </r>
  <r>
    <x v="122"/>
    <x v="8"/>
    <n v="1467"/>
    <n v="0"/>
  </r>
  <r>
    <x v="123"/>
    <x v="8"/>
    <n v="479.65"/>
    <n v="0"/>
  </r>
  <r>
    <x v="124"/>
    <x v="8"/>
    <n v="459"/>
    <n v="0"/>
  </r>
  <r>
    <x v="125"/>
    <x v="8"/>
    <n v="452"/>
    <n v="0"/>
  </r>
  <r>
    <x v="126"/>
    <x v="8"/>
    <n v="861"/>
    <n v="0"/>
  </r>
  <r>
    <x v="127"/>
    <x v="8"/>
    <n v="728"/>
    <n v="728"/>
  </r>
  <r>
    <x v="128"/>
    <x v="8"/>
    <n v="3643"/>
    <n v="0"/>
  </r>
  <r>
    <x v="129"/>
    <x v="8"/>
    <n v="113"/>
    <n v="0"/>
  </r>
  <r>
    <x v="130"/>
    <x v="8"/>
    <n v="1660.5"/>
    <n v="0"/>
  </r>
  <r>
    <x v="131"/>
    <x v="8"/>
    <n v="975"/>
    <n v="0"/>
  </r>
  <r>
    <x v="132"/>
    <x v="8"/>
    <n v="492"/>
    <n v="0"/>
  </r>
  <r>
    <x v="133"/>
    <x v="9"/>
    <n v="563"/>
    <n v="0"/>
  </r>
  <r>
    <x v="134"/>
    <x v="9"/>
    <n v="433"/>
    <n v="0"/>
  </r>
  <r>
    <x v="135"/>
    <x v="9"/>
    <n v="439"/>
    <n v="0"/>
  </r>
  <r>
    <x v="136"/>
    <x v="9"/>
    <n v="492"/>
    <n v="492"/>
  </r>
  <r>
    <x v="137"/>
    <x v="9"/>
    <n v="870"/>
    <n v="0"/>
  </r>
  <r>
    <x v="138"/>
    <x v="9"/>
    <n v="323"/>
    <n v="0"/>
  </r>
  <r>
    <x v="139"/>
    <x v="9"/>
    <n v="1330"/>
    <n v="0"/>
  </r>
  <r>
    <x v="140"/>
    <x v="9"/>
    <n v="425"/>
    <n v="0"/>
  </r>
  <r>
    <x v="141"/>
    <x v="9"/>
    <n v="531"/>
    <n v="0"/>
  </r>
  <r>
    <x v="142"/>
    <x v="9"/>
    <n v="1073.25"/>
    <n v="0"/>
  </r>
  <r>
    <x v="143"/>
    <x v="9"/>
    <n v="773"/>
    <n v="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x v="0"/>
    <n v="454"/>
    <n v="0"/>
  </r>
  <r>
    <x v="1"/>
    <x v="0"/>
    <n v="725"/>
    <n v="0"/>
  </r>
  <r>
    <x v="2"/>
    <x v="0"/>
    <n v="683"/>
    <n v="0"/>
  </r>
  <r>
    <x v="3"/>
    <x v="0"/>
    <n v="320"/>
    <n v="0"/>
  </r>
  <r>
    <x v="4"/>
    <x v="0"/>
    <n v="510"/>
    <n v="0"/>
  </r>
  <r>
    <x v="5"/>
    <x v="0"/>
    <n v="944"/>
    <n v="0"/>
  </r>
  <r>
    <x v="6"/>
    <x v="0"/>
    <n v="459"/>
    <n v="0"/>
  </r>
  <r>
    <x v="7"/>
    <x v="0"/>
    <n v="608"/>
    <n v="608"/>
  </r>
  <r>
    <x v="8"/>
    <x v="0"/>
    <n v="473"/>
    <n v="0"/>
  </r>
  <r>
    <x v="9"/>
    <x v="0"/>
    <n v="1352"/>
    <n v="0"/>
  </r>
  <r>
    <x v="10"/>
    <x v="0"/>
    <n v="585"/>
    <n v="0"/>
  </r>
  <r>
    <x v="11"/>
    <x v="0"/>
    <n v="617"/>
    <n v="0"/>
  </r>
  <r>
    <x v="12"/>
    <x v="0"/>
    <n v="1111"/>
    <n v="0"/>
  </r>
  <r>
    <x v="13"/>
    <x v="0"/>
    <n v="461"/>
    <n v="0"/>
  </r>
  <r>
    <x v="14"/>
    <x v="0"/>
    <n v="843"/>
    <n v="0"/>
  </r>
  <r>
    <x v="15"/>
    <x v="0"/>
    <n v="726"/>
    <n v="0"/>
  </r>
  <r>
    <x v="16"/>
    <x v="0"/>
    <n v="3307"/>
    <n v="0"/>
  </r>
  <r>
    <x v="17"/>
    <x v="0"/>
    <n v="928"/>
    <n v="0"/>
  </r>
  <r>
    <x v="18"/>
    <x v="0"/>
    <n v="1068"/>
    <n v="0"/>
  </r>
  <r>
    <x v="19"/>
    <x v="0"/>
    <n v="954"/>
    <n v="954"/>
  </r>
  <r>
    <x v="20"/>
    <x v="1"/>
    <n v="3550.4"/>
    <n v="0"/>
  </r>
  <r>
    <x v="21"/>
    <x v="1"/>
    <n v="459"/>
    <n v="0"/>
  </r>
  <r>
    <x v="22"/>
    <x v="1"/>
    <n v="1119"/>
    <n v="0"/>
  </r>
  <r>
    <x v="23"/>
    <x v="1"/>
    <n v="316"/>
    <n v="0"/>
  </r>
  <r>
    <x v="24"/>
    <x v="1"/>
    <n v="500"/>
    <n v="0"/>
  </r>
  <r>
    <x v="25"/>
    <x v="1"/>
    <n v="1084"/>
    <n v="0"/>
  </r>
  <r>
    <x v="26"/>
    <x v="1"/>
    <n v="1416"/>
    <n v="0"/>
  </r>
  <r>
    <x v="27"/>
    <x v="1"/>
    <n v="524"/>
    <n v="0"/>
  </r>
  <r>
    <x v="28"/>
    <x v="1"/>
    <n v="2134"/>
    <n v="0"/>
  </r>
  <r>
    <x v="29"/>
    <x v="1"/>
    <n v="508"/>
    <n v="0"/>
  </r>
  <r>
    <x v="30"/>
    <x v="2"/>
    <n v="574"/>
    <n v="0"/>
  </r>
  <r>
    <x v="31"/>
    <x v="2"/>
    <n v="449"/>
    <n v="0"/>
  </r>
  <r>
    <x v="32"/>
    <x v="2"/>
    <n v="608"/>
    <n v="0"/>
  </r>
  <r>
    <x v="33"/>
    <x v="2"/>
    <n v="530"/>
    <n v="0"/>
  </r>
  <r>
    <x v="34"/>
    <x v="2"/>
    <n v="445"/>
    <n v="0"/>
  </r>
  <r>
    <x v="35"/>
    <x v="2"/>
    <n v="461"/>
    <n v="0"/>
  </r>
  <r>
    <x v="36"/>
    <x v="2"/>
    <n v="631"/>
    <n v="0"/>
  </r>
  <r>
    <x v="37"/>
    <x v="2"/>
    <n v="762.65"/>
    <n v="762.65"/>
  </r>
  <r>
    <x v="38"/>
    <x v="2"/>
    <n v="427"/>
    <n v="0"/>
  </r>
  <r>
    <x v="39"/>
    <x v="2"/>
    <n v="510"/>
    <n v="0"/>
  </r>
  <r>
    <x v="40"/>
    <x v="2"/>
    <n v="685"/>
    <n v="0"/>
  </r>
  <r>
    <x v="41"/>
    <x v="2"/>
    <n v="1830"/>
    <n v="0"/>
  </r>
  <r>
    <x v="42"/>
    <x v="2"/>
    <n v="1494"/>
    <n v="0"/>
  </r>
  <r>
    <x v="43"/>
    <x v="3"/>
    <n v="766"/>
    <n v="0"/>
  </r>
  <r>
    <x v="44"/>
    <x v="3"/>
    <n v="1329"/>
    <n v="0"/>
  </r>
  <r>
    <x v="45"/>
    <x v="3"/>
    <n v="56"/>
    <n v="0"/>
  </r>
  <r>
    <x v="46"/>
    <x v="3"/>
    <n v="72"/>
    <n v="0"/>
  </r>
  <r>
    <x v="47"/>
    <x v="3"/>
    <n v="728"/>
    <n v="728"/>
  </r>
  <r>
    <x v="48"/>
    <x v="3"/>
    <n v="702"/>
    <n v="0"/>
  </r>
  <r>
    <x v="49"/>
    <x v="3"/>
    <n v="2470"/>
    <n v="0"/>
  </r>
  <r>
    <x v="50"/>
    <x v="3"/>
    <n v="511.65"/>
    <n v="511.65"/>
  </r>
  <r>
    <x v="51"/>
    <x v="4"/>
    <n v="900"/>
    <n v="0"/>
  </r>
  <r>
    <x v="52"/>
    <x v="4"/>
    <n v="1781"/>
    <n v="1781"/>
  </r>
  <r>
    <x v="53"/>
    <x v="4"/>
    <n v="536"/>
    <n v="0"/>
  </r>
  <r>
    <x v="54"/>
    <x v="4"/>
    <n v="383"/>
    <n v="0"/>
  </r>
  <r>
    <x v="55"/>
    <x v="4"/>
    <n v="1117"/>
    <n v="0"/>
  </r>
  <r>
    <x v="56"/>
    <x v="4"/>
    <n v="1228"/>
    <n v="0"/>
  </r>
  <r>
    <x v="57"/>
    <x v="4"/>
    <n v="696"/>
    <n v="0"/>
  </r>
  <r>
    <x v="58"/>
    <x v="4"/>
    <n v="3171"/>
    <n v="0"/>
  </r>
  <r>
    <x v="59"/>
    <x v="4"/>
    <n v="2037.65"/>
    <n v="0"/>
  </r>
  <r>
    <x v="60"/>
    <x v="4"/>
    <n v="764"/>
    <n v="0"/>
  </r>
  <r>
    <x v="61"/>
    <x v="4"/>
    <n v="2354"/>
    <n v="0"/>
  </r>
  <r>
    <x v="62"/>
    <x v="4"/>
    <n v="477"/>
    <n v="0"/>
  </r>
  <r>
    <x v="63"/>
    <x v="4"/>
    <n v="102"/>
    <n v="0"/>
  </r>
  <r>
    <x v="64"/>
    <x v="4"/>
    <n v="554"/>
    <n v="0"/>
  </r>
  <r>
    <x v="65"/>
    <x v="5"/>
    <n v="855.65"/>
    <n v="0"/>
  </r>
  <r>
    <x v="66"/>
    <x v="5"/>
    <n v="453"/>
    <n v="0"/>
  </r>
  <r>
    <x v="67"/>
    <x v="5"/>
    <n v="454"/>
    <n v="0"/>
  </r>
  <r>
    <x v="68"/>
    <x v="5"/>
    <n v="23"/>
    <n v="23"/>
  </r>
  <r>
    <x v="69"/>
    <x v="5"/>
    <n v="457"/>
    <n v="0"/>
  </r>
  <r>
    <x v="70"/>
    <x v="5"/>
    <n v="485.65"/>
    <n v="0"/>
  </r>
  <r>
    <x v="71"/>
    <x v="5"/>
    <n v="389"/>
    <n v="0"/>
  </r>
  <r>
    <x v="72"/>
    <x v="5"/>
    <n v="459"/>
    <n v="0"/>
  </r>
  <r>
    <x v="73"/>
    <x v="5"/>
    <n v="222"/>
    <n v="0"/>
  </r>
  <r>
    <x v="74"/>
    <x v="5"/>
    <n v="428"/>
    <n v="0"/>
  </r>
  <r>
    <x v="75"/>
    <x v="5"/>
    <n v="1976"/>
    <n v="1976"/>
  </r>
  <r>
    <x v="76"/>
    <x v="5"/>
    <n v="910"/>
    <n v="0"/>
  </r>
  <r>
    <x v="77"/>
    <x v="5"/>
    <n v="1465"/>
    <n v="0"/>
  </r>
  <r>
    <x v="57"/>
    <x v="5"/>
    <n v="696"/>
    <n v="0"/>
  </r>
  <r>
    <x v="78"/>
    <x v="5"/>
    <n v="845"/>
    <n v="0"/>
  </r>
  <r>
    <x v="79"/>
    <x v="5"/>
    <n v="515"/>
    <n v="0"/>
  </r>
  <r>
    <x v="80"/>
    <x v="5"/>
    <n v="1733"/>
    <n v="1733"/>
  </r>
  <r>
    <x v="81"/>
    <x v="5"/>
    <n v="1023.5"/>
    <n v="1023.5"/>
  </r>
  <r>
    <x v="82"/>
    <x v="5"/>
    <n v="507"/>
    <n v="0"/>
  </r>
  <r>
    <x v="83"/>
    <x v="6"/>
    <n v="513"/>
    <n v="0"/>
  </r>
  <r>
    <x v="84"/>
    <x v="6"/>
    <n v="455"/>
    <n v="0"/>
  </r>
  <r>
    <x v="85"/>
    <x v="6"/>
    <n v="409"/>
    <n v="0"/>
  </r>
  <r>
    <x v="86"/>
    <x v="6"/>
    <n v="23"/>
    <n v="0"/>
  </r>
  <r>
    <x v="87"/>
    <x v="6"/>
    <n v="941"/>
    <n v="941"/>
  </r>
  <r>
    <x v="88"/>
    <x v="6"/>
    <n v="276"/>
    <n v="0"/>
  </r>
  <r>
    <x v="89"/>
    <x v="6"/>
    <n v="933"/>
    <n v="0"/>
  </r>
  <r>
    <x v="90"/>
    <x v="6"/>
    <n v="1787"/>
    <n v="0"/>
  </r>
  <r>
    <x v="91"/>
    <x v="6"/>
    <n v="808"/>
    <n v="808"/>
  </r>
  <r>
    <x v="92"/>
    <x v="7"/>
    <n v="1339"/>
    <n v="0"/>
  </r>
  <r>
    <x v="93"/>
    <x v="7"/>
    <n v="854"/>
    <n v="0"/>
  </r>
  <r>
    <x v="94"/>
    <x v="8"/>
    <n v="1758"/>
    <n v="0"/>
  </r>
  <r>
    <x v="95"/>
    <x v="8"/>
    <n v="466"/>
    <n v="466"/>
  </r>
  <r>
    <x v="96"/>
    <x v="8"/>
    <n v="456"/>
    <n v="0"/>
  </r>
  <r>
    <x v="97"/>
    <x v="8"/>
    <n v="541"/>
    <n v="0"/>
  </r>
  <r>
    <x v="98"/>
    <x v="8"/>
    <n v="840"/>
    <n v="0"/>
  </r>
  <r>
    <x v="99"/>
    <x v="8"/>
    <n v="706"/>
    <n v="0"/>
  </r>
  <r>
    <x v="100"/>
    <x v="8"/>
    <n v="490"/>
    <n v="0"/>
  </r>
  <r>
    <x v="101"/>
    <x v="8"/>
    <n v="451"/>
    <n v="0"/>
  </r>
  <r>
    <x v="102"/>
    <x v="9"/>
    <n v="1174"/>
    <n v="0"/>
  </r>
  <r>
    <x v="103"/>
    <x v="10"/>
    <n v="853"/>
    <n v="853"/>
  </r>
  <r>
    <x v="104"/>
    <x v="10"/>
    <n v="1059"/>
    <n v="1059"/>
  </r>
  <r>
    <x v="105"/>
    <x v="10"/>
    <n v="615"/>
    <n v="0"/>
  </r>
  <r>
    <x v="106"/>
    <x v="10"/>
    <n v="424"/>
    <n v="424"/>
  </r>
  <r>
    <x v="107"/>
    <x v="10"/>
    <n v="523.25"/>
    <n v="0"/>
  </r>
  <r>
    <x v="108"/>
    <x v="10"/>
    <n v="482"/>
    <n v="0"/>
  </r>
  <r>
    <x v="109"/>
    <x v="10"/>
    <n v="152"/>
    <n v="0"/>
  </r>
  <r>
    <x v="110"/>
    <x v="10"/>
    <n v="25"/>
    <n v="0"/>
  </r>
  <r>
    <x v="111"/>
    <x v="10"/>
    <n v="157"/>
    <n v="0"/>
  </r>
  <r>
    <x v="112"/>
    <x v="10"/>
    <n v="2219"/>
    <n v="0"/>
  </r>
  <r>
    <x v="113"/>
    <x v="10"/>
    <n v="2780"/>
    <n v="2780"/>
  </r>
  <r>
    <x v="114"/>
    <x v="10"/>
    <n v="2792"/>
    <n v="2792"/>
  </r>
  <r>
    <x v="115"/>
    <x v="10"/>
    <n v="248"/>
    <n v="0"/>
  </r>
  <r>
    <x v="116"/>
    <x v="11"/>
    <n v="2419"/>
    <n v="0"/>
  </r>
  <r>
    <x v="117"/>
    <x v="11"/>
    <n v="668"/>
    <n v="0"/>
  </r>
  <r>
    <x v="118"/>
    <x v="11"/>
    <n v="749.65"/>
    <n v="0"/>
  </r>
  <r>
    <x v="119"/>
    <x v="11"/>
    <n v="217"/>
    <n v="0"/>
  </r>
  <r>
    <x v="120"/>
    <x v="11"/>
    <n v="527"/>
    <n v="527"/>
  </r>
  <r>
    <x v="121"/>
    <x v="11"/>
    <n v="468"/>
    <n v="468"/>
  </r>
  <r>
    <x v="122"/>
    <x v="11"/>
    <n v="448"/>
    <n v="0"/>
  </r>
  <r>
    <x v="123"/>
    <x v="11"/>
    <n v="683"/>
    <n v="683"/>
  </r>
  <r>
    <x v="124"/>
    <x v="11"/>
    <n v="1682"/>
    <n v="0"/>
  </r>
  <r>
    <x v="125"/>
    <x v="11"/>
    <n v="2756"/>
    <n v="0"/>
  </r>
  <r>
    <x v="126"/>
    <x v="11"/>
    <n v="237"/>
    <n v="0"/>
  </r>
  <r>
    <x v="127"/>
    <x v="11"/>
    <n v="1012"/>
    <n v="0"/>
  </r>
  <r>
    <x v="128"/>
    <x v="12"/>
    <n v="831"/>
    <n v="0"/>
  </r>
  <r>
    <x v="129"/>
    <x v="12"/>
    <n v="857"/>
    <n v="0"/>
  </r>
  <r>
    <x v="130"/>
    <x v="12"/>
    <n v="618"/>
    <n v="0"/>
  </r>
  <r>
    <x v="131"/>
    <x v="12"/>
    <n v="1357.5"/>
    <n v="0"/>
  </r>
  <r>
    <x v="132"/>
    <x v="12"/>
    <n v="444"/>
    <n v="0"/>
  </r>
  <r>
    <x v="133"/>
    <x v="12"/>
    <n v="360"/>
    <n v="0"/>
  </r>
  <r>
    <x v="134"/>
    <x v="12"/>
    <n v="718"/>
    <n v="718"/>
  </r>
  <r>
    <x v="135"/>
    <x v="12"/>
    <n v="568"/>
    <n v="0"/>
  </r>
  <r>
    <x v="136"/>
    <x v="12"/>
    <n v="614"/>
    <n v="614"/>
  </r>
  <r>
    <x v="137"/>
    <x v="12"/>
    <n v="420"/>
    <n v="420"/>
  </r>
  <r>
    <x v="138"/>
    <x v="1"/>
    <n v="477"/>
    <n v="0"/>
  </r>
  <r>
    <x v="139"/>
    <x v="1"/>
    <n v="1091"/>
    <n v="0"/>
  </r>
  <r>
    <x v="140"/>
    <x v="1"/>
    <n v="1078"/>
    <n v="0"/>
  </r>
  <r>
    <x v="141"/>
    <x v="1"/>
    <n v="141"/>
    <n v="0"/>
  </r>
  <r>
    <x v="142"/>
    <x v="1"/>
    <n v="774"/>
    <n v="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">
  <r>
    <x v="0"/>
    <x v="0"/>
    <n v="217"/>
    <n v="0"/>
  </r>
  <r>
    <x v="1"/>
    <x v="0"/>
    <n v="237"/>
    <n v="0"/>
  </r>
  <r>
    <x v="2"/>
    <x v="0"/>
    <n v="605"/>
    <n v="0"/>
  </r>
  <r>
    <x v="3"/>
    <x v="0"/>
    <n v="426"/>
    <n v="0"/>
  </r>
  <r>
    <x v="4"/>
    <x v="0"/>
    <n v="587"/>
    <n v="587"/>
  </r>
  <r>
    <x v="5"/>
    <x v="0"/>
    <n v="842"/>
    <n v="0"/>
  </r>
  <r>
    <x v="6"/>
    <x v="0"/>
    <n v="898"/>
    <n v="0"/>
  </r>
  <r>
    <x v="7"/>
    <x v="0"/>
    <n v="1027"/>
    <n v="0"/>
  </r>
  <r>
    <x v="8"/>
    <x v="0"/>
    <n v="481"/>
    <n v="0"/>
  </r>
  <r>
    <x v="9"/>
    <x v="0"/>
    <n v="608"/>
    <n v="0"/>
  </r>
  <r>
    <x v="10"/>
    <x v="0"/>
    <n v="735.2"/>
    <n v="0"/>
  </r>
  <r>
    <x v="11"/>
    <x v="0"/>
    <n v="2795"/>
    <n v="2795"/>
  </r>
  <r>
    <x v="12"/>
    <x v="0"/>
    <n v="3051"/>
    <n v="3051"/>
  </r>
  <r>
    <x v="13"/>
    <x v="0"/>
    <n v="507"/>
    <n v="0"/>
  </r>
  <r>
    <x v="14"/>
    <x v="0"/>
    <n v="673"/>
    <n v="673"/>
  </r>
  <r>
    <x v="15"/>
    <x v="0"/>
    <n v="812"/>
    <n v="0"/>
  </r>
  <r>
    <x v="16"/>
    <x v="0"/>
    <n v="317"/>
    <n v="0"/>
  </r>
  <r>
    <x v="17"/>
    <x v="0"/>
    <n v="558.65"/>
    <n v="0"/>
  </r>
  <r>
    <x v="18"/>
    <x v="0"/>
    <n v="694"/>
    <n v="0"/>
  </r>
  <r>
    <x v="19"/>
    <x v="0"/>
    <n v="2556"/>
    <n v="0"/>
  </r>
  <r>
    <x v="20"/>
    <x v="0"/>
    <n v="629"/>
    <n v="0"/>
  </r>
  <r>
    <x v="21"/>
    <x v="0"/>
    <n v="917"/>
    <n v="0"/>
  </r>
  <r>
    <x v="22"/>
    <x v="0"/>
    <n v="428"/>
    <n v="0"/>
  </r>
  <r>
    <x v="23"/>
    <x v="0"/>
    <n v="454"/>
    <n v="0"/>
  </r>
  <r>
    <x v="24"/>
    <x v="0"/>
    <n v="545"/>
    <n v="0"/>
  </r>
  <r>
    <x v="25"/>
    <x v="0"/>
    <n v="1074.5"/>
    <n v="0"/>
  </r>
  <r>
    <x v="26"/>
    <x v="0"/>
    <n v="808"/>
    <n v="808"/>
  </r>
  <r>
    <x v="27"/>
    <x v="0"/>
    <n v="1943"/>
    <n v="0"/>
  </r>
  <r>
    <x v="28"/>
    <x v="1"/>
    <n v="427"/>
    <n v="0"/>
  </r>
  <r>
    <x v="29"/>
    <x v="1"/>
    <n v="490"/>
    <n v="0"/>
  </r>
  <r>
    <x v="30"/>
    <x v="1"/>
    <n v="512"/>
    <n v="0"/>
  </r>
  <r>
    <x v="31"/>
    <x v="1"/>
    <n v="885"/>
    <n v="0"/>
  </r>
  <r>
    <x v="32"/>
    <x v="1"/>
    <n v="56"/>
    <n v="0"/>
  </r>
  <r>
    <x v="33"/>
    <x v="1"/>
    <n v="412"/>
    <n v="0"/>
  </r>
  <r>
    <x v="34"/>
    <x v="1"/>
    <n v="585"/>
    <n v="0"/>
  </r>
  <r>
    <x v="35"/>
    <x v="1"/>
    <n v="530"/>
    <n v="0"/>
  </r>
  <r>
    <x v="36"/>
    <x v="1"/>
    <n v="486"/>
    <n v="0"/>
  </r>
  <r>
    <x v="37"/>
    <x v="1"/>
    <n v="446.5"/>
    <n v="0"/>
  </r>
  <r>
    <x v="38"/>
    <x v="1"/>
    <n v="910"/>
    <n v="0"/>
  </r>
  <r>
    <x v="39"/>
    <x v="1"/>
    <n v="502"/>
    <n v="0"/>
  </r>
  <r>
    <x v="40"/>
    <x v="1"/>
    <n v="510"/>
    <n v="0"/>
  </r>
  <r>
    <x v="41"/>
    <x v="1"/>
    <n v="949"/>
    <n v="0"/>
  </r>
  <r>
    <x v="42"/>
    <x v="1"/>
    <n v="1642"/>
    <n v="0"/>
  </r>
  <r>
    <x v="43"/>
    <x v="1"/>
    <n v="1478"/>
    <n v="0"/>
  </r>
  <r>
    <x v="44"/>
    <x v="1"/>
    <n v="506"/>
    <n v="0"/>
  </r>
  <r>
    <x v="45"/>
    <x v="1"/>
    <n v="727"/>
    <n v="727"/>
  </r>
  <r>
    <x v="46"/>
    <x v="1"/>
    <n v="456"/>
    <n v="0"/>
  </r>
  <r>
    <x v="47"/>
    <x v="1"/>
    <n v="1574"/>
    <n v="0"/>
  </r>
  <r>
    <x v="48"/>
    <x v="1"/>
    <n v="445"/>
    <n v="0"/>
  </r>
  <r>
    <x v="49"/>
    <x v="1"/>
    <n v="427"/>
    <n v="0"/>
  </r>
  <r>
    <x v="50"/>
    <x v="1"/>
    <n v="461"/>
    <n v="0"/>
  </r>
  <r>
    <x v="51"/>
    <x v="1"/>
    <n v="449"/>
    <n v="0"/>
  </r>
  <r>
    <x v="52"/>
    <x v="2"/>
    <n v="1600.5"/>
    <n v="0"/>
  </r>
  <r>
    <x v="53"/>
    <x v="2"/>
    <n v="461"/>
    <n v="0"/>
  </r>
  <r>
    <x v="54"/>
    <x v="2"/>
    <n v="500"/>
    <n v="0"/>
  </r>
  <r>
    <x v="55"/>
    <x v="2"/>
    <n v="737"/>
    <n v="0"/>
  </r>
  <r>
    <x v="56"/>
    <x v="2"/>
    <n v="437"/>
    <n v="0"/>
  </r>
  <r>
    <x v="57"/>
    <x v="2"/>
    <n v="1038"/>
    <n v="0"/>
  </r>
  <r>
    <x v="58"/>
    <x v="2"/>
    <n v="502"/>
    <n v="0"/>
  </r>
  <r>
    <x v="59"/>
    <x v="2"/>
    <n v="2746.65"/>
    <n v="2746.65"/>
  </r>
  <r>
    <x v="60"/>
    <x v="2"/>
    <n v="456"/>
    <n v="0"/>
  </r>
  <r>
    <x v="61"/>
    <x v="2"/>
    <n v="860"/>
    <n v="860"/>
  </r>
  <r>
    <x v="62"/>
    <x v="3"/>
    <n v="529"/>
    <n v="0"/>
  </r>
  <r>
    <x v="63"/>
    <x v="3"/>
    <n v="444"/>
    <n v="0"/>
  </r>
  <r>
    <x v="64"/>
    <x v="3"/>
    <n v="72"/>
    <n v="0"/>
  </r>
  <r>
    <x v="65"/>
    <x v="3"/>
    <n v="197"/>
    <n v="0"/>
  </r>
  <r>
    <x v="66"/>
    <x v="3"/>
    <n v="2468.5"/>
    <n v="0"/>
  </r>
  <r>
    <x v="67"/>
    <x v="3"/>
    <n v="597.15"/>
    <n v="0"/>
  </r>
  <r>
    <x v="68"/>
    <x v="3"/>
    <n v="516"/>
    <n v="516"/>
  </r>
  <r>
    <x v="69"/>
    <x v="3"/>
    <n v="103"/>
    <n v="0"/>
  </r>
  <r>
    <x v="70"/>
    <x v="3"/>
    <n v="1003"/>
    <n v="1003"/>
  </r>
  <r>
    <x v="71"/>
    <x v="4"/>
    <n v="455"/>
    <n v="0"/>
  </r>
  <r>
    <x v="72"/>
    <x v="4"/>
    <n v="457"/>
    <n v="0"/>
  </r>
  <r>
    <x v="73"/>
    <x v="4"/>
    <n v="23"/>
    <n v="0"/>
  </r>
  <r>
    <x v="74"/>
    <x v="4"/>
    <n v="439"/>
    <n v="0"/>
  </r>
  <r>
    <x v="75"/>
    <x v="4"/>
    <n v="478"/>
    <n v="478"/>
  </r>
  <r>
    <x v="76"/>
    <x v="4"/>
    <n v="715"/>
    <n v="0"/>
  </r>
  <r>
    <x v="77"/>
    <x v="4"/>
    <n v="497"/>
    <n v="0"/>
  </r>
  <r>
    <x v="78"/>
    <x v="5"/>
    <n v="995"/>
    <n v="0"/>
  </r>
  <r>
    <x v="79"/>
    <x v="5"/>
    <n v="610"/>
    <n v="0"/>
  </r>
  <r>
    <x v="80"/>
    <x v="5"/>
    <n v="473"/>
    <n v="0"/>
  </r>
  <r>
    <x v="81"/>
    <x v="5"/>
    <n v="228"/>
    <n v="0"/>
  </r>
  <r>
    <x v="82"/>
    <x v="5"/>
    <n v="572"/>
    <n v="0"/>
  </r>
  <r>
    <x v="83"/>
    <x v="5"/>
    <n v="456"/>
    <n v="0"/>
  </r>
  <r>
    <x v="84"/>
    <x v="5"/>
    <n v="1023"/>
    <n v="0"/>
  </r>
  <r>
    <x v="85"/>
    <x v="5"/>
    <n v="404"/>
    <n v="0"/>
  </r>
  <r>
    <x v="86"/>
    <x v="5"/>
    <n v="440"/>
    <n v="0"/>
  </r>
  <r>
    <x v="87"/>
    <x v="5"/>
    <n v="1247"/>
    <n v="1247"/>
  </r>
  <r>
    <x v="88"/>
    <x v="5"/>
    <n v="573"/>
    <n v="0"/>
  </r>
  <r>
    <x v="89"/>
    <x v="5"/>
    <n v="615"/>
    <n v="0"/>
  </r>
  <r>
    <x v="90"/>
    <x v="6"/>
    <n v="922"/>
    <n v="0"/>
  </r>
  <r>
    <x v="91"/>
    <x v="6"/>
    <n v="1195"/>
    <n v="0"/>
  </r>
  <r>
    <x v="92"/>
    <x v="6"/>
    <n v="748"/>
    <n v="0"/>
  </r>
  <r>
    <x v="93"/>
    <x v="6"/>
    <n v="53"/>
    <n v="0"/>
  </r>
  <r>
    <x v="94"/>
    <x v="6"/>
    <n v="530"/>
    <n v="0"/>
  </r>
  <r>
    <x v="95"/>
    <x v="6"/>
    <n v="455"/>
    <n v="0"/>
  </r>
  <r>
    <x v="96"/>
    <x v="6"/>
    <n v="965"/>
    <n v="0"/>
  </r>
  <r>
    <x v="97"/>
    <x v="6"/>
    <n v="633"/>
    <n v="0"/>
  </r>
  <r>
    <x v="98"/>
    <x v="6"/>
    <n v="434"/>
    <n v="0"/>
  </r>
  <r>
    <x v="99"/>
    <x v="6"/>
    <n v="209"/>
    <n v="0"/>
  </r>
  <r>
    <x v="100"/>
    <x v="6"/>
    <n v="739"/>
    <n v="0"/>
  </r>
  <r>
    <x v="101"/>
    <x v="6"/>
    <n v="661"/>
    <n v="661"/>
  </r>
  <r>
    <x v="102"/>
    <x v="7"/>
    <n v="776.5"/>
    <n v="0"/>
  </r>
  <r>
    <x v="103"/>
    <x v="7"/>
    <n v="360"/>
    <n v="0"/>
  </r>
  <r>
    <x v="104"/>
    <x v="7"/>
    <n v="918"/>
    <n v="0"/>
  </r>
  <r>
    <x v="105"/>
    <x v="7"/>
    <n v="1019"/>
    <n v="0"/>
  </r>
  <r>
    <x v="106"/>
    <x v="7"/>
    <n v="434"/>
    <n v="0"/>
  </r>
  <r>
    <x v="107"/>
    <x v="7"/>
    <n v="1503"/>
    <n v="1503"/>
  </r>
  <r>
    <x v="108"/>
    <x v="7"/>
    <n v="1080"/>
    <n v="0"/>
  </r>
  <r>
    <x v="109"/>
    <x v="7"/>
    <n v="439"/>
    <n v="0"/>
  </r>
  <r>
    <x v="110"/>
    <x v="7"/>
    <n v="510"/>
    <n v="0"/>
  </r>
  <r>
    <x v="111"/>
    <x v="7"/>
    <n v="617"/>
    <n v="0"/>
  </r>
  <r>
    <x v="112"/>
    <x v="7"/>
    <n v="461"/>
    <n v="0"/>
  </r>
  <r>
    <x v="113"/>
    <x v="7"/>
    <n v="843"/>
    <n v="0"/>
  </r>
  <r>
    <x v="114"/>
    <x v="7"/>
    <n v="213"/>
    <n v="0"/>
  </r>
  <r>
    <x v="115"/>
    <x v="7"/>
    <n v="478.95"/>
    <n v="0"/>
  </r>
  <r>
    <x v="116"/>
    <x v="7"/>
    <n v="726"/>
    <n v="0"/>
  </r>
  <r>
    <x v="117"/>
    <x v="7"/>
    <n v="276"/>
    <n v="0"/>
  </r>
  <r>
    <x v="118"/>
    <x v="7"/>
    <n v="1111"/>
    <n v="0"/>
  </r>
  <r>
    <x v="119"/>
    <x v="8"/>
    <n v="645"/>
    <n v="0"/>
  </r>
  <r>
    <x v="120"/>
    <x v="8"/>
    <n v="805.5"/>
    <n v="0"/>
  </r>
  <r>
    <x v="121"/>
    <x v="8"/>
    <n v="555"/>
    <n v="0"/>
  </r>
  <r>
    <x v="122"/>
    <x v="8"/>
    <n v="430"/>
    <n v="0"/>
  </r>
  <r>
    <x v="123"/>
    <x v="8"/>
    <n v="514"/>
    <n v="0"/>
  </r>
  <r>
    <x v="124"/>
    <x v="8"/>
    <n v="461"/>
    <n v="0"/>
  </r>
  <r>
    <x v="125"/>
    <x v="8"/>
    <n v="699"/>
    <n v="0"/>
  </r>
  <r>
    <x v="126"/>
    <x v="8"/>
    <n v="88"/>
    <n v="0"/>
  </r>
  <r>
    <x v="127"/>
    <x v="8"/>
    <n v="918"/>
    <n v="0"/>
  </r>
  <r>
    <x v="128"/>
    <x v="8"/>
    <n v="453"/>
    <n v="0"/>
  </r>
  <r>
    <x v="129"/>
    <x v="8"/>
    <n v="497"/>
    <n v="497"/>
  </r>
  <r>
    <x v="130"/>
    <x v="8"/>
    <n v="241"/>
    <n v="0"/>
  </r>
  <r>
    <x v="131"/>
    <x v="8"/>
    <n v="766"/>
    <n v="0"/>
  </r>
  <r>
    <x v="132"/>
    <x v="8"/>
    <n v="514"/>
    <n v="0"/>
  </r>
  <r>
    <x v="133"/>
    <x v="8"/>
    <n v="753"/>
    <n v="0"/>
  </r>
  <r>
    <x v="134"/>
    <x v="8"/>
    <n v="450"/>
    <n v="0"/>
  </r>
  <r>
    <x v="135"/>
    <x v="8"/>
    <n v="776"/>
    <n v="0"/>
  </r>
  <r>
    <x v="136"/>
    <x v="8"/>
    <n v="1309"/>
    <n v="0"/>
  </r>
  <r>
    <x v="137"/>
    <x v="8"/>
    <n v="499"/>
    <n v="0"/>
  </r>
  <r>
    <x v="138"/>
    <x v="9"/>
    <n v="730"/>
    <n v="0"/>
  </r>
  <r>
    <x v="139"/>
    <x v="9"/>
    <n v="1267"/>
    <n v="0"/>
  </r>
  <r>
    <x v="140"/>
    <x v="9"/>
    <n v="2104.65"/>
    <n v="0"/>
  </r>
  <r>
    <x v="141"/>
    <x v="9"/>
    <n v="621"/>
    <n v="0"/>
  </r>
  <r>
    <x v="142"/>
    <x v="9"/>
    <n v="1848"/>
    <n v="0"/>
  </r>
  <r>
    <x v="143"/>
    <x v="9"/>
    <n v="1662"/>
    <n v="0"/>
  </r>
  <r>
    <x v="144"/>
    <x v="9"/>
    <n v="4679"/>
    <n v="0"/>
  </r>
  <r>
    <x v="145"/>
    <x v="9"/>
    <n v="2070"/>
    <n v="0"/>
  </r>
  <r>
    <x v="146"/>
    <x v="9"/>
    <n v="4216"/>
    <n v="0"/>
  </r>
  <r>
    <x v="147"/>
    <x v="10"/>
    <n v="492"/>
    <n v="0"/>
  </r>
  <r>
    <x v="148"/>
    <x v="10"/>
    <n v="580"/>
    <n v="0"/>
  </r>
  <r>
    <x v="149"/>
    <x v="10"/>
    <n v="497"/>
    <n v="0"/>
  </r>
  <r>
    <x v="150"/>
    <x v="10"/>
    <n v="871"/>
    <n v="0"/>
  </r>
  <r>
    <x v="151"/>
    <x v="10"/>
    <n v="441"/>
    <n v="0"/>
  </r>
  <r>
    <x v="152"/>
    <x v="10"/>
    <n v="457"/>
    <n v="0"/>
  </r>
  <r>
    <x v="153"/>
    <x v="10"/>
    <n v="855.65"/>
    <n v="0"/>
  </r>
  <r>
    <x v="154"/>
    <x v="10"/>
    <n v="395"/>
    <n v="0"/>
  </r>
  <r>
    <x v="155"/>
    <x v="10"/>
    <n v="485.65"/>
    <n v="0"/>
  </r>
  <r>
    <x v="156"/>
    <x v="10"/>
    <n v="453"/>
    <n v="0"/>
  </r>
  <r>
    <x v="157"/>
    <x v="10"/>
    <n v="1517"/>
    <n v="0"/>
  </r>
  <r>
    <x v="158"/>
    <x v="10"/>
    <n v="479"/>
    <n v="479"/>
  </r>
  <r>
    <x v="159"/>
    <x v="10"/>
    <n v="852"/>
    <n v="852"/>
  </r>
  <r>
    <x v="160"/>
    <x v="10"/>
    <n v="1080"/>
    <n v="0"/>
  </r>
  <r>
    <x v="161"/>
    <x v="10"/>
    <n v="419"/>
    <n v="0"/>
  </r>
  <r>
    <x v="162"/>
    <x v="10"/>
    <n v="563"/>
    <n v="0"/>
  </r>
  <r>
    <x v="163"/>
    <x v="10"/>
    <n v="743"/>
    <n v="0"/>
  </r>
  <r>
    <x v="164"/>
    <x v="10"/>
    <n v="439"/>
    <n v="0"/>
  </r>
  <r>
    <x v="165"/>
    <x v="10"/>
    <n v="1126"/>
    <n v="0"/>
  </r>
  <r>
    <x v="166"/>
    <x v="10"/>
    <n v="492"/>
    <n v="0"/>
  </r>
  <r>
    <x v="167"/>
    <x v="10"/>
    <n v="936"/>
    <n v="0"/>
  </r>
  <r>
    <x v="168"/>
    <x v="10"/>
    <n v="342"/>
    <n v="0"/>
  </r>
  <r>
    <x v="169"/>
    <x v="10"/>
    <n v="1316.65"/>
    <n v="1316.65"/>
  </r>
  <r>
    <x v="170"/>
    <x v="10"/>
    <n v="971"/>
    <n v="971"/>
  </r>
  <r>
    <x v="171"/>
    <x v="10"/>
    <n v="1493"/>
    <n v="0"/>
  </r>
  <r>
    <x v="172"/>
    <x v="10"/>
    <n v="637"/>
    <n v="0"/>
  </r>
  <r>
    <x v="173"/>
    <x v="10"/>
    <n v="450"/>
    <n v="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">
  <r>
    <x v="0"/>
    <x v="0"/>
    <n v="415"/>
    <n v="0"/>
  </r>
  <r>
    <x v="1"/>
    <x v="0"/>
    <n v="449"/>
    <n v="0"/>
  </r>
  <r>
    <x v="2"/>
    <x v="0"/>
    <n v="437"/>
    <n v="0"/>
  </r>
  <r>
    <x v="3"/>
    <x v="0"/>
    <n v="1170.1500000000001"/>
    <n v="1170.1500000000001"/>
  </r>
  <r>
    <x v="4"/>
    <x v="0"/>
    <n v="414"/>
    <n v="0"/>
  </r>
  <r>
    <x v="5"/>
    <x v="0"/>
    <n v="479"/>
    <n v="0"/>
  </r>
  <r>
    <x v="6"/>
    <x v="1"/>
    <n v="500"/>
    <n v="0"/>
  </r>
  <r>
    <x v="7"/>
    <x v="1"/>
    <n v="241"/>
    <n v="0"/>
  </r>
  <r>
    <x v="8"/>
    <x v="1"/>
    <n v="473"/>
    <n v="0"/>
  </r>
  <r>
    <x v="9"/>
    <x v="1"/>
    <n v="430"/>
    <n v="0"/>
  </r>
  <r>
    <x v="10"/>
    <x v="1"/>
    <n v="535"/>
    <n v="0"/>
  </r>
  <r>
    <x v="11"/>
    <x v="1"/>
    <n v="456"/>
    <n v="0"/>
  </r>
  <r>
    <x v="12"/>
    <x v="1"/>
    <n v="995"/>
    <n v="0"/>
  </r>
  <r>
    <x v="13"/>
    <x v="1"/>
    <n v="451"/>
    <n v="0"/>
  </r>
  <r>
    <x v="14"/>
    <x v="1"/>
    <n v="975"/>
    <n v="0"/>
  </r>
  <r>
    <x v="15"/>
    <x v="1"/>
    <n v="399.95"/>
    <n v="0"/>
  </r>
  <r>
    <x v="16"/>
    <x v="1"/>
    <n v="88"/>
    <n v="0"/>
  </r>
  <r>
    <x v="17"/>
    <x v="1"/>
    <n v="538"/>
    <n v="0"/>
  </r>
  <r>
    <x v="18"/>
    <x v="2"/>
    <n v="396"/>
    <n v="0"/>
  </r>
  <r>
    <x v="19"/>
    <x v="2"/>
    <n v="465"/>
    <n v="0"/>
  </r>
  <r>
    <x v="20"/>
    <x v="2"/>
    <n v="545"/>
    <n v="0"/>
  </r>
  <r>
    <x v="21"/>
    <x v="2"/>
    <n v="426"/>
    <n v="0"/>
  </r>
  <r>
    <x v="22"/>
    <x v="2"/>
    <n v="633"/>
    <n v="0"/>
  </r>
  <r>
    <x v="23"/>
    <x v="2"/>
    <n v="1802"/>
    <n v="0"/>
  </r>
  <r>
    <x v="24"/>
    <x v="2"/>
    <n v="403"/>
    <n v="0"/>
  </r>
  <r>
    <x v="25"/>
    <x v="2"/>
    <n v="430"/>
    <n v="0"/>
  </r>
  <r>
    <x v="26"/>
    <x v="2"/>
    <n v="545"/>
    <n v="0"/>
  </r>
  <r>
    <x v="27"/>
    <x v="2"/>
    <n v="428"/>
    <n v="0"/>
  </r>
  <r>
    <x v="28"/>
    <x v="2"/>
    <n v="694"/>
    <n v="0"/>
  </r>
  <r>
    <x v="29"/>
    <x v="2"/>
    <n v="466"/>
    <n v="0"/>
  </r>
  <r>
    <x v="30"/>
    <x v="2"/>
    <n v="468"/>
    <n v="0"/>
  </r>
  <r>
    <x v="31"/>
    <x v="2"/>
    <n v="502"/>
    <n v="0"/>
  </r>
  <r>
    <x v="32"/>
    <x v="2"/>
    <n v="424"/>
    <n v="0"/>
  </r>
  <r>
    <x v="33"/>
    <x v="2"/>
    <n v="1080"/>
    <n v="0"/>
  </r>
  <r>
    <x v="34"/>
    <x v="3"/>
    <n v="2589"/>
    <n v="0"/>
  </r>
  <r>
    <x v="35"/>
    <x v="3"/>
    <n v="758"/>
    <n v="0"/>
  </r>
  <r>
    <x v="36"/>
    <x v="3"/>
    <n v="534"/>
    <n v="0"/>
  </r>
  <r>
    <x v="37"/>
    <x v="3"/>
    <n v="1095"/>
    <n v="0"/>
  </r>
  <r>
    <x v="38"/>
    <x v="3"/>
    <n v="421"/>
    <n v="0"/>
  </r>
  <r>
    <x v="39"/>
    <x v="3"/>
    <n v="861"/>
    <n v="0"/>
  </r>
  <r>
    <x v="40"/>
    <x v="3"/>
    <n v="458"/>
    <n v="0"/>
  </r>
  <r>
    <x v="41"/>
    <x v="3"/>
    <n v="360"/>
    <n v="0"/>
  </r>
  <r>
    <x v="42"/>
    <x v="3"/>
    <n v="427"/>
    <n v="0"/>
  </r>
  <r>
    <x v="43"/>
    <x v="3"/>
    <n v="1045"/>
    <n v="0"/>
  </r>
  <r>
    <x v="44"/>
    <x v="3"/>
    <n v="747"/>
    <n v="0"/>
  </r>
  <r>
    <x v="45"/>
    <x v="3"/>
    <n v="623.5"/>
    <n v="0"/>
  </r>
  <r>
    <x v="46"/>
    <x v="3"/>
    <n v="1004"/>
    <n v="0"/>
  </r>
  <r>
    <x v="47"/>
    <x v="3"/>
    <n v="2001"/>
    <n v="0"/>
  </r>
  <r>
    <x v="48"/>
    <x v="3"/>
    <n v="462"/>
    <n v="462"/>
  </r>
  <r>
    <x v="49"/>
    <x v="4"/>
    <n v="439"/>
    <n v="0"/>
  </r>
  <r>
    <x v="50"/>
    <x v="4"/>
    <n v="534"/>
    <n v="0"/>
  </r>
  <r>
    <x v="51"/>
    <x v="4"/>
    <n v="531"/>
    <n v="0"/>
  </r>
  <r>
    <x v="52"/>
    <x v="4"/>
    <n v="82"/>
    <n v="0"/>
  </r>
  <r>
    <x v="53"/>
    <x v="4"/>
    <n v="448"/>
    <n v="448"/>
  </r>
  <r>
    <x v="54"/>
    <x v="4"/>
    <n v="254"/>
    <n v="0"/>
  </r>
  <r>
    <x v="55"/>
    <x v="4"/>
    <n v="431"/>
    <n v="0"/>
  </r>
  <r>
    <x v="56"/>
    <x v="4"/>
    <n v="475"/>
    <n v="0"/>
  </r>
  <r>
    <x v="57"/>
    <x v="4"/>
    <n v="909"/>
    <n v="0"/>
  </r>
  <r>
    <x v="58"/>
    <x v="4"/>
    <n v="605"/>
    <n v="605"/>
  </r>
  <r>
    <x v="59"/>
    <x v="4"/>
    <n v="697"/>
    <n v="0"/>
  </r>
  <r>
    <x v="60"/>
    <x v="4"/>
    <n v="894"/>
    <n v="0"/>
  </r>
  <r>
    <x v="61"/>
    <x v="4"/>
    <n v="612"/>
    <n v="0"/>
  </r>
  <r>
    <x v="62"/>
    <x v="4"/>
    <n v="712"/>
    <n v="0"/>
  </r>
  <r>
    <x v="63"/>
    <x v="4"/>
    <n v="217"/>
    <n v="0"/>
  </r>
  <r>
    <x v="64"/>
    <x v="4"/>
    <n v="735"/>
    <n v="0"/>
  </r>
  <r>
    <x v="65"/>
    <x v="4"/>
    <n v="848"/>
    <n v="0"/>
  </r>
  <r>
    <x v="66"/>
    <x v="4"/>
    <n v="455"/>
    <n v="0"/>
  </r>
  <r>
    <x v="67"/>
    <x v="4"/>
    <n v="593"/>
    <n v="0"/>
  </r>
  <r>
    <x v="68"/>
    <x v="5"/>
    <n v="482"/>
    <n v="0"/>
  </r>
  <r>
    <x v="69"/>
    <x v="5"/>
    <n v="453"/>
    <n v="0"/>
  </r>
  <r>
    <x v="70"/>
    <x v="5"/>
    <n v="1241"/>
    <n v="0"/>
  </r>
  <r>
    <x v="71"/>
    <x v="5"/>
    <n v="759"/>
    <n v="0"/>
  </r>
  <r>
    <x v="72"/>
    <x v="5"/>
    <n v="431"/>
    <n v="0"/>
  </r>
  <r>
    <x v="73"/>
    <x v="5"/>
    <n v="459"/>
    <n v="0"/>
  </r>
  <r>
    <x v="74"/>
    <x v="5"/>
    <n v="61"/>
    <n v="0"/>
  </r>
  <r>
    <x v="75"/>
    <x v="5"/>
    <n v="248"/>
    <n v="0"/>
  </r>
  <r>
    <x v="76"/>
    <x v="5"/>
    <n v="1102"/>
    <n v="0"/>
  </r>
  <r>
    <x v="77"/>
    <x v="5"/>
    <n v="108"/>
    <n v="0"/>
  </r>
  <r>
    <x v="78"/>
    <x v="5"/>
    <n v="375"/>
    <n v="0"/>
  </r>
  <r>
    <x v="79"/>
    <x v="5"/>
    <n v="2586"/>
    <n v="0"/>
  </r>
  <r>
    <x v="80"/>
    <x v="5"/>
    <n v="530"/>
    <n v="0"/>
  </r>
  <r>
    <x v="81"/>
    <x v="5"/>
    <n v="834"/>
    <n v="0"/>
  </r>
  <r>
    <x v="82"/>
    <x v="5"/>
    <n v="456"/>
    <n v="0"/>
  </r>
  <r>
    <x v="83"/>
    <x v="5"/>
    <n v="1236"/>
    <n v="1236"/>
  </r>
  <r>
    <x v="84"/>
    <x v="6"/>
    <n v="447.65"/>
    <n v="447.65"/>
  </r>
  <r>
    <x v="85"/>
    <x v="6"/>
    <n v="455"/>
    <n v="0"/>
  </r>
  <r>
    <x v="86"/>
    <x v="6"/>
    <n v="37"/>
    <n v="0"/>
  </r>
  <r>
    <x v="87"/>
    <x v="6"/>
    <n v="372"/>
    <n v="0"/>
  </r>
  <r>
    <x v="88"/>
    <x v="6"/>
    <n v="516"/>
    <n v="0"/>
  </r>
  <r>
    <x v="89"/>
    <x v="6"/>
    <n v="531.5"/>
    <n v="0"/>
  </r>
  <r>
    <x v="90"/>
    <x v="6"/>
    <n v="1064"/>
    <n v="1064"/>
  </r>
  <r>
    <x v="91"/>
    <x v="6"/>
    <n v="220"/>
    <n v="0"/>
  </r>
  <r>
    <x v="92"/>
    <x v="6"/>
    <n v="1345"/>
    <n v="0"/>
  </r>
  <r>
    <x v="93"/>
    <x v="6"/>
    <n v="484"/>
    <n v="0"/>
  </r>
  <r>
    <x v="94"/>
    <x v="6"/>
    <n v="380"/>
    <n v="0"/>
  </r>
  <r>
    <x v="95"/>
    <x v="6"/>
    <n v="595.65"/>
    <n v="0"/>
  </r>
  <r>
    <x v="96"/>
    <x v="6"/>
    <n v="516"/>
    <n v="0"/>
  </r>
  <r>
    <x v="97"/>
    <x v="6"/>
    <n v="1100"/>
    <n v="0"/>
  </r>
  <r>
    <x v="98"/>
    <x v="6"/>
    <n v="945"/>
    <n v="0"/>
  </r>
  <r>
    <x v="99"/>
    <x v="7"/>
    <n v="189"/>
    <n v="0"/>
  </r>
  <r>
    <x v="100"/>
    <x v="7"/>
    <n v="238.5"/>
    <n v="0"/>
  </r>
  <r>
    <x v="101"/>
    <x v="7"/>
    <n v="588.65"/>
    <n v="0"/>
  </r>
  <r>
    <x v="102"/>
    <x v="7"/>
    <n v="953"/>
    <n v="0"/>
  </r>
  <r>
    <x v="103"/>
    <x v="7"/>
    <n v="754"/>
    <n v="0"/>
  </r>
  <r>
    <x v="104"/>
    <x v="7"/>
    <n v="409"/>
    <n v="0"/>
  </r>
  <r>
    <x v="105"/>
    <x v="7"/>
    <n v="752"/>
    <n v="0"/>
  </r>
  <r>
    <x v="106"/>
    <x v="7"/>
    <n v="591"/>
    <n v="0"/>
  </r>
  <r>
    <x v="107"/>
    <x v="7"/>
    <n v="530"/>
    <n v="0"/>
  </r>
  <r>
    <x v="108"/>
    <x v="7"/>
    <n v="510"/>
    <n v="0"/>
  </r>
  <r>
    <x v="109"/>
    <x v="7"/>
    <n v="592"/>
    <n v="0"/>
  </r>
  <r>
    <x v="110"/>
    <x v="7"/>
    <n v="44"/>
    <n v="0"/>
  </r>
  <r>
    <x v="111"/>
    <x v="0"/>
    <n v="1199"/>
    <n v="1199"/>
  </r>
  <r>
    <x v="112"/>
    <x v="0"/>
    <n v="455"/>
    <n v="0"/>
  </r>
  <r>
    <x v="113"/>
    <x v="0"/>
    <n v="960"/>
    <n v="0"/>
  </r>
  <r>
    <x v="114"/>
    <x v="0"/>
    <n v="78"/>
    <n v="0"/>
  </r>
  <r>
    <x v="115"/>
    <x v="0"/>
    <n v="459"/>
    <n v="0"/>
  </r>
  <r>
    <x v="116"/>
    <x v="0"/>
    <n v="436"/>
    <n v="0"/>
  </r>
  <r>
    <x v="117"/>
    <x v="0"/>
    <n v="747"/>
    <n v="0"/>
  </r>
  <r>
    <x v="118"/>
    <x v="0"/>
    <n v="551"/>
    <n v="551"/>
  </r>
  <r>
    <x v="119"/>
    <x v="0"/>
    <n v="496"/>
    <n v="0"/>
  </r>
  <r>
    <x v="120"/>
    <x v="0"/>
    <n v="495"/>
    <n v="495"/>
  </r>
  <r>
    <x v="121"/>
    <x v="0"/>
    <n v="1531"/>
    <n v="0"/>
  </r>
  <r>
    <x v="122"/>
    <x v="0"/>
    <n v="2321"/>
    <n v="0"/>
  </r>
  <r>
    <x v="123"/>
    <x v="8"/>
    <n v="403"/>
    <n v="403"/>
  </r>
  <r>
    <x v="124"/>
    <x v="8"/>
    <n v="483"/>
    <n v="0"/>
  </r>
  <r>
    <x v="125"/>
    <x v="8"/>
    <n v="1238"/>
    <n v="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">
  <r>
    <x v="0"/>
    <x v="0"/>
    <n v="705"/>
    <n v="705"/>
  </r>
  <r>
    <x v="1"/>
    <x v="0"/>
    <n v="459"/>
    <n v="0"/>
  </r>
  <r>
    <x v="2"/>
    <x v="0"/>
    <n v="905"/>
    <n v="905"/>
  </r>
  <r>
    <x v="3"/>
    <x v="0"/>
    <n v="489"/>
    <n v="0"/>
  </r>
  <r>
    <x v="4"/>
    <x v="0"/>
    <n v="704"/>
    <n v="704"/>
  </r>
  <r>
    <x v="5"/>
    <x v="0"/>
    <n v="612"/>
    <n v="0"/>
  </r>
  <r>
    <x v="6"/>
    <x v="0"/>
    <n v="523"/>
    <n v="0"/>
  </r>
  <r>
    <x v="7"/>
    <x v="0"/>
    <n v="23"/>
    <n v="0"/>
  </r>
  <r>
    <x v="8"/>
    <x v="0"/>
    <n v="593"/>
    <n v="0"/>
  </r>
  <r>
    <x v="9"/>
    <x v="0"/>
    <n v="874"/>
    <n v="874"/>
  </r>
  <r>
    <x v="10"/>
    <x v="0"/>
    <n v="874"/>
    <n v="874"/>
  </r>
  <r>
    <x v="11"/>
    <x v="0"/>
    <n v="960"/>
    <n v="0"/>
  </r>
  <r>
    <x v="12"/>
    <x v="0"/>
    <n v="1961"/>
    <n v="0"/>
  </r>
  <r>
    <x v="13"/>
    <x v="0"/>
    <n v="797"/>
    <n v="0"/>
  </r>
  <r>
    <x v="14"/>
    <x v="0"/>
    <n v="247"/>
    <n v="0"/>
  </r>
  <r>
    <x v="15"/>
    <x v="0"/>
    <n v="1318"/>
    <n v="1318"/>
  </r>
  <r>
    <x v="16"/>
    <x v="0"/>
    <n v="495"/>
    <n v="0"/>
  </r>
  <r>
    <x v="17"/>
    <x v="0"/>
    <n v="730"/>
    <n v="0"/>
  </r>
  <r>
    <x v="18"/>
    <x v="0"/>
    <n v="451"/>
    <n v="0"/>
  </r>
  <r>
    <x v="19"/>
    <x v="0"/>
    <n v="545"/>
    <n v="0"/>
  </r>
  <r>
    <x v="20"/>
    <x v="0"/>
    <n v="396"/>
    <n v="0"/>
  </r>
  <r>
    <x v="21"/>
    <x v="0"/>
    <n v="502"/>
    <n v="0"/>
  </r>
  <r>
    <x v="22"/>
    <x v="0"/>
    <n v="53"/>
    <n v="0"/>
  </r>
  <r>
    <x v="23"/>
    <x v="1"/>
    <n v="500"/>
    <n v="0"/>
  </r>
  <r>
    <x v="24"/>
    <x v="1"/>
    <n v="501"/>
    <n v="501"/>
  </r>
  <r>
    <x v="25"/>
    <x v="1"/>
    <n v="388"/>
    <n v="0"/>
  </r>
  <r>
    <x v="26"/>
    <x v="1"/>
    <n v="570"/>
    <n v="0"/>
  </r>
  <r>
    <x v="27"/>
    <x v="1"/>
    <n v="531"/>
    <n v="0"/>
  </r>
  <r>
    <x v="28"/>
    <x v="1"/>
    <n v="914"/>
    <n v="0"/>
  </r>
  <r>
    <x v="29"/>
    <x v="1"/>
    <n v="565.95000000000005"/>
    <n v="0"/>
  </r>
  <r>
    <x v="30"/>
    <x v="1"/>
    <n v="481"/>
    <n v="0"/>
  </r>
  <r>
    <x v="31"/>
    <x v="1"/>
    <n v="310"/>
    <n v="0"/>
  </r>
  <r>
    <x v="32"/>
    <x v="1"/>
    <n v="476"/>
    <n v="0"/>
  </r>
  <r>
    <x v="33"/>
    <x v="1"/>
    <n v="650"/>
    <n v="0"/>
  </r>
  <r>
    <x v="34"/>
    <x v="2"/>
    <n v="455"/>
    <n v="0"/>
  </r>
  <r>
    <x v="35"/>
    <x v="2"/>
    <n v="447"/>
    <n v="447"/>
  </r>
  <r>
    <x v="36"/>
    <x v="2"/>
    <n v="803"/>
    <n v="0"/>
  </r>
  <r>
    <x v="37"/>
    <x v="2"/>
    <n v="913"/>
    <n v="913"/>
  </r>
  <r>
    <x v="38"/>
    <x v="2"/>
    <n v="449"/>
    <n v="0"/>
  </r>
  <r>
    <x v="39"/>
    <x v="2"/>
    <n v="764"/>
    <n v="0"/>
  </r>
  <r>
    <x v="40"/>
    <x v="2"/>
    <n v="458"/>
    <n v="0"/>
  </r>
  <r>
    <x v="41"/>
    <x v="2"/>
    <n v="473"/>
    <n v="0"/>
  </r>
  <r>
    <x v="42"/>
    <x v="2"/>
    <n v="1065"/>
    <n v="1065"/>
  </r>
  <r>
    <x v="43"/>
    <x v="2"/>
    <n v="782"/>
    <n v="0"/>
  </r>
  <r>
    <x v="44"/>
    <x v="2"/>
    <n v="451"/>
    <n v="0"/>
  </r>
  <r>
    <x v="45"/>
    <x v="2"/>
    <n v="425"/>
    <n v="0"/>
  </r>
  <r>
    <x v="46"/>
    <x v="2"/>
    <n v="483"/>
    <n v="0"/>
  </r>
  <r>
    <x v="47"/>
    <x v="2"/>
    <n v="508"/>
    <n v="0"/>
  </r>
  <r>
    <x v="48"/>
    <x v="2"/>
    <n v="904"/>
    <n v="0"/>
  </r>
  <r>
    <x v="49"/>
    <x v="3"/>
    <n v="619"/>
    <n v="0"/>
  </r>
  <r>
    <x v="50"/>
    <x v="3"/>
    <n v="410"/>
    <n v="0"/>
  </r>
  <r>
    <x v="51"/>
    <x v="3"/>
    <n v="694"/>
    <n v="694"/>
  </r>
  <r>
    <x v="52"/>
    <x v="3"/>
    <n v="89"/>
    <n v="0"/>
  </r>
  <r>
    <x v="53"/>
    <x v="3"/>
    <n v="597"/>
    <n v="0"/>
  </r>
  <r>
    <x v="54"/>
    <x v="3"/>
    <n v="945"/>
    <n v="0"/>
  </r>
  <r>
    <x v="55"/>
    <x v="3"/>
    <n v="504"/>
    <n v="0"/>
  </r>
  <r>
    <x v="56"/>
    <x v="3"/>
    <n v="419"/>
    <n v="0"/>
  </r>
  <r>
    <x v="57"/>
    <x v="3"/>
    <n v="454"/>
    <n v="0"/>
  </r>
  <r>
    <x v="58"/>
    <x v="3"/>
    <n v="1043"/>
    <n v="0"/>
  </r>
  <r>
    <x v="59"/>
    <x v="4"/>
    <n v="907"/>
    <n v="0"/>
  </r>
  <r>
    <x v="60"/>
    <x v="4"/>
    <n v="432"/>
    <n v="432"/>
  </r>
  <r>
    <x v="61"/>
    <x v="4"/>
    <n v="517"/>
    <n v="0"/>
  </r>
  <r>
    <x v="62"/>
    <x v="4"/>
    <n v="535"/>
    <n v="0"/>
  </r>
  <r>
    <x v="63"/>
    <x v="4"/>
    <n v="455"/>
    <n v="0"/>
  </r>
  <r>
    <x v="64"/>
    <x v="4"/>
    <n v="542"/>
    <n v="0"/>
  </r>
  <r>
    <x v="65"/>
    <x v="4"/>
    <n v="522"/>
    <n v="0"/>
  </r>
  <r>
    <x v="66"/>
    <x v="4"/>
    <n v="858.5"/>
    <n v="0"/>
  </r>
  <r>
    <x v="67"/>
    <x v="4"/>
    <n v="1108.6500000000001"/>
    <n v="0"/>
  </r>
  <r>
    <x v="68"/>
    <x v="4"/>
    <n v="456"/>
    <n v="0"/>
  </r>
  <r>
    <x v="69"/>
    <x v="4"/>
    <n v="375"/>
    <n v="0"/>
  </r>
  <r>
    <x v="70"/>
    <x v="4"/>
    <n v="806"/>
    <n v="0"/>
  </r>
  <r>
    <x v="71"/>
    <x v="4"/>
    <n v="108"/>
    <n v="0"/>
  </r>
  <r>
    <x v="72"/>
    <x v="5"/>
    <n v="399.95"/>
    <n v="0"/>
  </r>
  <r>
    <x v="73"/>
    <x v="5"/>
    <n v="550"/>
    <n v="0"/>
  </r>
  <r>
    <x v="74"/>
    <x v="5"/>
    <n v="700"/>
    <n v="0"/>
  </r>
  <r>
    <x v="75"/>
    <x v="5"/>
    <n v="27"/>
    <n v="0"/>
  </r>
  <r>
    <x v="76"/>
    <x v="5"/>
    <n v="419"/>
    <n v="0"/>
  </r>
  <r>
    <x v="77"/>
    <x v="5"/>
    <n v="461"/>
    <n v="0"/>
  </r>
  <r>
    <x v="78"/>
    <x v="5"/>
    <n v="569"/>
    <n v="0"/>
  </r>
  <r>
    <x v="79"/>
    <x v="5"/>
    <n v="1706"/>
    <n v="0"/>
  </r>
  <r>
    <x v="80"/>
    <x v="5"/>
    <n v="975"/>
    <n v="0"/>
  </r>
  <r>
    <x v="81"/>
    <x v="5"/>
    <n v="456"/>
    <n v="0"/>
  </r>
  <r>
    <x v="82"/>
    <x v="5"/>
    <n v="500"/>
    <n v="0"/>
  </r>
  <r>
    <x v="83"/>
    <x v="5"/>
    <n v="241"/>
    <n v="0"/>
  </r>
  <r>
    <x v="84"/>
    <x v="5"/>
    <n v="766"/>
    <n v="0"/>
  </r>
  <r>
    <x v="85"/>
    <x v="5"/>
    <n v="555"/>
    <n v="0"/>
  </r>
  <r>
    <x v="86"/>
    <x v="5"/>
    <n v="497"/>
    <n v="497"/>
  </r>
  <r>
    <x v="87"/>
    <x v="6"/>
    <n v="561"/>
    <n v="0"/>
  </r>
  <r>
    <x v="88"/>
    <x v="6"/>
    <n v="458"/>
    <n v="0"/>
  </r>
  <r>
    <x v="89"/>
    <x v="6"/>
    <n v="428"/>
    <n v="0"/>
  </r>
  <r>
    <x v="90"/>
    <x v="6"/>
    <n v="459.65"/>
    <n v="0"/>
  </r>
  <r>
    <x v="91"/>
    <x v="7"/>
    <n v="1899"/>
    <n v="0"/>
  </r>
  <r>
    <x v="92"/>
    <x v="7"/>
    <n v="622"/>
    <n v="0"/>
  </r>
  <r>
    <x v="93"/>
    <x v="7"/>
    <n v="328"/>
    <n v="0"/>
  </r>
  <r>
    <x v="94"/>
    <x v="7"/>
    <n v="480"/>
    <n v="0"/>
  </r>
  <r>
    <x v="95"/>
    <x v="8"/>
    <n v="637"/>
    <n v="0"/>
  </r>
  <r>
    <x v="96"/>
    <x v="8"/>
    <n v="450"/>
    <n v="0"/>
  </r>
  <r>
    <x v="97"/>
    <x v="8"/>
    <n v="619"/>
    <n v="0"/>
  </r>
  <r>
    <x v="98"/>
    <x v="8"/>
    <n v="453"/>
    <n v="0"/>
  </r>
  <r>
    <x v="99"/>
    <x v="8"/>
    <n v="455"/>
    <n v="0"/>
  </r>
  <r>
    <x v="100"/>
    <x v="8"/>
    <n v="444"/>
    <n v="0"/>
  </r>
  <r>
    <x v="101"/>
    <x v="8"/>
    <n v="494"/>
    <n v="0"/>
  </r>
  <r>
    <x v="102"/>
    <x v="8"/>
    <n v="466"/>
    <n v="0"/>
  </r>
  <r>
    <x v="103"/>
    <x v="8"/>
    <n v="90"/>
    <n v="90"/>
  </r>
  <r>
    <x v="104"/>
    <x v="8"/>
    <n v="667"/>
    <n v="0"/>
  </r>
  <r>
    <x v="105"/>
    <x v="8"/>
    <n v="1493"/>
    <n v="0"/>
  </r>
  <r>
    <x v="106"/>
    <x v="8"/>
    <n v="457"/>
    <n v="0"/>
  </r>
  <r>
    <x v="107"/>
    <x v="8"/>
    <n v="466"/>
    <n v="0"/>
  </r>
  <r>
    <x v="108"/>
    <x v="8"/>
    <n v="608"/>
    <n v="0"/>
  </r>
  <r>
    <x v="109"/>
    <x v="8"/>
    <n v="430"/>
    <n v="0"/>
  </r>
  <r>
    <x v="110"/>
    <x v="8"/>
    <n v="403"/>
    <n v="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">
  <r>
    <x v="0"/>
    <x v="0"/>
    <n v="463"/>
    <n v="0"/>
  </r>
  <r>
    <x v="1"/>
    <x v="0"/>
    <n v="512"/>
    <n v="0"/>
  </r>
  <r>
    <x v="2"/>
    <x v="0"/>
    <n v="449"/>
    <n v="0"/>
  </r>
  <r>
    <x v="3"/>
    <x v="0"/>
    <n v="452"/>
    <n v="0"/>
  </r>
  <r>
    <x v="4"/>
    <x v="0"/>
    <n v="769"/>
    <n v="0"/>
  </r>
  <r>
    <x v="5"/>
    <x v="0"/>
    <n v="717"/>
    <n v="0"/>
  </r>
  <r>
    <x v="6"/>
    <x v="0"/>
    <n v="479"/>
    <n v="0"/>
  </r>
  <r>
    <x v="7"/>
    <x v="0"/>
    <n v="747"/>
    <n v="0"/>
  </r>
  <r>
    <x v="8"/>
    <x v="1"/>
    <n v="450"/>
    <n v="0"/>
  </r>
  <r>
    <x v="9"/>
    <x v="1"/>
    <n v="66"/>
    <n v="0"/>
  </r>
  <r>
    <x v="10"/>
    <x v="1"/>
    <n v="458"/>
    <n v="0"/>
  </r>
  <r>
    <x v="11"/>
    <x v="1"/>
    <n v="752"/>
    <n v="0"/>
  </r>
  <r>
    <x v="12"/>
    <x v="1"/>
    <n v="530"/>
    <n v="0"/>
  </r>
  <r>
    <x v="13"/>
    <x v="1"/>
    <n v="409"/>
    <n v="0"/>
  </r>
  <r>
    <x v="14"/>
    <x v="1"/>
    <n v="568"/>
    <n v="0"/>
  </r>
  <r>
    <x v="15"/>
    <x v="1"/>
    <n v="456"/>
    <n v="0"/>
  </r>
  <r>
    <x v="16"/>
    <x v="1"/>
    <n v="688"/>
    <n v="0"/>
  </r>
  <r>
    <x v="17"/>
    <x v="1"/>
    <n v="450"/>
    <n v="0"/>
  </r>
  <r>
    <x v="18"/>
    <x v="2"/>
    <n v="573"/>
    <n v="0"/>
  </r>
  <r>
    <x v="19"/>
    <x v="2"/>
    <n v="498"/>
    <n v="0"/>
  </r>
  <r>
    <x v="20"/>
    <x v="2"/>
    <n v="432"/>
    <n v="0"/>
  </r>
  <r>
    <x v="21"/>
    <x v="2"/>
    <n v="1836"/>
    <n v="0"/>
  </r>
  <r>
    <x v="22"/>
    <x v="2"/>
    <n v="61"/>
    <n v="0"/>
  </r>
  <r>
    <x v="23"/>
    <x v="2"/>
    <n v="473"/>
    <n v="473"/>
  </r>
  <r>
    <x v="24"/>
    <x v="2"/>
    <n v="597"/>
    <n v="0"/>
  </r>
  <r>
    <x v="25"/>
    <x v="2"/>
    <n v="503"/>
    <n v="0"/>
  </r>
  <r>
    <x v="26"/>
    <x v="2"/>
    <n v="681"/>
    <n v="0"/>
  </r>
  <r>
    <x v="27"/>
    <x v="2"/>
    <n v="517"/>
    <n v="0"/>
  </r>
  <r>
    <x v="28"/>
    <x v="2"/>
    <n v="1716"/>
    <n v="0"/>
  </r>
  <r>
    <x v="29"/>
    <x v="2"/>
    <n v="799"/>
    <n v="0"/>
  </r>
  <r>
    <x v="30"/>
    <x v="2"/>
    <n v="407"/>
    <n v="0"/>
  </r>
  <r>
    <x v="31"/>
    <x v="2"/>
    <n v="428"/>
    <n v="0"/>
  </r>
  <r>
    <x v="32"/>
    <x v="2"/>
    <n v="454"/>
    <n v="0"/>
  </r>
  <r>
    <x v="33"/>
    <x v="2"/>
    <n v="101"/>
    <n v="0"/>
  </r>
  <r>
    <x v="34"/>
    <x v="2"/>
    <n v="1284.5"/>
    <n v="0"/>
  </r>
  <r>
    <x v="35"/>
    <x v="3"/>
    <n v="1306"/>
    <n v="0"/>
  </r>
  <r>
    <x v="36"/>
    <x v="3"/>
    <n v="1475.6"/>
    <n v="0"/>
  </r>
  <r>
    <x v="37"/>
    <x v="3"/>
    <n v="582"/>
    <n v="0"/>
  </r>
  <r>
    <x v="38"/>
    <x v="3"/>
    <n v="216"/>
    <n v="0"/>
  </r>
  <r>
    <x v="39"/>
    <x v="3"/>
    <n v="477"/>
    <n v="0"/>
  </r>
  <r>
    <x v="40"/>
    <x v="3"/>
    <n v="469"/>
    <n v="0"/>
  </r>
  <r>
    <x v="41"/>
    <x v="3"/>
    <n v="458"/>
    <n v="0"/>
  </r>
  <r>
    <x v="42"/>
    <x v="3"/>
    <n v="694"/>
    <n v="0"/>
  </r>
  <r>
    <x v="43"/>
    <x v="3"/>
    <n v="82"/>
    <n v="0"/>
  </r>
  <r>
    <x v="44"/>
    <x v="3"/>
    <n v="1072"/>
    <n v="0"/>
  </r>
  <r>
    <x v="45"/>
    <x v="3"/>
    <n v="431"/>
    <n v="0"/>
  </r>
  <r>
    <x v="46"/>
    <x v="3"/>
    <n v="513"/>
    <n v="513"/>
  </r>
  <r>
    <x v="47"/>
    <x v="3"/>
    <n v="677"/>
    <n v="0"/>
  </r>
  <r>
    <x v="48"/>
    <x v="3"/>
    <n v="483"/>
    <n v="0"/>
  </r>
  <r>
    <x v="49"/>
    <x v="3"/>
    <n v="301"/>
    <n v="0"/>
  </r>
  <r>
    <x v="50"/>
    <x v="3"/>
    <n v="53"/>
    <n v="0"/>
  </r>
  <r>
    <x v="51"/>
    <x v="3"/>
    <n v="863"/>
    <n v="0"/>
  </r>
  <r>
    <x v="52"/>
    <x v="3"/>
    <n v="459"/>
    <n v="0"/>
  </r>
  <r>
    <x v="53"/>
    <x v="3"/>
    <n v="1312"/>
    <n v="0"/>
  </r>
  <r>
    <x v="54"/>
    <x v="4"/>
    <n v="475"/>
    <n v="0"/>
  </r>
  <r>
    <x v="55"/>
    <x v="4"/>
    <n v="789"/>
    <n v="0"/>
  </r>
  <r>
    <x v="56"/>
    <x v="4"/>
    <n v="903"/>
    <n v="0"/>
  </r>
  <r>
    <x v="57"/>
    <x v="4"/>
    <n v="278"/>
    <n v="0"/>
  </r>
  <r>
    <x v="58"/>
    <x v="4"/>
    <n v="1742"/>
    <n v="1742"/>
  </r>
  <r>
    <x v="59"/>
    <x v="4"/>
    <n v="426"/>
    <n v="0"/>
  </r>
  <r>
    <x v="60"/>
    <x v="4"/>
    <n v="506"/>
    <n v="506"/>
  </r>
  <r>
    <x v="61"/>
    <x v="4"/>
    <n v="375"/>
    <n v="0"/>
  </r>
  <r>
    <x v="62"/>
    <x v="4"/>
    <n v="1333"/>
    <n v="0"/>
  </r>
  <r>
    <x v="63"/>
    <x v="4"/>
    <n v="533"/>
    <n v="0"/>
  </r>
  <r>
    <x v="64"/>
    <x v="5"/>
    <n v="3783"/>
    <n v="3783"/>
  </r>
  <r>
    <x v="65"/>
    <x v="5"/>
    <n v="1651"/>
    <n v="0"/>
  </r>
  <r>
    <x v="66"/>
    <x v="5"/>
    <n v="462"/>
    <n v="0"/>
  </r>
  <r>
    <x v="67"/>
    <x v="5"/>
    <n v="1493"/>
    <n v="0"/>
  </r>
  <r>
    <x v="68"/>
    <x v="5"/>
    <n v="112"/>
    <n v="0"/>
  </r>
  <r>
    <x v="69"/>
    <x v="5"/>
    <n v="248"/>
    <n v="0"/>
  </r>
  <r>
    <x v="70"/>
    <x v="5"/>
    <n v="1251"/>
    <n v="0"/>
  </r>
  <r>
    <x v="71"/>
    <x v="6"/>
    <n v="1360"/>
    <n v="0"/>
  </r>
  <r>
    <x v="49"/>
    <x v="6"/>
    <n v="301"/>
    <n v="0"/>
  </r>
  <r>
    <x v="50"/>
    <x v="6"/>
    <n v="53"/>
    <n v="0"/>
  </r>
  <r>
    <x v="72"/>
    <x v="6"/>
    <n v="694"/>
    <n v="694"/>
  </r>
  <r>
    <x v="73"/>
    <x v="6"/>
    <n v="454"/>
    <n v="0"/>
  </r>
  <r>
    <x v="74"/>
    <x v="6"/>
    <n v="422"/>
    <n v="0"/>
  </r>
  <r>
    <x v="75"/>
    <x v="6"/>
    <n v="542"/>
    <n v="0"/>
  </r>
  <r>
    <x v="76"/>
    <x v="6"/>
    <n v="1182"/>
    <n v="0"/>
  </r>
  <r>
    <x v="77"/>
    <x v="6"/>
    <n v="444"/>
    <n v="0"/>
  </r>
  <r>
    <x v="7"/>
    <x v="7"/>
    <n v="747"/>
    <n v="0"/>
  </r>
  <r>
    <x v="78"/>
    <x v="8"/>
    <n v="523"/>
    <n v="0"/>
  </r>
  <r>
    <x v="79"/>
    <x v="8"/>
    <n v="138"/>
    <n v="0"/>
  </r>
  <r>
    <x v="80"/>
    <x v="8"/>
    <n v="0"/>
    <n v="0"/>
  </r>
  <r>
    <x v="81"/>
    <x v="8"/>
    <n v="1090.5999999999999"/>
    <n v="0"/>
  </r>
  <r>
    <x v="82"/>
    <x v="8"/>
    <n v="501"/>
    <n v="0"/>
  </r>
  <r>
    <x v="83"/>
    <x v="8"/>
    <n v="540"/>
    <n v="540"/>
  </r>
  <r>
    <x v="84"/>
    <x v="8"/>
    <n v="444"/>
    <n v="444"/>
  </r>
  <r>
    <x v="85"/>
    <x v="8"/>
    <n v="957"/>
    <n v="0"/>
  </r>
  <r>
    <x v="86"/>
    <x v="8"/>
    <n v="450.5"/>
    <n v="0"/>
  </r>
  <r>
    <x v="87"/>
    <x v="8"/>
    <n v="566"/>
    <n v="0"/>
  </r>
  <r>
    <x v="88"/>
    <x v="8"/>
    <n v="537"/>
    <n v="0"/>
  </r>
  <r>
    <x v="89"/>
    <x v="8"/>
    <n v="638"/>
    <n v="0"/>
  </r>
  <r>
    <x v="90"/>
    <x v="8"/>
    <n v="997"/>
    <n v="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n v="498"/>
    <n v="0"/>
  </r>
  <r>
    <x v="1"/>
    <x v="0"/>
    <n v="432"/>
    <n v="0"/>
  </r>
  <r>
    <x v="2"/>
    <x v="0"/>
    <n v="636.65"/>
    <n v="0"/>
  </r>
  <r>
    <x v="3"/>
    <x v="0"/>
    <n v="680"/>
    <n v="0"/>
  </r>
  <r>
    <x v="4"/>
    <x v="0"/>
    <n v="427"/>
    <n v="0"/>
  </r>
  <r>
    <x v="5"/>
    <x v="0"/>
    <n v="422"/>
    <n v="0"/>
  </r>
  <r>
    <x v="6"/>
    <x v="0"/>
    <n v="101"/>
    <n v="0"/>
  </r>
  <r>
    <x v="7"/>
    <x v="0"/>
    <n v="320"/>
    <n v="0"/>
  </r>
  <r>
    <x v="8"/>
    <x v="0"/>
    <n v="575"/>
    <n v="0"/>
  </r>
  <r>
    <x v="9"/>
    <x v="0"/>
    <n v="501"/>
    <n v="0"/>
  </r>
  <r>
    <x v="10"/>
    <x v="0"/>
    <n v="526"/>
    <n v="0"/>
  </r>
  <r>
    <x v="11"/>
    <x v="0"/>
    <n v="416"/>
    <n v="0"/>
  </r>
  <r>
    <x v="12"/>
    <x v="0"/>
    <n v="583"/>
    <n v="0"/>
  </r>
  <r>
    <x v="13"/>
    <x v="0"/>
    <n v="515"/>
    <n v="0"/>
  </r>
  <r>
    <x v="14"/>
    <x v="1"/>
    <n v="457"/>
    <n v="0"/>
  </r>
  <r>
    <x v="15"/>
    <x v="1"/>
    <n v="471"/>
    <n v="0"/>
  </r>
  <r>
    <x v="16"/>
    <x v="1"/>
    <n v="418.5"/>
    <n v="0"/>
  </r>
  <r>
    <x v="17"/>
    <x v="1"/>
    <n v="647"/>
    <n v="0"/>
  </r>
  <r>
    <x v="18"/>
    <x v="1"/>
    <n v="619"/>
    <n v="0"/>
  </r>
  <r>
    <x v="19"/>
    <x v="1"/>
    <n v="459"/>
    <n v="0"/>
  </r>
  <r>
    <x v="20"/>
    <x v="1"/>
    <n v="29"/>
    <n v="0"/>
  </r>
  <r>
    <x v="21"/>
    <x v="1"/>
    <n v="577"/>
    <n v="577"/>
  </r>
  <r>
    <x v="22"/>
    <x v="1"/>
    <n v="827"/>
    <n v="827"/>
  </r>
  <r>
    <x v="23"/>
    <x v="1"/>
    <n v="1249"/>
    <n v="0"/>
  </r>
  <r>
    <x v="24"/>
    <x v="1"/>
    <n v="1126"/>
    <n v="0"/>
  </r>
  <r>
    <x v="25"/>
    <x v="1"/>
    <n v="569"/>
    <n v="0"/>
  </r>
  <r>
    <x v="26"/>
    <x v="1"/>
    <n v="716.5"/>
    <n v="0"/>
  </r>
  <r>
    <x v="27"/>
    <x v="1"/>
    <n v="553"/>
    <n v="0"/>
  </r>
  <r>
    <x v="28"/>
    <x v="1"/>
    <n v="759"/>
    <n v="0"/>
  </r>
  <r>
    <x v="29"/>
    <x v="2"/>
    <n v="1779"/>
    <n v="0"/>
  </r>
  <r>
    <x v="30"/>
    <x v="2"/>
    <n v="58"/>
    <n v="0"/>
  </r>
  <r>
    <x v="31"/>
    <x v="2"/>
    <n v="944"/>
    <n v="0"/>
  </r>
  <r>
    <x v="32"/>
    <x v="2"/>
    <n v="38"/>
    <n v="0"/>
  </r>
  <r>
    <x v="33"/>
    <x v="2"/>
    <n v="1312"/>
    <n v="0"/>
  </r>
  <r>
    <x v="34"/>
    <x v="2"/>
    <n v="1071.6500000000001"/>
    <n v="0"/>
  </r>
  <r>
    <x v="35"/>
    <x v="3"/>
    <n v="581"/>
    <n v="0"/>
  </r>
  <r>
    <x v="36"/>
    <x v="3"/>
    <n v="489"/>
    <n v="0"/>
  </r>
  <r>
    <x v="37"/>
    <x v="3"/>
    <n v="410"/>
    <n v="0"/>
  </r>
  <r>
    <x v="38"/>
    <x v="3"/>
    <n v="200"/>
    <n v="0"/>
  </r>
  <r>
    <x v="39"/>
    <x v="3"/>
    <n v="360"/>
    <n v="0"/>
  </r>
  <r>
    <x v="40"/>
    <x v="3"/>
    <n v="581"/>
    <n v="0"/>
  </r>
  <r>
    <x v="41"/>
    <x v="3"/>
    <n v="86"/>
    <n v="0"/>
  </r>
  <r>
    <x v="42"/>
    <x v="3"/>
    <n v="320"/>
    <n v="0"/>
  </r>
  <r>
    <x v="43"/>
    <x v="3"/>
    <n v="556"/>
    <n v="0"/>
  </r>
  <r>
    <x v="44"/>
    <x v="3"/>
    <n v="963"/>
    <n v="0"/>
  </r>
  <r>
    <x v="45"/>
    <x v="3"/>
    <n v="638"/>
    <n v="0"/>
  </r>
  <r>
    <x v="46"/>
    <x v="3"/>
    <n v="896"/>
    <n v="0"/>
  </r>
  <r>
    <x v="47"/>
    <x v="3"/>
    <n v="761"/>
    <n v="0"/>
  </r>
  <r>
    <x v="48"/>
    <x v="3"/>
    <n v="202"/>
    <n v="0"/>
  </r>
  <r>
    <x v="49"/>
    <x v="3"/>
    <n v="36"/>
    <n v="36"/>
  </r>
  <r>
    <x v="50"/>
    <x v="3"/>
    <n v="678"/>
    <n v="0"/>
  </r>
  <r>
    <x v="51"/>
    <x v="4"/>
    <n v="531"/>
    <n v="0"/>
  </r>
  <r>
    <x v="52"/>
    <x v="4"/>
    <n v="365"/>
    <n v="0"/>
  </r>
  <r>
    <x v="53"/>
    <x v="4"/>
    <n v="486"/>
    <n v="0"/>
  </r>
  <r>
    <x v="54"/>
    <x v="4"/>
    <n v="756"/>
    <n v="0"/>
  </r>
  <r>
    <x v="55"/>
    <x v="4"/>
    <n v="304"/>
    <n v="0"/>
  </r>
  <r>
    <x v="56"/>
    <x v="4"/>
    <n v="760"/>
    <n v="0"/>
  </r>
  <r>
    <x v="57"/>
    <x v="4"/>
    <n v="295"/>
    <n v="0"/>
  </r>
  <r>
    <x v="58"/>
    <x v="5"/>
    <n v="472"/>
    <n v="0"/>
  </r>
  <r>
    <x v="59"/>
    <x v="5"/>
    <n v="454"/>
    <n v="0"/>
  </r>
  <r>
    <x v="60"/>
    <x v="5"/>
    <n v="567"/>
    <n v="0"/>
  </r>
  <r>
    <x v="61"/>
    <x v="5"/>
    <n v="747"/>
    <n v="0"/>
  </r>
  <r>
    <x v="62"/>
    <x v="5"/>
    <n v="751"/>
    <n v="0"/>
  </r>
  <r>
    <x v="63"/>
    <x v="5"/>
    <n v="464"/>
    <n v="0"/>
  </r>
  <r>
    <x v="64"/>
    <x v="5"/>
    <n v="635"/>
    <n v="0"/>
  </r>
  <r>
    <x v="65"/>
    <x v="5"/>
    <n v="979"/>
    <n v="0"/>
  </r>
  <r>
    <x v="66"/>
    <x v="5"/>
    <n v="88"/>
    <n v="88"/>
  </r>
  <r>
    <x v="67"/>
    <x v="5"/>
    <n v="795"/>
    <n v="0"/>
  </r>
  <r>
    <x v="68"/>
    <x v="5"/>
    <n v="453"/>
    <n v="453"/>
  </r>
  <r>
    <x v="69"/>
    <x v="5"/>
    <n v="455"/>
    <n v="0"/>
  </r>
  <r>
    <x v="70"/>
    <x v="5"/>
    <n v="576"/>
    <n v="576"/>
  </r>
  <r>
    <x v="71"/>
    <x v="5"/>
    <n v="1513"/>
    <n v="0"/>
  </r>
  <r>
    <x v="72"/>
    <x v="5"/>
    <n v="52"/>
    <n v="0"/>
  </r>
  <r>
    <x v="73"/>
    <x v="6"/>
    <n v="891"/>
    <n v="891"/>
  </r>
  <r>
    <x v="74"/>
    <x v="6"/>
    <n v="777"/>
    <n v="0"/>
  </r>
  <r>
    <x v="75"/>
    <x v="6"/>
    <n v="145"/>
    <n v="0"/>
  </r>
  <r>
    <x v="76"/>
    <x v="6"/>
    <n v="765"/>
    <n v="765"/>
  </r>
  <r>
    <x v="77"/>
    <x v="6"/>
    <n v="512"/>
    <n v="0"/>
  </r>
  <r>
    <x v="78"/>
    <x v="6"/>
    <n v="1003"/>
    <n v="0"/>
  </r>
  <r>
    <x v="79"/>
    <x v="6"/>
    <n v="1093"/>
    <n v="0"/>
  </r>
  <r>
    <x v="80"/>
    <x v="6"/>
    <n v="480"/>
    <n v="0"/>
  </r>
  <r>
    <x v="81"/>
    <x v="6"/>
    <n v="423"/>
    <n v="0"/>
  </r>
  <r>
    <x v="82"/>
    <x v="6"/>
    <n v="776"/>
    <n v="776"/>
  </r>
  <r>
    <x v="83"/>
    <x v="6"/>
    <n v="617"/>
    <n v="0"/>
  </r>
  <r>
    <x v="84"/>
    <x v="6"/>
    <n v="659"/>
    <n v="0"/>
  </r>
  <r>
    <x v="85"/>
    <x v="6"/>
    <n v="427"/>
    <n v="0"/>
  </r>
  <r>
    <x v="86"/>
    <x v="6"/>
    <n v="1082"/>
    <n v="0"/>
  </r>
  <r>
    <x v="87"/>
    <x v="6"/>
    <n v="485.5"/>
    <n v="0"/>
  </r>
  <r>
    <x v="88"/>
    <x v="6"/>
    <n v="320"/>
    <n v="0"/>
  </r>
  <r>
    <x v="89"/>
    <x v="7"/>
    <n v="466"/>
    <n v="0"/>
  </r>
  <r>
    <x v="90"/>
    <x v="7"/>
    <n v="542"/>
    <n v="0"/>
  </r>
  <r>
    <x v="91"/>
    <x v="7"/>
    <n v="434"/>
    <n v="0"/>
  </r>
  <r>
    <x v="92"/>
    <x v="7"/>
    <n v="498"/>
    <n v="0"/>
  </r>
  <r>
    <x v="93"/>
    <x v="7"/>
    <n v="910"/>
    <n v="0"/>
  </r>
  <r>
    <x v="94"/>
    <x v="7"/>
    <n v="699"/>
    <n v="0"/>
  </r>
  <r>
    <x v="95"/>
    <x v="7"/>
    <n v="2058"/>
    <n v="0"/>
  </r>
  <r>
    <x v="96"/>
    <x v="7"/>
    <n v="723"/>
    <n v="0"/>
  </r>
  <r>
    <x v="97"/>
    <x v="7"/>
    <n v="485"/>
    <n v="0"/>
  </r>
  <r>
    <x v="98"/>
    <x v="7"/>
    <n v="421"/>
    <n v="0"/>
  </r>
  <r>
    <x v="99"/>
    <x v="7"/>
    <n v="527"/>
    <n v="0"/>
  </r>
  <r>
    <x v="100"/>
    <x v="8"/>
    <n v="346"/>
    <n v="0"/>
  </r>
  <r>
    <x v="101"/>
    <x v="8"/>
    <n v="450"/>
    <n v="0"/>
  </r>
  <r>
    <x v="102"/>
    <x v="8"/>
    <n v="226"/>
    <n v="0"/>
  </r>
  <r>
    <x v="103"/>
    <x v="8"/>
    <n v="488"/>
    <n v="0"/>
  </r>
  <r>
    <x v="104"/>
    <x v="8"/>
    <n v="529"/>
    <n v="0"/>
  </r>
  <r>
    <x v="105"/>
    <x v="8"/>
    <n v="530"/>
    <n v="0"/>
  </r>
  <r>
    <x v="106"/>
    <x v="8"/>
    <n v="458"/>
    <n v="0"/>
  </r>
  <r>
    <x v="107"/>
    <x v="8"/>
    <n v="455"/>
    <n v="0"/>
  </r>
  <r>
    <x v="108"/>
    <x v="8"/>
    <n v="645"/>
    <n v="0"/>
  </r>
  <r>
    <x v="109"/>
    <x v="8"/>
    <n v="614"/>
    <n v="614"/>
  </r>
  <r>
    <x v="110"/>
    <x v="8"/>
    <n v="204"/>
    <n v="0"/>
  </r>
  <r>
    <x v="111"/>
    <x v="8"/>
    <n v="437"/>
    <n v="0"/>
  </r>
  <r>
    <x v="112"/>
    <x v="8"/>
    <n v="581"/>
    <n v="0"/>
  </r>
  <r>
    <x v="113"/>
    <x v="8"/>
    <n v="460"/>
    <n v="460"/>
  </r>
  <r>
    <x v="114"/>
    <x v="8"/>
    <n v="1951"/>
    <n v="1951"/>
  </r>
  <r>
    <x v="115"/>
    <x v="8"/>
    <n v="476"/>
    <n v="0"/>
  </r>
  <r>
    <x v="116"/>
    <x v="8"/>
    <n v="917"/>
    <n v="0"/>
  </r>
  <r>
    <x v="117"/>
    <x v="8"/>
    <n v="918"/>
    <n v="918"/>
  </r>
  <r>
    <x v="118"/>
    <x v="8"/>
    <n v="724"/>
    <n v="0"/>
  </r>
  <r>
    <x v="119"/>
    <x v="8"/>
    <n v="934"/>
    <n v="0"/>
  </r>
  <r>
    <x v="120"/>
    <x v="8"/>
    <n v="2213"/>
    <n v="0"/>
  </r>
  <r>
    <x v="121"/>
    <x v="9"/>
    <n v="81"/>
    <n v="0"/>
  </r>
  <r>
    <x v="122"/>
    <x v="9"/>
    <n v="304"/>
    <n v="0"/>
  </r>
  <r>
    <x v="123"/>
    <x v="9"/>
    <n v="351"/>
    <n v="0"/>
  </r>
  <r>
    <x v="124"/>
    <x v="9"/>
    <n v="430"/>
    <n v="0"/>
  </r>
  <r>
    <x v="125"/>
    <x v="9"/>
    <n v="32"/>
    <n v="0"/>
  </r>
  <r>
    <x v="126"/>
    <x v="9"/>
    <n v="761"/>
    <n v="0"/>
  </r>
  <r>
    <x v="127"/>
    <x v="9"/>
    <n v="955"/>
    <n v="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">
  <r>
    <x v="0"/>
    <x v="0"/>
    <n v="466"/>
    <n v="0"/>
  </r>
  <r>
    <x v="1"/>
    <x v="0"/>
    <n v="575"/>
    <n v="0"/>
  </r>
  <r>
    <x v="2"/>
    <x v="0"/>
    <n v="508"/>
    <n v="0"/>
  </r>
  <r>
    <x v="3"/>
    <x v="0"/>
    <n v="1216"/>
    <n v="0"/>
  </r>
  <r>
    <x v="4"/>
    <x v="0"/>
    <n v="430"/>
    <n v="0"/>
  </r>
  <r>
    <x v="5"/>
    <x v="0"/>
    <n v="620"/>
    <n v="0"/>
  </r>
  <r>
    <x v="6"/>
    <x v="0"/>
    <n v="203"/>
    <n v="0"/>
  </r>
  <r>
    <x v="7"/>
    <x v="0"/>
    <n v="699"/>
    <n v="0"/>
  </r>
  <r>
    <x v="8"/>
    <x v="0"/>
    <n v="434"/>
    <n v="0"/>
  </r>
  <r>
    <x v="9"/>
    <x v="0"/>
    <n v="564"/>
    <n v="0"/>
  </r>
  <r>
    <x v="10"/>
    <x v="0"/>
    <n v="523"/>
    <n v="0"/>
  </r>
  <r>
    <x v="11"/>
    <x v="0"/>
    <n v="723"/>
    <n v="0"/>
  </r>
  <r>
    <x v="12"/>
    <x v="0"/>
    <n v="2081"/>
    <n v="0"/>
  </r>
  <r>
    <x v="13"/>
    <x v="0"/>
    <n v="473"/>
    <n v="0"/>
  </r>
  <r>
    <x v="14"/>
    <x v="0"/>
    <n v="1036"/>
    <n v="0"/>
  </r>
  <r>
    <x v="15"/>
    <x v="0"/>
    <n v="543"/>
    <n v="0"/>
  </r>
  <r>
    <x v="16"/>
    <x v="0"/>
    <n v="589"/>
    <n v="0"/>
  </r>
  <r>
    <x v="17"/>
    <x v="0"/>
    <n v="543"/>
    <n v="0"/>
  </r>
  <r>
    <x v="18"/>
    <x v="0"/>
    <n v="392"/>
    <n v="0"/>
  </r>
  <r>
    <x v="19"/>
    <x v="1"/>
    <n v="924"/>
    <n v="0"/>
  </r>
  <r>
    <x v="20"/>
    <x v="1"/>
    <n v="377"/>
    <n v="0"/>
  </r>
  <r>
    <x v="21"/>
    <x v="1"/>
    <n v="389"/>
    <n v="0"/>
  </r>
  <r>
    <x v="22"/>
    <x v="1"/>
    <n v="60"/>
    <n v="0"/>
  </r>
  <r>
    <x v="23"/>
    <x v="1"/>
    <n v="554"/>
    <n v="0"/>
  </r>
  <r>
    <x v="24"/>
    <x v="1"/>
    <n v="427"/>
    <n v="0"/>
  </r>
  <r>
    <x v="25"/>
    <x v="1"/>
    <n v="412"/>
    <n v="0"/>
  </r>
  <r>
    <x v="26"/>
    <x v="1"/>
    <n v="501"/>
    <n v="501"/>
  </r>
  <r>
    <x v="27"/>
    <x v="1"/>
    <n v="667"/>
    <n v="0"/>
  </r>
  <r>
    <x v="28"/>
    <x v="1"/>
    <n v="543"/>
    <n v="0"/>
  </r>
  <r>
    <x v="29"/>
    <x v="1"/>
    <n v="516"/>
    <n v="0"/>
  </r>
  <r>
    <x v="30"/>
    <x v="1"/>
    <n v="221"/>
    <n v="0"/>
  </r>
  <r>
    <x v="31"/>
    <x v="1"/>
    <n v="446"/>
    <n v="0"/>
  </r>
  <r>
    <x v="32"/>
    <x v="1"/>
    <n v="1032"/>
    <n v="0"/>
  </r>
  <r>
    <x v="33"/>
    <x v="2"/>
    <n v="1283"/>
    <n v="0"/>
  </r>
  <r>
    <x v="34"/>
    <x v="2"/>
    <n v="504"/>
    <n v="0"/>
  </r>
  <r>
    <x v="35"/>
    <x v="2"/>
    <n v="803"/>
    <n v="0"/>
  </r>
  <r>
    <x v="36"/>
    <x v="2"/>
    <n v="422.65"/>
    <n v="0"/>
  </r>
  <r>
    <x v="37"/>
    <x v="2"/>
    <n v="484"/>
    <n v="0"/>
  </r>
  <r>
    <x v="38"/>
    <x v="2"/>
    <n v="717"/>
    <n v="0"/>
  </r>
  <r>
    <x v="39"/>
    <x v="2"/>
    <n v="643"/>
    <n v="0"/>
  </r>
  <r>
    <x v="40"/>
    <x v="2"/>
    <n v="682"/>
    <n v="0"/>
  </r>
  <r>
    <x v="41"/>
    <x v="2"/>
    <n v="543"/>
    <n v="0"/>
  </r>
  <r>
    <x v="42"/>
    <x v="2"/>
    <n v="1252"/>
    <n v="0"/>
  </r>
  <r>
    <x v="43"/>
    <x v="2"/>
    <n v="638"/>
    <n v="0"/>
  </r>
  <r>
    <x v="44"/>
    <x v="2"/>
    <n v="1939"/>
    <n v="0"/>
  </r>
  <r>
    <x v="45"/>
    <x v="3"/>
    <n v="23"/>
    <n v="0"/>
  </r>
  <r>
    <x v="46"/>
    <x v="3"/>
    <n v="540"/>
    <n v="0"/>
  </r>
  <r>
    <x v="47"/>
    <x v="3"/>
    <n v="559"/>
    <n v="0"/>
  </r>
  <r>
    <x v="48"/>
    <x v="3"/>
    <n v="503"/>
    <n v="0"/>
  </r>
  <r>
    <x v="49"/>
    <x v="3"/>
    <n v="591"/>
    <n v="0"/>
  </r>
  <r>
    <x v="50"/>
    <x v="3"/>
    <n v="450"/>
    <n v="450"/>
  </r>
  <r>
    <x v="51"/>
    <x v="3"/>
    <n v="293"/>
    <n v="0"/>
  </r>
  <r>
    <x v="52"/>
    <x v="3"/>
    <n v="520"/>
    <n v="0"/>
  </r>
  <r>
    <x v="53"/>
    <x v="3"/>
    <n v="530"/>
    <n v="0"/>
  </r>
  <r>
    <x v="54"/>
    <x v="3"/>
    <n v="374"/>
    <n v="0"/>
  </r>
  <r>
    <x v="55"/>
    <x v="3"/>
    <n v="455"/>
    <n v="0"/>
  </r>
  <r>
    <x v="56"/>
    <x v="3"/>
    <n v="23"/>
    <n v="0"/>
  </r>
  <r>
    <x v="57"/>
    <x v="3"/>
    <n v="1378"/>
    <n v="0"/>
  </r>
  <r>
    <x v="58"/>
    <x v="4"/>
    <n v="768"/>
    <n v="0"/>
  </r>
  <r>
    <x v="59"/>
    <x v="5"/>
    <n v="1461"/>
    <n v="0"/>
  </r>
  <r>
    <x v="60"/>
    <x v="6"/>
    <n v="488"/>
    <n v="0"/>
  </r>
  <r>
    <x v="61"/>
    <x v="6"/>
    <n v="359"/>
    <n v="0"/>
  </r>
  <r>
    <x v="62"/>
    <x v="6"/>
    <n v="466.65"/>
    <n v="466.65"/>
  </r>
  <r>
    <x v="63"/>
    <x v="6"/>
    <n v="617"/>
    <n v="0"/>
  </r>
  <r>
    <x v="64"/>
    <x v="6"/>
    <n v="145"/>
    <n v="0"/>
  </r>
  <r>
    <x v="65"/>
    <x v="6"/>
    <n v="265.64999999999998"/>
    <n v="0"/>
  </r>
  <r>
    <x v="66"/>
    <x v="6"/>
    <n v="26"/>
    <n v="0"/>
  </r>
  <r>
    <x v="67"/>
    <x v="6"/>
    <n v="660"/>
    <n v="0"/>
  </r>
  <r>
    <x v="68"/>
    <x v="6"/>
    <n v="556"/>
    <n v="0"/>
  </r>
  <r>
    <x v="69"/>
    <x v="6"/>
    <n v="515"/>
    <n v="0"/>
  </r>
  <r>
    <x v="70"/>
    <x v="6"/>
    <n v="584"/>
    <n v="584"/>
  </r>
  <r>
    <x v="71"/>
    <x v="6"/>
    <n v="2386"/>
    <n v="0"/>
  </r>
  <r>
    <x v="72"/>
    <x v="6"/>
    <n v="699"/>
    <n v="0"/>
  </r>
  <r>
    <x v="73"/>
    <x v="6"/>
    <n v="517"/>
    <n v="517"/>
  </r>
  <r>
    <x v="74"/>
    <x v="6"/>
    <n v="697"/>
    <n v="0"/>
  </r>
  <r>
    <x v="75"/>
    <x v="6"/>
    <n v="552"/>
    <n v="0"/>
  </r>
  <r>
    <x v="76"/>
    <x v="7"/>
    <n v="801"/>
    <n v="0"/>
  </r>
  <r>
    <x v="77"/>
    <x v="7"/>
    <n v="987"/>
    <n v="0"/>
  </r>
  <r>
    <x v="78"/>
    <x v="7"/>
    <n v="1615"/>
    <n v="0"/>
  </r>
  <r>
    <x v="79"/>
    <x v="7"/>
    <n v="154"/>
    <n v="0"/>
  </r>
  <r>
    <x v="80"/>
    <x v="7"/>
    <n v="499"/>
    <n v="0"/>
  </r>
  <r>
    <x v="81"/>
    <x v="8"/>
    <n v="377"/>
    <n v="0"/>
  </r>
  <r>
    <x v="82"/>
    <x v="8"/>
    <n v="500"/>
    <n v="0"/>
  </r>
  <r>
    <x v="83"/>
    <x v="8"/>
    <n v="426"/>
    <n v="0"/>
  </r>
  <r>
    <x v="84"/>
    <x v="8"/>
    <n v="602"/>
    <n v="0"/>
  </r>
  <r>
    <x v="85"/>
    <x v="8"/>
    <n v="300"/>
    <n v="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">
  <r>
    <x v="0"/>
    <x v="0"/>
    <n v="682"/>
    <n v="0"/>
  </r>
  <r>
    <x v="1"/>
    <x v="0"/>
    <n v="1277"/>
    <n v="1277"/>
  </r>
  <r>
    <x v="2"/>
    <x v="0"/>
    <n v="582"/>
    <n v="0"/>
  </r>
  <r>
    <x v="3"/>
    <x v="0"/>
    <n v="462"/>
    <n v="0"/>
  </r>
  <r>
    <x v="4"/>
    <x v="0"/>
    <n v="1128"/>
    <n v="0"/>
  </r>
  <r>
    <x v="5"/>
    <x v="0"/>
    <n v="529"/>
    <n v="0"/>
  </r>
  <r>
    <x v="6"/>
    <x v="0"/>
    <n v="459"/>
    <n v="0"/>
  </r>
  <r>
    <x v="7"/>
    <x v="0"/>
    <n v="714"/>
    <n v="714"/>
  </r>
  <r>
    <x v="8"/>
    <x v="0"/>
    <n v="594"/>
    <n v="594"/>
  </r>
  <r>
    <x v="9"/>
    <x v="0"/>
    <n v="422"/>
    <n v="0"/>
  </r>
  <r>
    <x v="10"/>
    <x v="0"/>
    <n v="457"/>
    <n v="0"/>
  </r>
  <r>
    <x v="11"/>
    <x v="0"/>
    <n v="432"/>
    <n v="0"/>
  </r>
  <r>
    <x v="12"/>
    <x v="0"/>
    <n v="3752.3"/>
    <n v="0"/>
  </r>
  <r>
    <x v="13"/>
    <x v="0"/>
    <n v="1513"/>
    <n v="0"/>
  </r>
  <r>
    <x v="14"/>
    <x v="0"/>
    <n v="448"/>
    <n v="0"/>
  </r>
  <r>
    <x v="15"/>
    <x v="1"/>
    <n v="679"/>
    <n v="0"/>
  </r>
  <r>
    <x v="16"/>
    <x v="1"/>
    <n v="457"/>
    <n v="457"/>
  </r>
  <r>
    <x v="17"/>
    <x v="1"/>
    <n v="462"/>
    <n v="0"/>
  </r>
  <r>
    <x v="18"/>
    <x v="1"/>
    <n v="472"/>
    <n v="472"/>
  </r>
  <r>
    <x v="19"/>
    <x v="1"/>
    <n v="446"/>
    <n v="0"/>
  </r>
  <r>
    <x v="20"/>
    <x v="1"/>
    <n v="456"/>
    <n v="456"/>
  </r>
  <r>
    <x v="21"/>
    <x v="1"/>
    <n v="465"/>
    <n v="0"/>
  </r>
  <r>
    <x v="22"/>
    <x v="1"/>
    <n v="463"/>
    <n v="0"/>
  </r>
  <r>
    <x v="23"/>
    <x v="1"/>
    <n v="463"/>
    <n v="0"/>
  </r>
  <r>
    <x v="24"/>
    <x v="1"/>
    <n v="424"/>
    <n v="0"/>
  </r>
  <r>
    <x v="25"/>
    <x v="1"/>
    <n v="1315"/>
    <n v="0"/>
  </r>
  <r>
    <x v="26"/>
    <x v="1"/>
    <n v="408"/>
    <n v="408"/>
  </r>
  <r>
    <x v="27"/>
    <x v="1"/>
    <n v="771"/>
    <n v="0"/>
  </r>
  <r>
    <x v="28"/>
    <x v="2"/>
    <n v="856"/>
    <n v="0"/>
  </r>
  <r>
    <x v="29"/>
    <x v="2"/>
    <n v="600"/>
    <n v="0"/>
  </r>
  <r>
    <x v="30"/>
    <x v="2"/>
    <n v="633"/>
    <n v="0"/>
  </r>
  <r>
    <x v="31"/>
    <x v="2"/>
    <n v="462"/>
    <n v="0"/>
  </r>
  <r>
    <x v="32"/>
    <x v="2"/>
    <n v="2056.5"/>
    <n v="0"/>
  </r>
  <r>
    <x v="33"/>
    <x v="2"/>
    <n v="497"/>
    <n v="0"/>
  </r>
  <r>
    <x v="34"/>
    <x v="2"/>
    <n v="547"/>
    <n v="0"/>
  </r>
  <r>
    <x v="35"/>
    <x v="2"/>
    <n v="1141"/>
    <n v="0"/>
  </r>
  <r>
    <x v="36"/>
    <x v="3"/>
    <n v="659"/>
    <n v="0"/>
  </r>
  <r>
    <x v="37"/>
    <x v="3"/>
    <n v="652"/>
    <n v="0"/>
  </r>
  <r>
    <x v="38"/>
    <x v="3"/>
    <n v="459"/>
    <n v="0"/>
  </r>
  <r>
    <x v="39"/>
    <x v="3"/>
    <n v="568.65"/>
    <n v="0"/>
  </r>
  <r>
    <x v="40"/>
    <x v="3"/>
    <n v="653"/>
    <n v="0"/>
  </r>
  <r>
    <x v="41"/>
    <x v="3"/>
    <n v="594"/>
    <n v="0"/>
  </r>
  <r>
    <x v="42"/>
    <x v="3"/>
    <n v="556"/>
    <n v="0"/>
  </r>
  <r>
    <x v="43"/>
    <x v="3"/>
    <n v="26"/>
    <n v="0"/>
  </r>
  <r>
    <x v="44"/>
    <x v="3"/>
    <n v="617"/>
    <n v="0"/>
  </r>
  <r>
    <x v="45"/>
    <x v="3"/>
    <n v="2331"/>
    <n v="2331"/>
  </r>
  <r>
    <x v="46"/>
    <x v="3"/>
    <n v="534"/>
    <n v="534"/>
  </r>
  <r>
    <x v="47"/>
    <x v="3"/>
    <n v="1574"/>
    <n v="0"/>
  </r>
  <r>
    <x v="48"/>
    <x v="4"/>
    <n v="102"/>
    <n v="0"/>
  </r>
  <r>
    <x v="49"/>
    <x v="4"/>
    <n v="517"/>
    <n v="0"/>
  </r>
  <r>
    <x v="50"/>
    <x v="4"/>
    <n v="68"/>
    <n v="68"/>
  </r>
  <r>
    <x v="51"/>
    <x v="4"/>
    <n v="852"/>
    <n v="0"/>
  </r>
  <r>
    <x v="52"/>
    <x v="4"/>
    <n v="424"/>
    <n v="0"/>
  </r>
  <r>
    <x v="53"/>
    <x v="4"/>
    <n v="924"/>
    <n v="0"/>
  </r>
  <r>
    <x v="54"/>
    <x v="4"/>
    <n v="509"/>
    <n v="0"/>
  </r>
  <r>
    <x v="55"/>
    <x v="4"/>
    <n v="428"/>
    <n v="0"/>
  </r>
  <r>
    <x v="56"/>
    <x v="4"/>
    <n v="1139"/>
    <n v="0"/>
  </r>
  <r>
    <x v="57"/>
    <x v="4"/>
    <n v="364.15"/>
    <n v="0"/>
  </r>
  <r>
    <x v="58"/>
    <x v="4"/>
    <n v="170"/>
    <n v="0"/>
  </r>
  <r>
    <x v="59"/>
    <x v="4"/>
    <n v="467"/>
    <n v="467"/>
  </r>
  <r>
    <x v="60"/>
    <x v="4"/>
    <n v="420"/>
    <n v="0"/>
  </r>
  <r>
    <x v="61"/>
    <x v="4"/>
    <n v="1147"/>
    <n v="0"/>
  </r>
  <r>
    <x v="62"/>
    <x v="5"/>
    <n v="434"/>
    <n v="0"/>
  </r>
  <r>
    <x v="63"/>
    <x v="5"/>
    <n v="72"/>
    <n v="0"/>
  </r>
  <r>
    <x v="64"/>
    <x v="5"/>
    <n v="682"/>
    <n v="0"/>
  </r>
  <r>
    <x v="65"/>
    <x v="5"/>
    <n v="493"/>
    <n v="0"/>
  </r>
  <r>
    <x v="66"/>
    <x v="5"/>
    <n v="1089"/>
    <n v="0"/>
  </r>
  <r>
    <x v="67"/>
    <x v="5"/>
    <n v="479"/>
    <n v="0"/>
  </r>
  <r>
    <x v="68"/>
    <x v="5"/>
    <n v="455"/>
    <n v="0"/>
  </r>
  <r>
    <x v="69"/>
    <x v="5"/>
    <n v="477"/>
    <n v="0"/>
  </r>
  <r>
    <x v="70"/>
    <x v="5"/>
    <n v="598"/>
    <n v="598"/>
  </r>
  <r>
    <x v="71"/>
    <x v="5"/>
    <n v="453"/>
    <n v="0"/>
  </r>
  <r>
    <x v="72"/>
    <x v="5"/>
    <n v="774"/>
    <n v="0"/>
  </r>
  <r>
    <x v="73"/>
    <x v="5"/>
    <n v="891"/>
    <n v="0"/>
  </r>
  <r>
    <x v="74"/>
    <x v="5"/>
    <n v="530"/>
    <n v="0"/>
  </r>
  <r>
    <x v="75"/>
    <x v="5"/>
    <n v="645"/>
    <n v="0"/>
  </r>
  <r>
    <x v="76"/>
    <x v="5"/>
    <n v="417"/>
    <n v="0"/>
  </r>
  <r>
    <x v="77"/>
    <x v="5"/>
    <n v="823"/>
    <n v="0"/>
  </r>
  <r>
    <x v="78"/>
    <x v="5"/>
    <n v="1304"/>
    <n v="0"/>
  </r>
  <r>
    <x v="79"/>
    <x v="5"/>
    <n v="835"/>
    <n v="0"/>
  </r>
  <r>
    <x v="80"/>
    <x v="5"/>
    <n v="713"/>
    <n v="0"/>
  </r>
  <r>
    <x v="81"/>
    <x v="5"/>
    <n v="25"/>
    <n v="0"/>
  </r>
  <r>
    <x v="82"/>
    <x v="6"/>
    <n v="701"/>
    <n v="0"/>
  </r>
  <r>
    <x v="83"/>
    <x v="6"/>
    <n v="677"/>
    <n v="0"/>
  </r>
  <r>
    <x v="84"/>
    <x v="6"/>
    <n v="459"/>
    <n v="0"/>
  </r>
  <r>
    <x v="85"/>
    <x v="6"/>
    <n v="455"/>
    <n v="0"/>
  </r>
  <r>
    <x v="86"/>
    <x v="6"/>
    <n v="485"/>
    <n v="0"/>
  </r>
  <r>
    <x v="87"/>
    <x v="6"/>
    <n v="477.5"/>
    <n v="477.5"/>
  </r>
  <r>
    <x v="88"/>
    <x v="6"/>
    <n v="210"/>
    <n v="0"/>
  </r>
  <r>
    <x v="89"/>
    <x v="6"/>
    <n v="985"/>
    <n v="0"/>
  </r>
  <r>
    <x v="90"/>
    <x v="6"/>
    <n v="440"/>
    <n v="0"/>
  </r>
  <r>
    <x v="91"/>
    <x v="6"/>
    <n v="-48"/>
    <n v="0"/>
  </r>
  <r>
    <x v="92"/>
    <x v="6"/>
    <n v="423"/>
    <n v="0"/>
  </r>
  <r>
    <x v="93"/>
    <x v="6"/>
    <n v="390"/>
    <n v="0"/>
  </r>
  <r>
    <x v="94"/>
    <x v="6"/>
    <n v="815"/>
    <n v="0"/>
  </r>
  <r>
    <x v="95"/>
    <x v="6"/>
    <n v="1116"/>
    <n v="0"/>
  </r>
  <r>
    <x v="96"/>
    <x v="6"/>
    <n v="637"/>
    <n v="0"/>
  </r>
  <r>
    <x v="97"/>
    <x v="6"/>
    <n v="647"/>
    <n v="0"/>
  </r>
  <r>
    <x v="98"/>
    <x v="6"/>
    <n v="357"/>
    <n v="0"/>
  </r>
  <r>
    <x v="99"/>
    <x v="6"/>
    <n v="515"/>
    <n v="0"/>
  </r>
  <r>
    <x v="100"/>
    <x v="6"/>
    <n v="328"/>
    <n v="0"/>
  </r>
  <r>
    <x v="101"/>
    <x v="7"/>
    <n v="618"/>
    <n v="0"/>
  </r>
  <r>
    <x v="102"/>
    <x v="7"/>
    <n v="571"/>
    <n v="0"/>
  </r>
  <r>
    <x v="103"/>
    <x v="7"/>
    <n v="576"/>
    <n v="576"/>
  </r>
  <r>
    <x v="104"/>
    <x v="7"/>
    <n v="711"/>
    <n v="0"/>
  </r>
  <r>
    <x v="105"/>
    <x v="7"/>
    <n v="1966"/>
    <n v="0"/>
  </r>
  <r>
    <x v="106"/>
    <x v="7"/>
    <n v="742"/>
    <n v="0"/>
  </r>
  <r>
    <x v="107"/>
    <x v="7"/>
    <n v="1220"/>
    <n v="1220"/>
  </r>
  <r>
    <x v="108"/>
    <x v="8"/>
    <n v="697"/>
    <n v="0"/>
  </r>
  <r>
    <x v="109"/>
    <x v="8"/>
    <n v="1466"/>
    <n v="0"/>
  </r>
  <r>
    <x v="110"/>
    <x v="8"/>
    <n v="309.95"/>
    <n v="0"/>
  </r>
  <r>
    <x v="111"/>
    <x v="8"/>
    <n v="569"/>
    <n v="0"/>
  </r>
  <r>
    <x v="112"/>
    <x v="8"/>
    <n v="541"/>
    <n v="0"/>
  </r>
  <r>
    <x v="113"/>
    <x v="8"/>
    <n v="1238"/>
    <n v="0"/>
  </r>
  <r>
    <x v="114"/>
    <x v="8"/>
    <n v="558"/>
    <n v="558"/>
  </r>
  <r>
    <x v="115"/>
    <x v="8"/>
    <n v="165"/>
    <n v="0"/>
  </r>
  <r>
    <x v="116"/>
    <x v="8"/>
    <n v="479"/>
    <n v="0"/>
  </r>
  <r>
    <x v="117"/>
    <x v="8"/>
    <n v="857"/>
    <n v="857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  <x v="0"/>
    <n v="603"/>
    <n v="603"/>
  </r>
  <r>
    <x v="1"/>
    <x v="0"/>
    <n v="509"/>
    <n v="509"/>
  </r>
  <r>
    <x v="2"/>
    <x v="0"/>
    <n v="500"/>
    <n v="500"/>
  </r>
  <r>
    <x v="3"/>
    <x v="0"/>
    <n v="307"/>
    <n v="307"/>
  </r>
  <r>
    <x v="4"/>
    <x v="0"/>
    <n v="509"/>
    <n v="509"/>
  </r>
  <r>
    <x v="5"/>
    <x v="0"/>
    <n v="525"/>
    <n v="525"/>
  </r>
  <r>
    <x v="6"/>
    <x v="0"/>
    <n v="406"/>
    <n v="406"/>
  </r>
  <r>
    <x v="7"/>
    <x v="0"/>
    <n v="508"/>
    <n v="508"/>
  </r>
  <r>
    <x v="8"/>
    <x v="0"/>
    <n v="508"/>
    <n v="508"/>
  </r>
  <r>
    <x v="9"/>
    <x v="0"/>
    <n v="827"/>
    <n v="827"/>
  </r>
  <r>
    <x v="10"/>
    <x v="0"/>
    <n v="454"/>
    <n v="0"/>
  </r>
  <r>
    <x v="11"/>
    <x v="0"/>
    <n v="682"/>
    <n v="0"/>
  </r>
  <r>
    <x v="12"/>
    <x v="1"/>
    <n v="1454.65"/>
    <n v="1454.65"/>
  </r>
  <r>
    <x v="13"/>
    <x v="1"/>
    <n v="491"/>
    <n v="491"/>
  </r>
  <r>
    <x v="14"/>
    <x v="1"/>
    <n v="625"/>
    <n v="0"/>
  </r>
  <r>
    <x v="15"/>
    <x v="1"/>
    <n v="511"/>
    <n v="0"/>
  </r>
  <r>
    <x v="16"/>
    <x v="1"/>
    <n v="489"/>
    <n v="0"/>
  </r>
  <r>
    <x v="17"/>
    <x v="1"/>
    <n v="1497"/>
    <n v="0"/>
  </r>
  <r>
    <x v="18"/>
    <x v="1"/>
    <n v="1300"/>
    <n v="1300"/>
  </r>
  <r>
    <x v="19"/>
    <x v="1"/>
    <n v="625"/>
    <n v="0"/>
  </r>
  <r>
    <x v="20"/>
    <x v="1"/>
    <n v="1431"/>
    <n v="0"/>
  </r>
  <r>
    <x v="21"/>
    <x v="1"/>
    <n v="471"/>
    <n v="471"/>
  </r>
  <r>
    <x v="22"/>
    <x v="1"/>
    <n v="435"/>
    <n v="0"/>
  </r>
  <r>
    <x v="23"/>
    <x v="1"/>
    <n v="544"/>
    <n v="0"/>
  </r>
  <r>
    <x v="24"/>
    <x v="1"/>
    <n v="648"/>
    <n v="0"/>
  </r>
  <r>
    <x v="25"/>
    <x v="1"/>
    <n v="493"/>
    <n v="0"/>
  </r>
  <r>
    <x v="26"/>
    <x v="1"/>
    <n v="618"/>
    <n v="0"/>
  </r>
  <r>
    <x v="27"/>
    <x v="1"/>
    <n v="430"/>
    <n v="430"/>
  </r>
  <r>
    <x v="28"/>
    <x v="1"/>
    <n v="513"/>
    <n v="513"/>
  </r>
  <r>
    <x v="29"/>
    <x v="1"/>
    <n v="420"/>
    <n v="420"/>
  </r>
  <r>
    <x v="30"/>
    <x v="1"/>
    <n v="852"/>
    <n v="852"/>
  </r>
  <r>
    <x v="31"/>
    <x v="1"/>
    <n v="617"/>
    <n v="0"/>
  </r>
  <r>
    <x v="32"/>
    <x v="1"/>
    <n v="438"/>
    <n v="0"/>
  </r>
  <r>
    <x v="33"/>
    <x v="1"/>
    <n v="458.5"/>
    <n v="0"/>
  </r>
  <r>
    <x v="34"/>
    <x v="1"/>
    <n v="459"/>
    <n v="0"/>
  </r>
  <r>
    <x v="35"/>
    <x v="1"/>
    <n v="417"/>
    <n v="0"/>
  </r>
  <r>
    <x v="36"/>
    <x v="2"/>
    <n v="53"/>
    <n v="0"/>
  </r>
  <r>
    <x v="37"/>
    <x v="2"/>
    <n v="544"/>
    <n v="0"/>
  </r>
  <r>
    <x v="38"/>
    <x v="2"/>
    <n v="77"/>
    <n v="0"/>
  </r>
  <r>
    <x v="39"/>
    <x v="2"/>
    <n v="516"/>
    <n v="0"/>
  </r>
  <r>
    <x v="40"/>
    <x v="2"/>
    <n v="600"/>
    <n v="0"/>
  </r>
  <r>
    <x v="41"/>
    <x v="2"/>
    <n v="442"/>
    <n v="0"/>
  </r>
  <r>
    <x v="42"/>
    <x v="2"/>
    <n v="256"/>
    <n v="0"/>
  </r>
  <r>
    <x v="43"/>
    <x v="2"/>
    <n v="489"/>
    <n v="0"/>
  </r>
  <r>
    <x v="44"/>
    <x v="2"/>
    <n v="480"/>
    <n v="0"/>
  </r>
  <r>
    <x v="45"/>
    <x v="2"/>
    <n v="816"/>
    <n v="0"/>
  </r>
  <r>
    <x v="46"/>
    <x v="2"/>
    <n v="746"/>
    <n v="0"/>
  </r>
  <r>
    <x v="47"/>
    <x v="3"/>
    <n v="577"/>
    <n v="0"/>
  </r>
  <r>
    <x v="48"/>
    <x v="3"/>
    <n v="472"/>
    <n v="0"/>
  </r>
  <r>
    <x v="49"/>
    <x v="3"/>
    <n v="447"/>
    <n v="0"/>
  </r>
  <r>
    <x v="50"/>
    <x v="3"/>
    <n v="1084"/>
    <n v="0"/>
  </r>
  <r>
    <x v="51"/>
    <x v="3"/>
    <n v="1129"/>
    <n v="0"/>
  </r>
  <r>
    <x v="52"/>
    <x v="3"/>
    <n v="532"/>
    <n v="532"/>
  </r>
  <r>
    <x v="53"/>
    <x v="3"/>
    <n v="649"/>
    <n v="0"/>
  </r>
  <r>
    <x v="54"/>
    <x v="3"/>
    <n v="452"/>
    <n v="0"/>
  </r>
  <r>
    <x v="55"/>
    <x v="3"/>
    <n v="657"/>
    <n v="0"/>
  </r>
  <r>
    <x v="56"/>
    <x v="3"/>
    <n v="457"/>
    <n v="0"/>
  </r>
  <r>
    <x v="57"/>
    <x v="3"/>
    <n v="449"/>
    <n v="0"/>
  </r>
  <r>
    <x v="58"/>
    <x v="3"/>
    <n v="714.65"/>
    <n v="714.65"/>
  </r>
  <r>
    <x v="59"/>
    <x v="3"/>
    <n v="431"/>
    <n v="0"/>
  </r>
  <r>
    <x v="60"/>
    <x v="3"/>
    <n v="358"/>
    <n v="0"/>
  </r>
  <r>
    <x v="61"/>
    <x v="3"/>
    <n v="925"/>
    <n v="0"/>
  </r>
  <r>
    <x v="62"/>
    <x v="3"/>
    <n v="698"/>
    <n v="0"/>
  </r>
  <r>
    <x v="63"/>
    <x v="4"/>
    <n v="975"/>
    <n v="0"/>
  </r>
  <r>
    <x v="64"/>
    <x v="4"/>
    <n v="1427"/>
    <n v="0"/>
  </r>
  <r>
    <x v="65"/>
    <x v="4"/>
    <n v="432"/>
    <n v="0"/>
  </r>
  <r>
    <x v="66"/>
    <x v="4"/>
    <n v="188"/>
    <n v="0"/>
  </r>
  <r>
    <x v="67"/>
    <x v="4"/>
    <n v="475"/>
    <n v="0"/>
  </r>
  <r>
    <x v="68"/>
    <x v="4"/>
    <n v="456"/>
    <n v="0"/>
  </r>
  <r>
    <x v="69"/>
    <x v="4"/>
    <n v="535"/>
    <n v="0"/>
  </r>
  <r>
    <x v="70"/>
    <x v="4"/>
    <n v="483"/>
    <n v="0"/>
  </r>
  <r>
    <x v="71"/>
    <x v="4"/>
    <n v="443.25"/>
    <n v="0"/>
  </r>
  <r>
    <x v="72"/>
    <x v="4"/>
    <n v="518"/>
    <n v="0"/>
  </r>
  <r>
    <x v="73"/>
    <x v="4"/>
    <n v="409"/>
    <n v="0"/>
  </r>
  <r>
    <x v="74"/>
    <x v="4"/>
    <n v="459"/>
    <n v="0"/>
  </r>
  <r>
    <x v="75"/>
    <x v="4"/>
    <n v="599"/>
    <n v="0"/>
  </r>
  <r>
    <x v="76"/>
    <x v="4"/>
    <n v="1802.65"/>
    <n v="0"/>
  </r>
  <r>
    <x v="77"/>
    <x v="4"/>
    <n v="519"/>
    <n v="0"/>
  </r>
  <r>
    <x v="78"/>
    <x v="4"/>
    <n v="423"/>
    <n v="0"/>
  </r>
  <r>
    <x v="79"/>
    <x v="4"/>
    <n v="2004"/>
    <n v="0"/>
  </r>
  <r>
    <x v="80"/>
    <x v="5"/>
    <n v="544"/>
    <n v="0"/>
  </r>
  <r>
    <x v="81"/>
    <x v="5"/>
    <n v="35"/>
    <n v="0"/>
  </r>
  <r>
    <x v="82"/>
    <x v="5"/>
    <n v="540"/>
    <n v="0"/>
  </r>
  <r>
    <x v="83"/>
    <x v="5"/>
    <n v="560"/>
    <n v="560"/>
  </r>
  <r>
    <x v="84"/>
    <x v="5"/>
    <n v="23"/>
    <n v="0"/>
  </r>
  <r>
    <x v="85"/>
    <x v="5"/>
    <n v="159"/>
    <n v="0"/>
  </r>
  <r>
    <x v="86"/>
    <x v="5"/>
    <n v="37"/>
    <n v="0"/>
  </r>
  <r>
    <x v="87"/>
    <x v="5"/>
    <n v="90"/>
    <n v="0"/>
  </r>
  <r>
    <x v="88"/>
    <x v="5"/>
    <n v="68"/>
    <n v="0"/>
  </r>
  <r>
    <x v="89"/>
    <x v="5"/>
    <n v="742"/>
    <n v="0"/>
  </r>
  <r>
    <x v="90"/>
    <x v="5"/>
    <n v="1131"/>
    <n v="0"/>
  </r>
  <r>
    <x v="91"/>
    <x v="5"/>
    <n v="23"/>
    <n v="0"/>
  </r>
  <r>
    <x v="92"/>
    <x v="5"/>
    <n v="510"/>
    <n v="0"/>
  </r>
  <r>
    <x v="93"/>
    <x v="5"/>
    <n v="457"/>
    <n v="0"/>
  </r>
  <r>
    <x v="94"/>
    <x v="5"/>
    <n v="734"/>
    <n v="0"/>
  </r>
  <r>
    <x v="95"/>
    <x v="5"/>
    <n v="748"/>
    <n v="748"/>
  </r>
  <r>
    <x v="96"/>
    <x v="5"/>
    <n v="1024"/>
    <n v="0"/>
  </r>
  <r>
    <x v="97"/>
    <x v="5"/>
    <n v="563"/>
    <n v="563"/>
  </r>
  <r>
    <x v="98"/>
    <x v="5"/>
    <n v="655"/>
    <n v="0"/>
  </r>
  <r>
    <x v="99"/>
    <x v="6"/>
    <n v="467"/>
    <n v="0"/>
  </r>
  <r>
    <x v="100"/>
    <x v="6"/>
    <n v="498"/>
    <n v="0"/>
  </r>
  <r>
    <x v="101"/>
    <x v="6"/>
    <n v="449"/>
    <n v="0"/>
  </r>
  <r>
    <x v="102"/>
    <x v="6"/>
    <n v="105"/>
    <n v="0"/>
  </r>
  <r>
    <x v="103"/>
    <x v="6"/>
    <n v="483"/>
    <n v="0"/>
  </r>
  <r>
    <x v="104"/>
    <x v="6"/>
    <n v="324"/>
    <n v="0"/>
  </r>
  <r>
    <x v="105"/>
    <x v="6"/>
    <n v="447"/>
    <n v="0"/>
  </r>
  <r>
    <x v="106"/>
    <x v="6"/>
    <n v="473"/>
    <n v="0"/>
  </r>
  <r>
    <x v="107"/>
    <x v="6"/>
    <n v="644"/>
    <n v="0"/>
  </r>
  <r>
    <x v="108"/>
    <x v="6"/>
    <n v="414"/>
    <n v="0"/>
  </r>
  <r>
    <x v="109"/>
    <x v="7"/>
    <n v="404"/>
    <n v="0"/>
  </r>
  <r>
    <x v="110"/>
    <x v="7"/>
    <n v="449"/>
    <n v="0"/>
  </r>
  <r>
    <x v="111"/>
    <x v="7"/>
    <n v="500"/>
    <n v="0"/>
  </r>
  <r>
    <x v="112"/>
    <x v="7"/>
    <n v="23"/>
    <n v="0"/>
  </r>
  <r>
    <x v="113"/>
    <x v="7"/>
    <n v="555"/>
    <n v="0"/>
  </r>
  <r>
    <x v="114"/>
    <x v="7"/>
    <n v="446"/>
    <n v="0"/>
  </r>
  <r>
    <x v="115"/>
    <x v="7"/>
    <n v="141"/>
    <n v="0"/>
  </r>
  <r>
    <x v="116"/>
    <x v="7"/>
    <n v="393.65"/>
    <n v="0"/>
  </r>
  <r>
    <x v="117"/>
    <x v="7"/>
    <n v="582"/>
    <n v="0"/>
  </r>
  <r>
    <x v="118"/>
    <x v="7"/>
    <n v="894"/>
    <n v="0"/>
  </r>
  <r>
    <x v="119"/>
    <x v="7"/>
    <n v="521"/>
    <n v="0"/>
  </r>
  <r>
    <x v="120"/>
    <x v="7"/>
    <n v="650"/>
    <n v="0"/>
  </r>
  <r>
    <x v="121"/>
    <x v="7"/>
    <n v="1127"/>
    <n v="0"/>
  </r>
  <r>
    <x v="122"/>
    <x v="7"/>
    <n v="663"/>
    <n v="0"/>
  </r>
  <r>
    <x v="123"/>
    <x v="7"/>
    <n v="704"/>
    <n v="0"/>
  </r>
  <r>
    <x v="124"/>
    <x v="0"/>
    <n v="1551"/>
    <n v="0"/>
  </r>
  <r>
    <x v="125"/>
    <x v="0"/>
    <n v="439"/>
    <n v="0"/>
  </r>
  <r>
    <x v="126"/>
    <x v="0"/>
    <n v="448"/>
    <n v="0"/>
  </r>
  <r>
    <x v="127"/>
    <x v="0"/>
    <n v="433"/>
    <n v="0"/>
  </r>
  <r>
    <x v="128"/>
    <x v="0"/>
    <n v="267"/>
    <n v="0"/>
  </r>
  <r>
    <x v="129"/>
    <x v="0"/>
    <n v="478"/>
    <n v="0"/>
  </r>
  <r>
    <x v="130"/>
    <x v="0"/>
    <n v="614"/>
    <n v="0"/>
  </r>
  <r>
    <x v="131"/>
    <x v="0"/>
    <n v="465"/>
    <n v="0"/>
  </r>
  <r>
    <x v="132"/>
    <x v="0"/>
    <n v="551"/>
    <n v="0"/>
  </r>
  <r>
    <x v="133"/>
    <x v="0"/>
    <n v="1888"/>
    <n v="0"/>
  </r>
  <r>
    <x v="134"/>
    <x v="0"/>
    <n v="902"/>
    <n v="0"/>
  </r>
  <r>
    <x v="135"/>
    <x v="0"/>
    <n v="927"/>
    <n v="0"/>
  </r>
  <r>
    <x v="136"/>
    <x v="0"/>
    <n v="414"/>
    <n v="0"/>
  </r>
  <r>
    <x v="137"/>
    <x v="0"/>
    <n v="808"/>
    <n v="0"/>
  </r>
  <r>
    <x v="138"/>
    <x v="0"/>
    <n v="453"/>
    <n v="0"/>
  </r>
  <r>
    <x v="139"/>
    <x v="0"/>
    <n v="963"/>
    <n v="0"/>
  </r>
  <r>
    <x v="140"/>
    <x v="0"/>
    <n v="436"/>
    <n v="0"/>
  </r>
  <r>
    <x v="141"/>
    <x v="0"/>
    <n v="818"/>
    <n v="0"/>
  </r>
  <r>
    <x v="142"/>
    <x v="0"/>
    <n v="533"/>
    <n v="533"/>
  </r>
  <r>
    <x v="143"/>
    <x v="8"/>
    <n v="540"/>
    <n v="0"/>
  </r>
  <r>
    <x v="144"/>
    <x v="8"/>
    <n v="197"/>
    <n v="0"/>
  </r>
  <r>
    <x v="145"/>
    <x v="8"/>
    <n v="342"/>
    <n v="0"/>
  </r>
  <r>
    <x v="146"/>
    <x v="8"/>
    <n v="684"/>
    <n v="0"/>
  </r>
  <r>
    <x v="147"/>
    <x v="8"/>
    <n v="425"/>
    <n v="0"/>
  </r>
  <r>
    <x v="148"/>
    <x v="8"/>
    <n v="746"/>
    <n v="0"/>
  </r>
  <r>
    <x v="149"/>
    <x v="8"/>
    <n v="647.65"/>
    <n v="0"/>
  </r>
  <r>
    <x v="150"/>
    <x v="8"/>
    <n v="735"/>
    <n v="0"/>
  </r>
  <r>
    <x v="151"/>
    <x v="8"/>
    <n v="424"/>
    <n v="0"/>
  </r>
  <r>
    <x v="152"/>
    <x v="5"/>
    <n v="449"/>
    <n v="0"/>
  </r>
  <r>
    <x v="153"/>
    <x v="4"/>
    <n v="2630.8"/>
    <n v="0"/>
  </r>
  <r>
    <x v="154"/>
    <x v="1"/>
    <n v="483"/>
    <n v="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">
  <r>
    <x v="0"/>
    <x v="0"/>
    <n v="1535"/>
    <n v="0"/>
  </r>
  <r>
    <x v="1"/>
    <x v="0"/>
    <n v="493.5"/>
    <n v="0"/>
  </r>
  <r>
    <x v="2"/>
    <x v="0"/>
    <n v="709"/>
    <n v="0"/>
  </r>
  <r>
    <x v="3"/>
    <x v="0"/>
    <n v="448.65"/>
    <n v="0"/>
  </r>
  <r>
    <x v="4"/>
    <x v="0"/>
    <n v="1704"/>
    <n v="0"/>
  </r>
  <r>
    <x v="5"/>
    <x v="0"/>
    <n v="424"/>
    <n v="424"/>
  </r>
  <r>
    <x v="6"/>
    <x v="0"/>
    <n v="631"/>
    <n v="0"/>
  </r>
  <r>
    <x v="7"/>
    <x v="0"/>
    <n v="1181"/>
    <n v="0"/>
  </r>
  <r>
    <x v="8"/>
    <x v="0"/>
    <n v="473"/>
    <n v="473"/>
  </r>
  <r>
    <x v="9"/>
    <x v="0"/>
    <n v="265"/>
    <n v="0"/>
  </r>
  <r>
    <x v="10"/>
    <x v="1"/>
    <n v="449"/>
    <n v="449"/>
  </r>
  <r>
    <x v="11"/>
    <x v="1"/>
    <n v="1413"/>
    <n v="0"/>
  </r>
  <r>
    <x v="12"/>
    <x v="1"/>
    <n v="452"/>
    <n v="0"/>
  </r>
  <r>
    <x v="13"/>
    <x v="1"/>
    <n v="572"/>
    <n v="0"/>
  </r>
  <r>
    <x v="14"/>
    <x v="1"/>
    <n v="449"/>
    <n v="0"/>
  </r>
  <r>
    <x v="15"/>
    <x v="1"/>
    <n v="774"/>
    <n v="0"/>
  </r>
  <r>
    <x v="16"/>
    <x v="1"/>
    <n v="545"/>
    <n v="0"/>
  </r>
  <r>
    <x v="17"/>
    <x v="1"/>
    <n v="555"/>
    <n v="0"/>
  </r>
  <r>
    <x v="18"/>
    <x v="1"/>
    <n v="1662"/>
    <n v="0"/>
  </r>
  <r>
    <x v="19"/>
    <x v="1"/>
    <n v="349"/>
    <n v="0"/>
  </r>
  <r>
    <x v="20"/>
    <x v="1"/>
    <n v="472"/>
    <n v="0"/>
  </r>
  <r>
    <x v="21"/>
    <x v="1"/>
    <n v="456"/>
    <n v="0"/>
  </r>
  <r>
    <x v="22"/>
    <x v="1"/>
    <n v="3150"/>
    <n v="0"/>
  </r>
  <r>
    <x v="23"/>
    <x v="2"/>
    <n v="573"/>
    <n v="0"/>
  </r>
  <r>
    <x v="24"/>
    <x v="2"/>
    <n v="507"/>
    <n v="0"/>
  </r>
  <r>
    <x v="25"/>
    <x v="2"/>
    <n v="690"/>
    <n v="0"/>
  </r>
  <r>
    <x v="26"/>
    <x v="2"/>
    <n v="456"/>
    <n v="0"/>
  </r>
  <r>
    <x v="27"/>
    <x v="2"/>
    <n v="38"/>
    <n v="0"/>
  </r>
  <r>
    <x v="28"/>
    <x v="2"/>
    <n v="38"/>
    <n v="0"/>
  </r>
  <r>
    <x v="29"/>
    <x v="2"/>
    <n v="421"/>
    <n v="0"/>
  </r>
  <r>
    <x v="30"/>
    <x v="2"/>
    <n v="476"/>
    <n v="0"/>
  </r>
  <r>
    <x v="31"/>
    <x v="2"/>
    <n v="549"/>
    <n v="0"/>
  </r>
  <r>
    <x v="32"/>
    <x v="2"/>
    <n v="505"/>
    <n v="0"/>
  </r>
  <r>
    <x v="33"/>
    <x v="3"/>
    <n v="456"/>
    <n v="0"/>
  </r>
  <r>
    <x v="34"/>
    <x v="3"/>
    <n v="265.64999999999998"/>
    <n v="0"/>
  </r>
  <r>
    <x v="35"/>
    <x v="3"/>
    <n v="470"/>
    <n v="470"/>
  </r>
  <r>
    <x v="36"/>
    <x v="3"/>
    <n v="1335"/>
    <n v="0"/>
  </r>
  <r>
    <x v="37"/>
    <x v="3"/>
    <n v="913"/>
    <n v="913"/>
  </r>
  <r>
    <x v="38"/>
    <x v="3"/>
    <n v="527"/>
    <n v="0"/>
  </r>
  <r>
    <x v="39"/>
    <x v="3"/>
    <n v="826"/>
    <n v="826"/>
  </r>
  <r>
    <x v="40"/>
    <x v="3"/>
    <n v="1022"/>
    <n v="0"/>
  </r>
  <r>
    <x v="41"/>
    <x v="3"/>
    <n v="789"/>
    <n v="0"/>
  </r>
  <r>
    <x v="42"/>
    <x v="3"/>
    <n v="562"/>
    <n v="0"/>
  </r>
  <r>
    <x v="43"/>
    <x v="3"/>
    <n v="380"/>
    <n v="0"/>
  </r>
  <r>
    <x v="44"/>
    <x v="3"/>
    <n v="408"/>
    <n v="0"/>
  </r>
  <r>
    <x v="41"/>
    <x v="3"/>
    <n v="789"/>
    <n v="0"/>
  </r>
  <r>
    <x v="45"/>
    <x v="3"/>
    <n v="497"/>
    <n v="0"/>
  </r>
  <r>
    <x v="46"/>
    <x v="3"/>
    <n v="176"/>
    <n v="0"/>
  </r>
  <r>
    <x v="47"/>
    <x v="4"/>
    <n v="616"/>
    <n v="0"/>
  </r>
  <r>
    <x v="48"/>
    <x v="4"/>
    <n v="421"/>
    <n v="0"/>
  </r>
  <r>
    <x v="49"/>
    <x v="4"/>
    <n v="528"/>
    <n v="0"/>
  </r>
  <r>
    <x v="50"/>
    <x v="4"/>
    <n v="374"/>
    <n v="0"/>
  </r>
  <r>
    <x v="51"/>
    <x v="4"/>
    <n v="502"/>
    <n v="0"/>
  </r>
  <r>
    <x v="52"/>
    <x v="4"/>
    <n v="428"/>
    <n v="428"/>
  </r>
  <r>
    <x v="53"/>
    <x v="4"/>
    <n v="576"/>
    <n v="0"/>
  </r>
  <r>
    <x v="54"/>
    <x v="4"/>
    <n v="553"/>
    <n v="553"/>
  </r>
  <r>
    <x v="55"/>
    <x v="4"/>
    <n v="506"/>
    <n v="0"/>
  </r>
  <r>
    <x v="56"/>
    <x v="4"/>
    <n v="422"/>
    <n v="422"/>
  </r>
  <r>
    <x v="57"/>
    <x v="4"/>
    <n v="465"/>
    <n v="0"/>
  </r>
  <r>
    <x v="58"/>
    <x v="4"/>
    <n v="918"/>
    <n v="0"/>
  </r>
  <r>
    <x v="59"/>
    <x v="4"/>
    <n v="538"/>
    <n v="0"/>
  </r>
  <r>
    <x v="60"/>
    <x v="4"/>
    <n v="963"/>
    <n v="0"/>
  </r>
  <r>
    <x v="61"/>
    <x v="4"/>
    <n v="71"/>
    <n v="0"/>
  </r>
  <r>
    <x v="62"/>
    <x v="4"/>
    <n v="919"/>
    <n v="0"/>
  </r>
  <r>
    <x v="63"/>
    <x v="4"/>
    <n v="538"/>
    <n v="538"/>
  </r>
  <r>
    <x v="64"/>
    <x v="4"/>
    <n v="435"/>
    <n v="0"/>
  </r>
  <r>
    <x v="65"/>
    <x v="5"/>
    <n v="568"/>
    <n v="0"/>
  </r>
  <r>
    <x v="66"/>
    <x v="5"/>
    <n v="504"/>
    <n v="0"/>
  </r>
  <r>
    <x v="67"/>
    <x v="5"/>
    <n v="118"/>
    <n v="0"/>
  </r>
  <r>
    <x v="68"/>
    <x v="5"/>
    <n v="442"/>
    <n v="0"/>
  </r>
  <r>
    <x v="69"/>
    <x v="5"/>
    <n v="2004"/>
    <n v="2004"/>
  </r>
  <r>
    <x v="70"/>
    <x v="5"/>
    <n v="463"/>
    <n v="0"/>
  </r>
  <r>
    <x v="71"/>
    <x v="5"/>
    <n v="1005"/>
    <n v="0"/>
  </r>
  <r>
    <x v="72"/>
    <x v="5"/>
    <n v="66"/>
    <n v="0"/>
  </r>
  <r>
    <x v="73"/>
    <x v="5"/>
    <n v="779"/>
    <n v="0"/>
  </r>
  <r>
    <x v="74"/>
    <x v="5"/>
    <n v="551"/>
    <n v="0"/>
  </r>
  <r>
    <x v="75"/>
    <x v="5"/>
    <n v="517"/>
    <n v="0"/>
  </r>
  <r>
    <x v="76"/>
    <x v="5"/>
    <n v="1646"/>
    <n v="0"/>
  </r>
  <r>
    <x v="77"/>
    <x v="5"/>
    <n v="456"/>
    <n v="0"/>
  </r>
  <r>
    <x v="78"/>
    <x v="6"/>
    <n v="485"/>
    <n v="0"/>
  </r>
  <r>
    <x v="79"/>
    <x v="6"/>
    <n v="374"/>
    <n v="0"/>
  </r>
  <r>
    <x v="80"/>
    <x v="6"/>
    <n v="727"/>
    <n v="0"/>
  </r>
  <r>
    <x v="81"/>
    <x v="6"/>
    <n v="518"/>
    <n v="0"/>
  </r>
  <r>
    <x v="82"/>
    <x v="6"/>
    <n v="449"/>
    <n v="0"/>
  </r>
  <r>
    <x v="83"/>
    <x v="6"/>
    <n v="686"/>
    <n v="0"/>
  </r>
  <r>
    <x v="84"/>
    <x v="6"/>
    <n v="575"/>
    <n v="0"/>
  </r>
  <r>
    <x v="85"/>
    <x v="6"/>
    <n v="745"/>
    <n v="0"/>
  </r>
  <r>
    <x v="86"/>
    <x v="6"/>
    <n v="1407"/>
    <n v="0"/>
  </r>
  <r>
    <x v="87"/>
    <x v="6"/>
    <n v="306"/>
    <n v="0"/>
  </r>
  <r>
    <x v="88"/>
    <x v="6"/>
    <n v="683.5"/>
    <n v="0"/>
  </r>
  <r>
    <x v="89"/>
    <x v="7"/>
    <n v="1453"/>
    <n v="0"/>
  </r>
  <r>
    <x v="90"/>
    <x v="7"/>
    <n v="621"/>
    <n v="0"/>
  </r>
  <r>
    <x v="91"/>
    <x v="7"/>
    <n v="478"/>
    <n v="0"/>
  </r>
  <r>
    <x v="92"/>
    <x v="7"/>
    <n v="336"/>
    <n v="0"/>
  </r>
  <r>
    <x v="93"/>
    <x v="7"/>
    <n v="464.6"/>
    <n v="0"/>
  </r>
  <r>
    <x v="94"/>
    <x v="7"/>
    <n v="461"/>
    <n v="0"/>
  </r>
  <r>
    <x v="95"/>
    <x v="7"/>
    <n v="542"/>
    <n v="0"/>
  </r>
  <r>
    <x v="96"/>
    <x v="7"/>
    <n v="667"/>
    <n v="0"/>
  </r>
  <r>
    <x v="97"/>
    <x v="8"/>
    <n v="546"/>
    <n v="0"/>
  </r>
  <r>
    <x v="98"/>
    <x v="8"/>
    <n v="517"/>
    <n v="0"/>
  </r>
  <r>
    <x v="99"/>
    <x v="8"/>
    <n v="23"/>
    <n v="0"/>
  </r>
  <r>
    <x v="100"/>
    <x v="8"/>
    <n v="490.5"/>
    <n v="0"/>
  </r>
  <r>
    <x v="101"/>
    <x v="8"/>
    <n v="95"/>
    <n v="0"/>
  </r>
  <r>
    <x v="102"/>
    <x v="8"/>
    <n v="462"/>
    <n v="0"/>
  </r>
  <r>
    <x v="103"/>
    <x v="8"/>
    <n v="430"/>
    <n v="0"/>
  </r>
  <r>
    <x v="104"/>
    <x v="8"/>
    <n v="912"/>
    <n v="0"/>
  </r>
  <r>
    <x v="105"/>
    <x v="8"/>
    <n v="423"/>
    <n v="0"/>
  </r>
  <r>
    <x v="106"/>
    <x v="8"/>
    <n v="56"/>
    <n v="56"/>
  </r>
  <r>
    <x v="107"/>
    <x v="8"/>
    <n v="1698"/>
    <n v="1698"/>
  </r>
  <r>
    <x v="108"/>
    <x v="8"/>
    <n v="422"/>
    <n v="0"/>
  </r>
  <r>
    <x v="109"/>
    <x v="8"/>
    <n v="23"/>
    <n v="0"/>
  </r>
  <r>
    <x v="110"/>
    <x v="8"/>
    <n v="436"/>
    <n v="0"/>
  </r>
  <r>
    <x v="111"/>
    <x v="9"/>
    <n v="496"/>
    <n v="0"/>
  </r>
  <r>
    <x v="112"/>
    <x v="9"/>
    <n v="539"/>
    <n v="0"/>
  </r>
  <r>
    <x v="113"/>
    <x v="9"/>
    <n v="491"/>
    <n v="0"/>
  </r>
  <r>
    <x v="114"/>
    <x v="9"/>
    <n v="83"/>
    <n v="0"/>
  </r>
  <r>
    <x v="115"/>
    <x v="9"/>
    <n v="1490.3"/>
    <n v="0"/>
  </r>
  <r>
    <x v="116"/>
    <x v="9"/>
    <n v="759"/>
    <n v="0"/>
  </r>
  <r>
    <x v="117"/>
    <x v="9"/>
    <n v="483"/>
    <n v="0"/>
  </r>
  <r>
    <x v="118"/>
    <x v="9"/>
    <n v="708"/>
    <n v="708"/>
  </r>
  <r>
    <x v="119"/>
    <x v="9"/>
    <n v="650.65"/>
    <n v="0"/>
  </r>
  <r>
    <x v="120"/>
    <x v="9"/>
    <n v="799"/>
    <n v="0"/>
  </r>
  <r>
    <x v="121"/>
    <x v="9"/>
    <n v="619"/>
    <n v="0"/>
  </r>
  <r>
    <x v="122"/>
    <x v="9"/>
    <n v="438"/>
    <n v="0"/>
  </r>
  <r>
    <x v="123"/>
    <x v="9"/>
    <n v="803"/>
    <n v="803"/>
  </r>
  <r>
    <x v="124"/>
    <x v="9"/>
    <n v="436"/>
    <n v="0"/>
  </r>
  <r>
    <x v="125"/>
    <x v="9"/>
    <n v="563"/>
    <n v="0"/>
  </r>
  <r>
    <x v="126"/>
    <x v="9"/>
    <n v="2237"/>
    <n v="2237"/>
  </r>
  <r>
    <x v="127"/>
    <x v="10"/>
    <n v="237"/>
    <n v="0"/>
  </r>
  <r>
    <x v="128"/>
    <x v="10"/>
    <n v="500"/>
    <n v="0"/>
  </r>
  <r>
    <x v="129"/>
    <x v="10"/>
    <n v="46"/>
    <n v="0"/>
  </r>
  <r>
    <x v="130"/>
    <x v="10"/>
    <n v="335"/>
    <n v="0"/>
  </r>
  <r>
    <x v="131"/>
    <x v="10"/>
    <n v="186"/>
    <n v="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">
  <r>
    <x v="0"/>
    <x v="0"/>
    <n v="1347"/>
    <n v="0"/>
  </r>
  <r>
    <x v="1"/>
    <x v="0"/>
    <n v="562"/>
    <n v="562"/>
  </r>
  <r>
    <x v="2"/>
    <x v="0"/>
    <n v="438"/>
    <n v="0"/>
  </r>
  <r>
    <x v="3"/>
    <x v="0"/>
    <n v="665"/>
    <n v="0"/>
  </r>
  <r>
    <x v="4"/>
    <x v="0"/>
    <n v="243"/>
    <n v="0"/>
  </r>
  <r>
    <x v="5"/>
    <x v="0"/>
    <n v="498"/>
    <n v="0"/>
  </r>
  <r>
    <x v="6"/>
    <x v="0"/>
    <n v="612"/>
    <n v="0"/>
  </r>
  <r>
    <x v="7"/>
    <x v="0"/>
    <n v="1534.5"/>
    <n v="1534.5"/>
  </r>
  <r>
    <x v="8"/>
    <x v="0"/>
    <n v="641"/>
    <n v="0"/>
  </r>
  <r>
    <x v="9"/>
    <x v="0"/>
    <n v="677"/>
    <n v="0"/>
  </r>
  <r>
    <x v="10"/>
    <x v="0"/>
    <n v="453"/>
    <n v="0"/>
  </r>
  <r>
    <x v="11"/>
    <x v="0"/>
    <n v="71"/>
    <n v="0"/>
  </r>
  <r>
    <x v="12"/>
    <x v="0"/>
    <n v="1500"/>
    <n v="0"/>
  </r>
  <r>
    <x v="13"/>
    <x v="0"/>
    <n v="538"/>
    <n v="538"/>
  </r>
  <r>
    <x v="14"/>
    <x v="0"/>
    <n v="538"/>
    <n v="0"/>
  </r>
  <r>
    <x v="15"/>
    <x v="0"/>
    <n v="506"/>
    <n v="506"/>
  </r>
  <r>
    <x v="16"/>
    <x v="0"/>
    <n v="515"/>
    <n v="0"/>
  </r>
  <r>
    <x v="17"/>
    <x v="0"/>
    <n v="23"/>
    <n v="0"/>
  </r>
  <r>
    <x v="18"/>
    <x v="0"/>
    <n v="1518"/>
    <n v="0"/>
  </r>
  <r>
    <x v="19"/>
    <x v="1"/>
    <n v="519"/>
    <n v="0"/>
  </r>
  <r>
    <x v="20"/>
    <x v="1"/>
    <n v="475"/>
    <n v="0"/>
  </r>
  <r>
    <x v="21"/>
    <x v="1"/>
    <n v="952"/>
    <n v="0"/>
  </r>
  <r>
    <x v="22"/>
    <x v="1"/>
    <n v="1039"/>
    <n v="1039"/>
  </r>
  <r>
    <x v="23"/>
    <x v="1"/>
    <n v="484.5"/>
    <n v="484.5"/>
  </r>
  <r>
    <x v="24"/>
    <x v="1"/>
    <n v="763"/>
    <n v="0"/>
  </r>
  <r>
    <x v="25"/>
    <x v="1"/>
    <n v="309"/>
    <n v="0"/>
  </r>
  <r>
    <x v="26"/>
    <x v="1"/>
    <n v="451"/>
    <n v="0"/>
  </r>
  <r>
    <x v="27"/>
    <x v="1"/>
    <n v="307"/>
    <n v="0"/>
  </r>
  <r>
    <x v="28"/>
    <x v="1"/>
    <n v="394"/>
    <n v="0"/>
  </r>
  <r>
    <x v="29"/>
    <x v="1"/>
    <n v="683.5"/>
    <n v="0"/>
  </r>
  <r>
    <x v="30"/>
    <x v="1"/>
    <n v="634"/>
    <n v="0"/>
  </r>
  <r>
    <x v="31"/>
    <x v="2"/>
    <n v="739"/>
    <n v="0"/>
  </r>
  <r>
    <x v="32"/>
    <x v="2"/>
    <n v="25.7"/>
    <n v="0"/>
  </r>
  <r>
    <x v="33"/>
    <x v="2"/>
    <n v="1205"/>
    <n v="0"/>
  </r>
  <r>
    <x v="34"/>
    <x v="2"/>
    <n v="792"/>
    <n v="0"/>
  </r>
  <r>
    <x v="35"/>
    <x v="2"/>
    <n v="528"/>
    <n v="0"/>
  </r>
  <r>
    <x v="36"/>
    <x v="2"/>
    <n v="381"/>
    <n v="0"/>
  </r>
  <r>
    <x v="37"/>
    <x v="2"/>
    <n v="852"/>
    <n v="0"/>
  </r>
  <r>
    <x v="38"/>
    <x v="2"/>
    <n v="82"/>
    <n v="0"/>
  </r>
  <r>
    <x v="39"/>
    <x v="2"/>
    <n v="176"/>
    <n v="0"/>
  </r>
  <r>
    <x v="40"/>
    <x v="2"/>
    <n v="425"/>
    <n v="0"/>
  </r>
  <r>
    <x v="41"/>
    <x v="3"/>
    <n v="563"/>
    <n v="0"/>
  </r>
  <r>
    <x v="42"/>
    <x v="3"/>
    <n v="1477"/>
    <n v="0"/>
  </r>
  <r>
    <x v="43"/>
    <x v="3"/>
    <n v="708"/>
    <n v="0"/>
  </r>
  <r>
    <x v="44"/>
    <x v="3"/>
    <n v="458"/>
    <n v="0"/>
  </r>
  <r>
    <x v="45"/>
    <x v="3"/>
    <n v="551"/>
    <n v="0"/>
  </r>
  <r>
    <x v="46"/>
    <x v="3"/>
    <n v="436"/>
    <n v="0"/>
  </r>
  <r>
    <x v="47"/>
    <x v="3"/>
    <n v="481"/>
    <n v="0"/>
  </r>
  <r>
    <x v="48"/>
    <x v="3"/>
    <n v="468"/>
    <n v="0"/>
  </r>
  <r>
    <x v="49"/>
    <x v="3"/>
    <n v="1524"/>
    <n v="0"/>
  </r>
  <r>
    <x v="50"/>
    <x v="3"/>
    <n v="75.5"/>
    <n v="0"/>
  </r>
  <r>
    <x v="51"/>
    <x v="3"/>
    <n v="527"/>
    <n v="0"/>
  </r>
  <r>
    <x v="52"/>
    <x v="3"/>
    <n v="147"/>
    <n v="0"/>
  </r>
  <r>
    <x v="53"/>
    <x v="4"/>
    <n v="607"/>
    <n v="0"/>
  </r>
  <r>
    <x v="54"/>
    <x v="4"/>
    <n v="480"/>
    <n v="0"/>
  </r>
  <r>
    <x v="55"/>
    <x v="4"/>
    <n v="658"/>
    <n v="0"/>
  </r>
  <r>
    <x v="56"/>
    <x v="4"/>
    <n v="455"/>
    <n v="0"/>
  </r>
  <r>
    <x v="57"/>
    <x v="4"/>
    <n v="83"/>
    <n v="0"/>
  </r>
  <r>
    <x v="58"/>
    <x v="4"/>
    <n v="546"/>
    <n v="0"/>
  </r>
  <r>
    <x v="59"/>
    <x v="4"/>
    <n v="512"/>
    <n v="0"/>
  </r>
  <r>
    <x v="60"/>
    <x v="4"/>
    <n v="469"/>
    <n v="0"/>
  </r>
  <r>
    <x v="61"/>
    <x v="4"/>
    <n v="1147"/>
    <n v="1147"/>
  </r>
  <r>
    <x v="62"/>
    <x v="4"/>
    <n v="70"/>
    <n v="0"/>
  </r>
  <r>
    <x v="63"/>
    <x v="4"/>
    <n v="117"/>
    <n v="0"/>
  </r>
  <r>
    <x v="64"/>
    <x v="4"/>
    <n v="1569"/>
    <n v="0"/>
  </r>
  <r>
    <x v="65"/>
    <x v="4"/>
    <n v="637"/>
    <n v="0"/>
  </r>
  <r>
    <x v="66"/>
    <x v="4"/>
    <n v="261"/>
    <n v="0"/>
  </r>
  <r>
    <x v="67"/>
    <x v="4"/>
    <n v="3000"/>
    <n v="0"/>
  </r>
  <r>
    <x v="68"/>
    <x v="4"/>
    <n v="579"/>
    <n v="0"/>
  </r>
  <r>
    <x v="69"/>
    <x v="4"/>
    <n v="1490.3"/>
    <n v="0"/>
  </r>
  <r>
    <x v="70"/>
    <x v="5"/>
    <n v="400"/>
    <n v="0"/>
  </r>
  <r>
    <x v="71"/>
    <x v="5"/>
    <n v="423"/>
    <n v="0"/>
  </r>
  <r>
    <x v="72"/>
    <x v="5"/>
    <n v="458"/>
    <n v="0"/>
  </r>
  <r>
    <x v="73"/>
    <x v="5"/>
    <n v="828"/>
    <n v="0"/>
  </r>
  <r>
    <x v="74"/>
    <x v="5"/>
    <n v="547"/>
    <n v="0"/>
  </r>
  <r>
    <x v="75"/>
    <x v="5"/>
    <n v="498"/>
    <n v="0"/>
  </r>
  <r>
    <x v="76"/>
    <x v="5"/>
    <n v="498"/>
    <n v="0"/>
  </r>
  <r>
    <x v="77"/>
    <x v="5"/>
    <n v="602"/>
    <n v="0"/>
  </r>
  <r>
    <x v="78"/>
    <x v="5"/>
    <n v="860"/>
    <n v="0"/>
  </r>
  <r>
    <x v="79"/>
    <x v="5"/>
    <n v="1428"/>
    <n v="0"/>
  </r>
  <r>
    <x v="80"/>
    <x v="5"/>
    <n v="462"/>
    <n v="0"/>
  </r>
  <r>
    <x v="81"/>
    <x v="5"/>
    <n v="452"/>
    <n v="0"/>
  </r>
  <r>
    <x v="82"/>
    <x v="5"/>
    <n v="828"/>
    <n v="0"/>
  </r>
  <r>
    <x v="83"/>
    <x v="5"/>
    <n v="622"/>
    <n v="0"/>
  </r>
  <r>
    <x v="84"/>
    <x v="5"/>
    <n v="152"/>
    <n v="0"/>
  </r>
  <r>
    <x v="85"/>
    <x v="5"/>
    <n v="136"/>
    <n v="0"/>
  </r>
  <r>
    <x v="86"/>
    <x v="5"/>
    <n v="465"/>
    <n v="0"/>
  </r>
  <r>
    <x v="87"/>
    <x v="5"/>
    <n v="459"/>
    <n v="0"/>
  </r>
  <r>
    <x v="88"/>
    <x v="5"/>
    <n v="35"/>
    <n v="0"/>
  </r>
  <r>
    <x v="89"/>
    <x v="5"/>
    <n v="475"/>
    <n v="0"/>
  </r>
  <r>
    <x v="90"/>
    <x v="5"/>
    <n v="389"/>
    <n v="0"/>
  </r>
  <r>
    <x v="91"/>
    <x v="5"/>
    <n v="1082"/>
    <n v="0"/>
  </r>
  <r>
    <x v="92"/>
    <x v="5"/>
    <n v="855"/>
    <n v="0"/>
  </r>
  <r>
    <x v="93"/>
    <x v="6"/>
    <n v="342"/>
    <n v="0"/>
  </r>
  <r>
    <x v="94"/>
    <x v="6"/>
    <n v="603.65"/>
    <n v="0"/>
  </r>
  <r>
    <x v="95"/>
    <x v="6"/>
    <n v="213"/>
    <n v="0"/>
  </r>
  <r>
    <x v="96"/>
    <x v="6"/>
    <n v="440"/>
    <n v="0"/>
  </r>
  <r>
    <x v="97"/>
    <x v="6"/>
    <n v="502"/>
    <n v="0"/>
  </r>
  <r>
    <x v="98"/>
    <x v="6"/>
    <n v="498"/>
    <n v="0"/>
  </r>
  <r>
    <x v="99"/>
    <x v="7"/>
    <n v="637"/>
    <n v="0"/>
  </r>
  <r>
    <x v="100"/>
    <x v="7"/>
    <n v="99"/>
    <n v="0"/>
  </r>
  <r>
    <x v="101"/>
    <x v="7"/>
    <n v="265"/>
    <n v="0"/>
  </r>
  <r>
    <x v="102"/>
    <x v="7"/>
    <n v="585"/>
    <n v="0"/>
  </r>
  <r>
    <x v="103"/>
    <x v="7"/>
    <n v="464"/>
    <n v="0"/>
  </r>
  <r>
    <x v="104"/>
    <x v="7"/>
    <n v="607"/>
    <n v="0"/>
  </r>
  <r>
    <x v="105"/>
    <x v="7"/>
    <n v="999.5"/>
    <n v="0"/>
  </r>
  <r>
    <x v="106"/>
    <x v="7"/>
    <n v="584"/>
    <n v="0"/>
  </r>
  <r>
    <x v="107"/>
    <x v="7"/>
    <n v="4875"/>
    <n v="4875"/>
  </r>
  <r>
    <x v="108"/>
    <x v="8"/>
    <n v="1024"/>
    <n v="0"/>
  </r>
  <r>
    <x v="109"/>
    <x v="8"/>
    <n v="483"/>
    <n v="0"/>
  </r>
  <r>
    <x v="110"/>
    <x v="8"/>
    <n v="449"/>
    <n v="449"/>
  </r>
  <r>
    <x v="111"/>
    <x v="8"/>
    <n v="0"/>
    <n v="0"/>
  </r>
  <r>
    <x v="112"/>
    <x v="8"/>
    <n v="486"/>
    <n v="0"/>
  </r>
  <r>
    <x v="113"/>
    <x v="8"/>
    <n v="23"/>
    <n v="0"/>
  </r>
  <r>
    <x v="114"/>
    <x v="8"/>
    <n v="621"/>
    <n v="0"/>
  </r>
  <r>
    <x v="115"/>
    <x v="8"/>
    <n v="654"/>
    <n v="0"/>
  </r>
  <r>
    <x v="116"/>
    <x v="8"/>
    <n v="454"/>
    <n v="454"/>
  </r>
  <r>
    <x v="117"/>
    <x v="8"/>
    <n v="695"/>
    <n v="0"/>
  </r>
  <r>
    <x v="118"/>
    <x v="8"/>
    <n v="441"/>
    <n v="0"/>
  </r>
  <r>
    <x v="119"/>
    <x v="8"/>
    <n v="467"/>
    <n v="0"/>
  </r>
  <r>
    <x v="120"/>
    <x v="8"/>
    <n v="99"/>
    <n v="0"/>
  </r>
  <r>
    <x v="121"/>
    <x v="8"/>
    <n v="87"/>
    <n v="0"/>
  </r>
  <r>
    <x v="122"/>
    <x v="8"/>
    <n v="702"/>
    <n v="0"/>
  </r>
  <r>
    <x v="123"/>
    <x v="8"/>
    <n v="763.65"/>
    <n v="0"/>
  </r>
  <r>
    <x v="124"/>
    <x v="8"/>
    <n v="1566"/>
    <n v="0"/>
  </r>
  <r>
    <x v="125"/>
    <x v="8"/>
    <n v="527"/>
    <n v="527"/>
  </r>
  <r>
    <x v="126"/>
    <x v="7"/>
    <n v="1452.3"/>
    <n v="0"/>
  </r>
  <r>
    <x v="127"/>
    <x v="4"/>
    <n v="458.5"/>
    <n v="0"/>
  </r>
  <r>
    <x v="87"/>
    <x v="4"/>
    <n v="459"/>
    <n v="0"/>
  </r>
  <r>
    <x v="128"/>
    <x v="4"/>
    <n v="650.65"/>
    <n v="0"/>
  </r>
  <r>
    <x v="129"/>
    <x v="4"/>
    <n v="708"/>
    <n v="708"/>
  </r>
  <r>
    <x v="130"/>
    <x v="4"/>
    <n v="759"/>
    <n v="0"/>
  </r>
  <r>
    <x v="131"/>
    <x v="4"/>
    <n v="491"/>
    <n v="0"/>
  </r>
  <r>
    <x v="132"/>
    <x v="4"/>
    <n v="436"/>
    <n v="0"/>
  </r>
  <r>
    <x v="133"/>
    <x v="4"/>
    <n v="438"/>
    <n v="0"/>
  </r>
  <r>
    <x v="134"/>
    <x v="4"/>
    <n v="619"/>
    <n v="0"/>
  </r>
  <r>
    <x v="135"/>
    <x v="4"/>
    <n v="803"/>
    <n v="80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">
  <r>
    <x v="0"/>
    <x v="0"/>
    <n v="1584"/>
    <n v="0"/>
  </r>
  <r>
    <x v="1"/>
    <x v="0"/>
    <n v="637"/>
    <n v="637"/>
  </r>
  <r>
    <x v="2"/>
    <x v="0"/>
    <n v="782"/>
    <n v="782"/>
  </r>
  <r>
    <x v="3"/>
    <x v="0"/>
    <n v="432"/>
    <n v="0"/>
  </r>
  <r>
    <x v="4"/>
    <x v="0"/>
    <n v="768"/>
    <n v="0"/>
  </r>
  <r>
    <x v="5"/>
    <x v="0"/>
    <n v="536"/>
    <n v="0"/>
  </r>
  <r>
    <x v="6"/>
    <x v="0"/>
    <n v="736"/>
    <n v="0"/>
  </r>
  <r>
    <x v="7"/>
    <x v="0"/>
    <n v="460"/>
    <n v="0"/>
  </r>
  <r>
    <x v="8"/>
    <x v="0"/>
    <n v="530"/>
    <n v="0"/>
  </r>
  <r>
    <x v="9"/>
    <x v="1"/>
    <n v="481"/>
    <n v="481"/>
  </r>
  <r>
    <x v="10"/>
    <x v="1"/>
    <n v="569"/>
    <n v="0"/>
  </r>
  <r>
    <x v="11"/>
    <x v="1"/>
    <n v="447"/>
    <n v="0"/>
  </r>
  <r>
    <x v="12"/>
    <x v="1"/>
    <n v="449"/>
    <n v="0"/>
  </r>
  <r>
    <x v="13"/>
    <x v="1"/>
    <n v="981"/>
    <n v="0"/>
  </r>
  <r>
    <x v="14"/>
    <x v="1"/>
    <n v="523.65"/>
    <n v="523.65"/>
  </r>
  <r>
    <x v="15"/>
    <x v="1"/>
    <n v="1200"/>
    <n v="0"/>
  </r>
  <r>
    <x v="16"/>
    <x v="1"/>
    <n v="3849"/>
    <n v="0"/>
  </r>
  <r>
    <x v="17"/>
    <x v="1"/>
    <n v="748"/>
    <n v="0"/>
  </r>
  <r>
    <x v="18"/>
    <x v="1"/>
    <n v="244"/>
    <n v="0"/>
  </r>
  <r>
    <x v="19"/>
    <x v="0"/>
    <n v="490"/>
    <n v="0"/>
  </r>
  <r>
    <x v="20"/>
    <x v="0"/>
    <n v="503"/>
    <n v="0"/>
  </r>
  <r>
    <x v="21"/>
    <x v="0"/>
    <n v="452"/>
    <n v="0"/>
  </r>
  <r>
    <x v="22"/>
    <x v="0"/>
    <n v="454"/>
    <n v="0"/>
  </r>
  <r>
    <x v="23"/>
    <x v="0"/>
    <n v="483"/>
    <n v="0"/>
  </r>
  <r>
    <x v="24"/>
    <x v="0"/>
    <n v="451"/>
    <n v="0"/>
  </r>
  <r>
    <x v="25"/>
    <x v="0"/>
    <n v="1163"/>
    <n v="1163"/>
  </r>
  <r>
    <x v="26"/>
    <x v="0"/>
    <n v="970"/>
    <n v="0"/>
  </r>
  <r>
    <x v="27"/>
    <x v="0"/>
    <n v="176"/>
    <n v="0"/>
  </r>
  <r>
    <x v="28"/>
    <x v="0"/>
    <n v="512"/>
    <n v="0"/>
  </r>
  <r>
    <x v="29"/>
    <x v="0"/>
    <n v="250.5"/>
    <n v="0"/>
  </r>
  <r>
    <x v="30"/>
    <x v="0"/>
    <n v="465"/>
    <n v="0"/>
  </r>
  <r>
    <x v="31"/>
    <x v="0"/>
    <n v="651"/>
    <n v="0"/>
  </r>
  <r>
    <x v="32"/>
    <x v="0"/>
    <n v="631"/>
    <n v="0"/>
  </r>
  <r>
    <x v="33"/>
    <x v="0"/>
    <n v="33"/>
    <n v="0"/>
  </r>
  <r>
    <x v="34"/>
    <x v="0"/>
    <n v="23"/>
    <n v="0"/>
  </r>
  <r>
    <x v="35"/>
    <x v="0"/>
    <n v="567"/>
    <n v="0"/>
  </r>
  <r>
    <x v="36"/>
    <x v="0"/>
    <n v="750"/>
    <n v="0"/>
  </r>
  <r>
    <x v="37"/>
    <x v="0"/>
    <n v="546"/>
    <n v="0"/>
  </r>
  <r>
    <x v="38"/>
    <x v="0"/>
    <n v="648"/>
    <n v="0"/>
  </r>
  <r>
    <x v="39"/>
    <x v="0"/>
    <n v="607"/>
    <n v="0"/>
  </r>
  <r>
    <x v="40"/>
    <x v="0"/>
    <n v="417"/>
    <n v="0"/>
  </r>
  <r>
    <x v="41"/>
    <x v="2"/>
    <n v="454"/>
    <n v="0"/>
  </r>
  <r>
    <x v="42"/>
    <x v="2"/>
    <n v="496"/>
    <n v="0"/>
  </r>
  <r>
    <x v="43"/>
    <x v="2"/>
    <n v="265"/>
    <n v="0"/>
  </r>
  <r>
    <x v="44"/>
    <x v="2"/>
    <n v="449"/>
    <n v="449"/>
  </r>
  <r>
    <x v="45"/>
    <x v="2"/>
    <n v="475"/>
    <n v="475"/>
  </r>
  <r>
    <x v="46"/>
    <x v="2"/>
    <n v="492"/>
    <n v="0"/>
  </r>
  <r>
    <x v="47"/>
    <x v="2"/>
    <n v="413"/>
    <n v="0"/>
  </r>
  <r>
    <x v="48"/>
    <x v="2"/>
    <n v="163"/>
    <n v="0"/>
  </r>
  <r>
    <x v="49"/>
    <x v="2"/>
    <n v="588"/>
    <n v="0"/>
  </r>
  <r>
    <x v="50"/>
    <x v="2"/>
    <n v="442"/>
    <n v="0"/>
  </r>
  <r>
    <x v="51"/>
    <x v="2"/>
    <n v="431"/>
    <n v="0"/>
  </r>
  <r>
    <x v="52"/>
    <x v="3"/>
    <n v="901"/>
    <n v="0"/>
  </r>
  <r>
    <x v="53"/>
    <x v="3"/>
    <n v="393"/>
    <n v="0"/>
  </r>
  <r>
    <x v="54"/>
    <x v="3"/>
    <n v="418"/>
    <n v="0"/>
  </r>
  <r>
    <x v="55"/>
    <x v="3"/>
    <n v="515"/>
    <n v="0"/>
  </r>
  <r>
    <x v="56"/>
    <x v="3"/>
    <n v="558"/>
    <n v="0"/>
  </r>
  <r>
    <x v="57"/>
    <x v="3"/>
    <n v="647"/>
    <n v="0"/>
  </r>
  <r>
    <x v="58"/>
    <x v="4"/>
    <n v="53"/>
    <n v="0"/>
  </r>
  <r>
    <x v="59"/>
    <x v="4"/>
    <n v="686"/>
    <n v="0"/>
  </r>
  <r>
    <x v="60"/>
    <x v="4"/>
    <n v="598.5"/>
    <n v="0"/>
  </r>
  <r>
    <x v="61"/>
    <x v="4"/>
    <n v="505"/>
    <n v="0"/>
  </r>
  <r>
    <x v="62"/>
    <x v="4"/>
    <n v="23"/>
    <n v="0"/>
  </r>
  <r>
    <x v="63"/>
    <x v="4"/>
    <n v="675.65"/>
    <n v="0"/>
  </r>
  <r>
    <x v="64"/>
    <x v="4"/>
    <n v="425"/>
    <n v="0"/>
  </r>
  <r>
    <x v="65"/>
    <x v="4"/>
    <n v="610"/>
    <n v="0"/>
  </r>
  <r>
    <x v="66"/>
    <x v="4"/>
    <n v="390"/>
    <n v="0"/>
  </r>
  <r>
    <x v="67"/>
    <x v="4"/>
    <n v="553"/>
    <n v="0"/>
  </r>
  <r>
    <x v="68"/>
    <x v="4"/>
    <n v="485"/>
    <n v="0"/>
  </r>
  <r>
    <x v="69"/>
    <x v="4"/>
    <n v="487"/>
    <n v="0"/>
  </r>
  <r>
    <x v="70"/>
    <x v="4"/>
    <n v="683.5"/>
    <n v="0"/>
  </r>
  <r>
    <x v="71"/>
    <x v="4"/>
    <n v="1239"/>
    <n v="0"/>
  </r>
  <r>
    <x v="72"/>
    <x v="5"/>
    <n v="1070"/>
    <n v="0"/>
  </r>
  <r>
    <x v="73"/>
    <x v="5"/>
    <n v="471"/>
    <n v="0"/>
  </r>
  <r>
    <x v="74"/>
    <x v="5"/>
    <n v="497"/>
    <n v="0"/>
  </r>
  <r>
    <x v="75"/>
    <x v="5"/>
    <n v="592"/>
    <n v="0"/>
  </r>
  <r>
    <x v="76"/>
    <x v="5"/>
    <n v="763"/>
    <n v="0"/>
  </r>
  <r>
    <x v="77"/>
    <x v="5"/>
    <n v="568"/>
    <n v="0"/>
  </r>
  <r>
    <x v="78"/>
    <x v="5"/>
    <n v="449"/>
    <n v="0"/>
  </r>
  <r>
    <x v="79"/>
    <x v="5"/>
    <n v="330"/>
    <n v="0"/>
  </r>
  <r>
    <x v="80"/>
    <x v="5"/>
    <n v="617"/>
    <n v="617"/>
  </r>
  <r>
    <x v="81"/>
    <x v="5"/>
    <n v="746"/>
    <n v="0"/>
  </r>
  <r>
    <x v="82"/>
    <x v="5"/>
    <n v="525"/>
    <n v="0"/>
  </r>
  <r>
    <x v="83"/>
    <x v="6"/>
    <n v="109"/>
    <n v="0"/>
  </r>
  <r>
    <x v="84"/>
    <x v="6"/>
    <n v="714"/>
    <n v="0"/>
  </r>
  <r>
    <x v="85"/>
    <x v="6"/>
    <n v="795"/>
    <n v="0"/>
  </r>
  <r>
    <x v="86"/>
    <x v="6"/>
    <n v="97"/>
    <n v="0"/>
  </r>
  <r>
    <x v="87"/>
    <x v="6"/>
    <n v="578"/>
    <n v="0"/>
  </r>
  <r>
    <x v="88"/>
    <x v="6"/>
    <n v="40"/>
    <n v="0"/>
  </r>
  <r>
    <x v="89"/>
    <x v="6"/>
    <n v="465"/>
    <n v="0"/>
  </r>
  <r>
    <x v="90"/>
    <x v="6"/>
    <n v="23"/>
    <n v="0"/>
  </r>
  <r>
    <x v="91"/>
    <x v="6"/>
    <n v="73"/>
    <n v="0"/>
  </r>
  <r>
    <x v="92"/>
    <x v="6"/>
    <n v="829"/>
    <n v="0"/>
  </r>
  <r>
    <x v="93"/>
    <x v="6"/>
    <n v="186"/>
    <n v="0"/>
  </r>
  <r>
    <x v="94"/>
    <x v="6"/>
    <n v="490"/>
    <n v="0"/>
  </r>
  <r>
    <x v="95"/>
    <x v="6"/>
    <n v="469"/>
    <n v="0"/>
  </r>
  <r>
    <x v="96"/>
    <x v="6"/>
    <n v="610"/>
    <n v="0"/>
  </r>
  <r>
    <x v="97"/>
    <x v="6"/>
    <n v="469"/>
    <n v="469"/>
  </r>
  <r>
    <x v="98"/>
    <x v="6"/>
    <n v="1274"/>
    <n v="1274"/>
  </r>
  <r>
    <x v="99"/>
    <x v="7"/>
    <n v="505"/>
    <n v="0"/>
  </r>
  <r>
    <x v="100"/>
    <x v="7"/>
    <n v="379"/>
    <n v="0"/>
  </r>
  <r>
    <x v="101"/>
    <x v="7"/>
    <n v="545"/>
    <n v="0"/>
  </r>
  <r>
    <x v="102"/>
    <x v="7"/>
    <n v="440"/>
    <n v="0"/>
  </r>
  <r>
    <x v="103"/>
    <x v="7"/>
    <n v="52"/>
    <n v="0"/>
  </r>
  <r>
    <x v="104"/>
    <x v="7"/>
    <n v="122"/>
    <n v="0"/>
  </r>
  <r>
    <x v="105"/>
    <x v="7"/>
    <n v="267"/>
    <n v="267"/>
  </r>
  <r>
    <x v="106"/>
    <x v="7"/>
    <n v="544"/>
    <n v="0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">
  <r>
    <x v="0"/>
    <x v="0"/>
    <n v="702"/>
    <n v="0"/>
  </r>
  <r>
    <x v="1"/>
    <x v="0"/>
    <n v="587"/>
    <n v="0"/>
  </r>
  <r>
    <x v="2"/>
    <x v="0"/>
    <n v="736"/>
    <n v="0"/>
  </r>
  <r>
    <x v="3"/>
    <x v="0"/>
    <n v="544"/>
    <n v="0"/>
  </r>
  <r>
    <x v="4"/>
    <x v="0"/>
    <n v="418"/>
    <n v="0"/>
  </r>
  <r>
    <x v="5"/>
    <x v="0"/>
    <n v="200"/>
    <n v="0"/>
  </r>
  <r>
    <x v="6"/>
    <x v="0"/>
    <n v="737"/>
    <n v="0"/>
  </r>
  <r>
    <x v="7"/>
    <x v="0"/>
    <n v="502"/>
    <n v="0"/>
  </r>
  <r>
    <x v="8"/>
    <x v="0"/>
    <n v="404"/>
    <n v="0"/>
  </r>
  <r>
    <x v="9"/>
    <x v="0"/>
    <n v="4940"/>
    <n v="4940"/>
  </r>
  <r>
    <x v="10"/>
    <x v="0"/>
    <n v="1691.5"/>
    <n v="1691.5"/>
  </r>
  <r>
    <x v="11"/>
    <x v="0"/>
    <n v="447"/>
    <n v="0"/>
  </r>
  <r>
    <x v="12"/>
    <x v="0"/>
    <n v="642"/>
    <n v="0"/>
  </r>
  <r>
    <x v="13"/>
    <x v="0"/>
    <n v="736"/>
    <n v="736"/>
  </r>
  <r>
    <x v="14"/>
    <x v="1"/>
    <n v="458"/>
    <n v="0"/>
  </r>
  <r>
    <x v="15"/>
    <x v="1"/>
    <n v="1097"/>
    <n v="0"/>
  </r>
  <r>
    <x v="16"/>
    <x v="1"/>
    <n v="648"/>
    <n v="0"/>
  </r>
  <r>
    <x v="17"/>
    <x v="1"/>
    <n v="914"/>
    <n v="0"/>
  </r>
  <r>
    <x v="18"/>
    <x v="1"/>
    <n v="669"/>
    <n v="0"/>
  </r>
  <r>
    <x v="19"/>
    <x v="1"/>
    <n v="598"/>
    <n v="0"/>
  </r>
  <r>
    <x v="20"/>
    <x v="1"/>
    <n v="607"/>
    <n v="0"/>
  </r>
  <r>
    <x v="21"/>
    <x v="2"/>
    <n v="52"/>
    <n v="0"/>
  </r>
  <r>
    <x v="22"/>
    <x v="2"/>
    <n v="1226"/>
    <n v="1226"/>
  </r>
  <r>
    <x v="23"/>
    <x v="2"/>
    <n v="1087"/>
    <n v="0"/>
  </r>
  <r>
    <x v="24"/>
    <x v="2"/>
    <n v="470"/>
    <n v="0"/>
  </r>
  <r>
    <x v="25"/>
    <x v="2"/>
    <n v="503"/>
    <n v="503"/>
  </r>
  <r>
    <x v="26"/>
    <x v="2"/>
    <n v="433"/>
    <n v="0"/>
  </r>
  <r>
    <x v="27"/>
    <x v="2"/>
    <n v="677"/>
    <n v="0"/>
  </r>
  <r>
    <x v="28"/>
    <x v="2"/>
    <n v="694"/>
    <n v="0"/>
  </r>
  <r>
    <x v="29"/>
    <x v="2"/>
    <n v="621"/>
    <n v="621"/>
  </r>
  <r>
    <x v="30"/>
    <x v="2"/>
    <n v="364"/>
    <n v="0"/>
  </r>
  <r>
    <x v="31"/>
    <x v="2"/>
    <n v="430"/>
    <n v="0"/>
  </r>
  <r>
    <x v="32"/>
    <x v="2"/>
    <n v="1054"/>
    <n v="0"/>
  </r>
  <r>
    <x v="33"/>
    <x v="2"/>
    <n v="1600"/>
    <n v="0"/>
  </r>
  <r>
    <x v="34"/>
    <x v="2"/>
    <n v="773"/>
    <n v="0"/>
  </r>
  <r>
    <x v="35"/>
    <x v="3"/>
    <n v="478"/>
    <n v="0"/>
  </r>
  <r>
    <x v="36"/>
    <x v="3"/>
    <n v="466"/>
    <n v="0"/>
  </r>
  <r>
    <x v="37"/>
    <x v="3"/>
    <n v="303"/>
    <n v="0"/>
  </r>
  <r>
    <x v="38"/>
    <x v="3"/>
    <n v="472"/>
    <n v="472"/>
  </r>
  <r>
    <x v="39"/>
    <x v="3"/>
    <n v="546"/>
    <n v="0"/>
  </r>
  <r>
    <x v="40"/>
    <x v="3"/>
    <n v="876"/>
    <n v="0"/>
  </r>
  <r>
    <x v="41"/>
    <x v="4"/>
    <n v="578.5"/>
    <n v="0"/>
  </r>
  <r>
    <x v="42"/>
    <x v="4"/>
    <n v="1501"/>
    <n v="0"/>
  </r>
  <r>
    <x v="43"/>
    <x v="4"/>
    <n v="488"/>
    <n v="0"/>
  </r>
  <r>
    <x v="44"/>
    <x v="4"/>
    <n v="451"/>
    <n v="0"/>
  </r>
  <r>
    <x v="45"/>
    <x v="4"/>
    <n v="1384"/>
    <n v="0"/>
  </r>
  <r>
    <x v="46"/>
    <x v="4"/>
    <n v="546"/>
    <n v="0"/>
  </r>
  <r>
    <x v="47"/>
    <x v="4"/>
    <n v="120"/>
    <n v="0"/>
  </r>
  <r>
    <x v="48"/>
    <x v="4"/>
    <n v="276"/>
    <n v="0"/>
  </r>
  <r>
    <x v="49"/>
    <x v="4"/>
    <n v="894"/>
    <n v="0"/>
  </r>
  <r>
    <x v="50"/>
    <x v="4"/>
    <n v="292"/>
    <n v="0"/>
  </r>
  <r>
    <x v="51"/>
    <x v="4"/>
    <n v="455"/>
    <n v="0"/>
  </r>
  <r>
    <x v="52"/>
    <x v="4"/>
    <n v="90"/>
    <n v="0"/>
  </r>
  <r>
    <x v="53"/>
    <x v="4"/>
    <n v="647"/>
    <n v="0"/>
  </r>
  <r>
    <x v="54"/>
    <x v="4"/>
    <n v="242"/>
    <n v="0"/>
  </r>
  <r>
    <x v="55"/>
    <x v="4"/>
    <n v="267"/>
    <n v="0"/>
  </r>
  <r>
    <x v="56"/>
    <x v="4"/>
    <n v="403"/>
    <n v="0"/>
  </r>
  <r>
    <x v="57"/>
    <x v="4"/>
    <n v="466"/>
    <n v="0"/>
  </r>
  <r>
    <x v="58"/>
    <x v="4"/>
    <n v="690"/>
    <n v="0"/>
  </r>
  <r>
    <x v="59"/>
    <x v="5"/>
    <n v="390"/>
    <n v="0"/>
  </r>
  <r>
    <x v="60"/>
    <x v="5"/>
    <n v="113"/>
    <n v="0"/>
  </r>
  <r>
    <x v="61"/>
    <x v="5"/>
    <n v="849"/>
    <n v="849"/>
  </r>
  <r>
    <x v="62"/>
    <x v="5"/>
    <n v="445"/>
    <n v="0"/>
  </r>
  <r>
    <x v="63"/>
    <x v="5"/>
    <n v="792"/>
    <n v="0"/>
  </r>
  <r>
    <x v="64"/>
    <x v="5"/>
    <n v="1119"/>
    <n v="1119"/>
  </r>
  <r>
    <x v="65"/>
    <x v="5"/>
    <n v="386.5"/>
    <n v="0"/>
  </r>
  <r>
    <x v="66"/>
    <x v="5"/>
    <n v="547"/>
    <n v="0"/>
  </r>
  <r>
    <x v="67"/>
    <x v="5"/>
    <n v="223"/>
    <n v="0"/>
  </r>
  <r>
    <x v="68"/>
    <x v="5"/>
    <n v="228"/>
    <n v="0"/>
  </r>
  <r>
    <x v="69"/>
    <x v="5"/>
    <n v="554"/>
    <n v="0"/>
  </r>
  <r>
    <x v="70"/>
    <x v="5"/>
    <n v="526"/>
    <n v="0"/>
  </r>
  <r>
    <x v="71"/>
    <x v="5"/>
    <n v="1357"/>
    <n v="0"/>
  </r>
  <r>
    <x v="72"/>
    <x v="5"/>
    <n v="122"/>
    <n v="0"/>
  </r>
  <r>
    <x v="73"/>
    <x v="5"/>
    <n v="632"/>
    <n v="0"/>
  </r>
  <r>
    <x v="74"/>
    <x v="5"/>
    <n v="440"/>
    <n v="0"/>
  </r>
  <r>
    <x v="75"/>
    <x v="5"/>
    <n v="456"/>
    <n v="0"/>
  </r>
  <r>
    <x v="76"/>
    <x v="5"/>
    <n v="475"/>
    <n v="0"/>
  </r>
  <r>
    <x v="77"/>
    <x v="5"/>
    <n v="467"/>
    <n v="0"/>
  </r>
  <r>
    <x v="78"/>
    <x v="6"/>
    <n v="682"/>
    <n v="0"/>
  </r>
  <r>
    <x v="79"/>
    <x v="6"/>
    <n v="662"/>
    <n v="0"/>
  </r>
  <r>
    <x v="80"/>
    <x v="6"/>
    <n v="480"/>
    <n v="0"/>
  </r>
  <r>
    <x v="81"/>
    <x v="6"/>
    <n v="33"/>
    <n v="0"/>
  </r>
  <r>
    <x v="82"/>
    <x v="6"/>
    <n v="391"/>
    <n v="0"/>
  </r>
  <r>
    <x v="83"/>
    <x v="6"/>
    <n v="366"/>
    <n v="0"/>
  </r>
  <r>
    <x v="84"/>
    <x v="6"/>
    <n v="2167"/>
    <n v="0"/>
  </r>
  <r>
    <x v="85"/>
    <x v="6"/>
    <n v="496"/>
    <n v="0"/>
  </r>
  <r>
    <x v="86"/>
    <x v="6"/>
    <n v="549"/>
    <n v="0"/>
  </r>
  <r>
    <x v="87"/>
    <x v="6"/>
    <n v="1099"/>
    <n v="0"/>
  </r>
  <r>
    <x v="88"/>
    <x v="6"/>
    <n v="709"/>
    <n v="0"/>
  </r>
  <r>
    <x v="89"/>
    <x v="6"/>
    <n v="1488"/>
    <n v="0"/>
  </r>
  <r>
    <x v="90"/>
    <x v="7"/>
    <n v="232"/>
    <n v="0"/>
  </r>
  <r>
    <x v="91"/>
    <x v="7"/>
    <n v="432"/>
    <n v="0"/>
  </r>
  <r>
    <x v="92"/>
    <x v="7"/>
    <n v="477"/>
    <n v="0"/>
  </r>
  <r>
    <x v="93"/>
    <x v="7"/>
    <n v="771"/>
    <n v="0"/>
  </r>
  <r>
    <x v="94"/>
    <x v="7"/>
    <n v="890"/>
    <n v="0"/>
  </r>
  <r>
    <x v="95"/>
    <x v="7"/>
    <n v="503"/>
    <n v="0"/>
  </r>
  <r>
    <x v="96"/>
    <x v="7"/>
    <n v="503"/>
    <n v="0"/>
  </r>
  <r>
    <x v="97"/>
    <x v="7"/>
    <n v="87"/>
    <n v="0"/>
  </r>
  <r>
    <x v="98"/>
    <x v="7"/>
    <n v="474"/>
    <n v="0"/>
  </r>
  <r>
    <x v="99"/>
    <x v="7"/>
    <n v="461"/>
    <n v="0"/>
  </r>
  <r>
    <x v="100"/>
    <x v="7"/>
    <n v="874.5"/>
    <n v="0"/>
  </r>
  <r>
    <x v="101"/>
    <x v="7"/>
    <n v="487"/>
    <n v="0"/>
  </r>
  <r>
    <x v="102"/>
    <x v="7"/>
    <n v="458"/>
    <n v="0"/>
  </r>
  <r>
    <x v="102"/>
    <x v="7"/>
    <n v="0"/>
    <n v="0"/>
  </r>
  <r>
    <x v="13"/>
    <x v="0"/>
    <n v="0"/>
    <n v="0"/>
  </r>
  <r>
    <x v="103"/>
    <x v="0"/>
    <n v="496"/>
    <n v="496"/>
  </r>
  <r>
    <x v="78"/>
    <x v="0"/>
    <n v="682"/>
    <n v="0"/>
  </r>
  <r>
    <x v="104"/>
    <x v="0"/>
    <n v="457"/>
    <n v="0"/>
  </r>
  <r>
    <x v="105"/>
    <x v="0"/>
    <n v="734"/>
    <n v="0"/>
  </r>
  <r>
    <x v="106"/>
    <x v="8"/>
    <n v="720"/>
    <n v="0"/>
  </r>
  <r>
    <x v="107"/>
    <x v="8"/>
    <n v="788"/>
    <n v="0"/>
  </r>
  <r>
    <x v="108"/>
    <x v="8"/>
    <n v="897"/>
    <n v="0"/>
  </r>
  <r>
    <x v="109"/>
    <x v="8"/>
    <n v="540"/>
    <n v="0"/>
  </r>
  <r>
    <x v="110"/>
    <x v="8"/>
    <n v="381"/>
    <n v="0"/>
  </r>
  <r>
    <x v="111"/>
    <x v="8"/>
    <n v="603"/>
    <n v="0"/>
  </r>
  <r>
    <x v="112"/>
    <x v="8"/>
    <n v="518"/>
    <n v="0"/>
  </r>
  <r>
    <x v="113"/>
    <x v="8"/>
    <n v="446"/>
    <n v="0"/>
  </r>
  <r>
    <x v="114"/>
    <x v="8"/>
    <n v="317"/>
    <n v="0"/>
  </r>
  <r>
    <x v="115"/>
    <x v="8"/>
    <n v="1668"/>
    <n v="1668"/>
  </r>
  <r>
    <x v="116"/>
    <x v="8"/>
    <n v="168"/>
    <n v="0"/>
  </r>
  <r>
    <x v="117"/>
    <x v="8"/>
    <n v="1820"/>
    <n v="0"/>
  </r>
  <r>
    <x v="118"/>
    <x v="9"/>
    <n v="542"/>
    <n v="0"/>
  </r>
  <r>
    <x v="119"/>
    <x v="9"/>
    <n v="1002"/>
    <n v="0"/>
  </r>
  <r>
    <x v="120"/>
    <x v="9"/>
    <n v="600"/>
    <n v="0"/>
  </r>
  <r>
    <x v="121"/>
    <x v="9"/>
    <n v="1238"/>
    <n v="0"/>
  </r>
  <r>
    <x v="122"/>
    <x v="9"/>
    <n v="23"/>
    <n v="0"/>
  </r>
  <r>
    <x v="123"/>
    <x v="9"/>
    <n v="578"/>
    <n v="0"/>
  </r>
  <r>
    <x v="124"/>
    <x v="9"/>
    <n v="122"/>
    <n v="0"/>
  </r>
  <r>
    <x v="125"/>
    <x v="9"/>
    <n v="535"/>
    <n v="535"/>
  </r>
  <r>
    <x v="126"/>
    <x v="9"/>
    <n v="710"/>
    <n v="0"/>
  </r>
  <r>
    <x v="127"/>
    <x v="9"/>
    <n v="468"/>
    <n v="0"/>
  </r>
  <r>
    <x v="128"/>
    <x v="9"/>
    <n v="556"/>
    <n v="0"/>
  </r>
  <r>
    <x v="129"/>
    <x v="9"/>
    <n v="447"/>
    <n v="0"/>
  </r>
  <r>
    <x v="130"/>
    <x v="9"/>
    <n v="1103"/>
    <n v="0"/>
  </r>
  <r>
    <x v="131"/>
    <x v="9"/>
    <n v="506"/>
    <n v="0"/>
  </r>
  <r>
    <x v="132"/>
    <x v="9"/>
    <n v="499"/>
    <n v="0"/>
  </r>
  <r>
    <x v="133"/>
    <x v="9"/>
    <n v="442"/>
    <n v="0"/>
  </r>
  <r>
    <x v="134"/>
    <x v="10"/>
    <n v="531"/>
    <n v="0"/>
  </r>
  <r>
    <x v="135"/>
    <x v="10"/>
    <n v="450"/>
    <n v="0"/>
  </r>
  <r>
    <x v="136"/>
    <x v="10"/>
    <n v="460"/>
    <n v="0"/>
  </r>
  <r>
    <x v="137"/>
    <x v="10"/>
    <n v="605"/>
    <n v="0"/>
  </r>
  <r>
    <x v="138"/>
    <x v="10"/>
    <n v="473"/>
    <n v="0"/>
  </r>
  <r>
    <x v="139"/>
    <x v="10"/>
    <n v="327"/>
    <n v="0"/>
  </r>
  <r>
    <x v="140"/>
    <x v="10"/>
    <n v="988"/>
    <n v="0"/>
  </r>
  <r>
    <x v="141"/>
    <x v="10"/>
    <n v="1135.5"/>
    <n v="1135.5"/>
  </r>
  <r>
    <x v="142"/>
    <x v="5"/>
    <n v="23"/>
    <n v="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">
  <r>
    <x v="0"/>
    <x v="0"/>
    <n v="573"/>
    <n v="0"/>
  </r>
  <r>
    <x v="1"/>
    <x v="0"/>
    <n v="738"/>
    <n v="0"/>
  </r>
  <r>
    <x v="2"/>
    <x v="0"/>
    <n v="0"/>
    <n v="0"/>
  </r>
  <r>
    <x v="3"/>
    <x v="0"/>
    <n v="0"/>
    <n v="0"/>
  </r>
  <r>
    <x v="4"/>
    <x v="0"/>
    <n v="259"/>
    <n v="0"/>
  </r>
  <r>
    <x v="5"/>
    <x v="0"/>
    <n v="717"/>
    <n v="0"/>
  </r>
  <r>
    <x v="6"/>
    <x v="0"/>
    <n v="349"/>
    <n v="0"/>
  </r>
  <r>
    <x v="7"/>
    <x v="0"/>
    <n v="1282"/>
    <n v="1282"/>
  </r>
  <r>
    <x v="8"/>
    <x v="1"/>
    <n v="919"/>
    <n v="0"/>
  </r>
  <r>
    <x v="9"/>
    <x v="1"/>
    <n v="594"/>
    <n v="0"/>
  </r>
  <r>
    <x v="10"/>
    <x v="1"/>
    <n v="456"/>
    <n v="0"/>
  </r>
  <r>
    <x v="11"/>
    <x v="1"/>
    <n v="496"/>
    <n v="0"/>
  </r>
  <r>
    <x v="12"/>
    <x v="1"/>
    <n v="103"/>
    <n v="0"/>
  </r>
  <r>
    <x v="13"/>
    <x v="1"/>
    <n v="717"/>
    <n v="0"/>
  </r>
  <r>
    <x v="14"/>
    <x v="2"/>
    <n v="540"/>
    <n v="0"/>
  </r>
  <r>
    <x v="15"/>
    <x v="2"/>
    <n v="240"/>
    <n v="0"/>
  </r>
  <r>
    <x v="16"/>
    <x v="2"/>
    <n v="351"/>
    <n v="0"/>
  </r>
  <r>
    <x v="17"/>
    <x v="2"/>
    <n v="411"/>
    <n v="0"/>
  </r>
  <r>
    <x v="18"/>
    <x v="2"/>
    <n v="518"/>
    <n v="0"/>
  </r>
  <r>
    <x v="19"/>
    <x v="2"/>
    <n v="689"/>
    <n v="0"/>
  </r>
  <r>
    <x v="20"/>
    <x v="2"/>
    <n v="996"/>
    <n v="0"/>
  </r>
  <r>
    <x v="21"/>
    <x v="2"/>
    <n v="2916"/>
    <n v="0"/>
  </r>
  <r>
    <x v="22"/>
    <x v="2"/>
    <n v="1274.95"/>
    <n v="0"/>
  </r>
  <r>
    <x v="23"/>
    <x v="2"/>
    <n v="719"/>
    <n v="719"/>
  </r>
  <r>
    <x v="24"/>
    <x v="2"/>
    <n v="442"/>
    <n v="0"/>
  </r>
  <r>
    <x v="25"/>
    <x v="2"/>
    <n v="643"/>
    <n v="0"/>
  </r>
  <r>
    <x v="26"/>
    <x v="2"/>
    <n v="455"/>
    <n v="455"/>
  </r>
  <r>
    <x v="27"/>
    <x v="3"/>
    <n v="504"/>
    <n v="504"/>
  </r>
  <r>
    <x v="28"/>
    <x v="3"/>
    <n v="488"/>
    <n v="0"/>
  </r>
  <r>
    <x v="29"/>
    <x v="3"/>
    <n v="595"/>
    <n v="0"/>
  </r>
  <r>
    <x v="30"/>
    <x v="3"/>
    <n v="637"/>
    <n v="0"/>
  </r>
  <r>
    <x v="31"/>
    <x v="3"/>
    <n v="23"/>
    <n v="0"/>
  </r>
  <r>
    <x v="32"/>
    <x v="3"/>
    <n v="515"/>
    <n v="515"/>
  </r>
  <r>
    <x v="33"/>
    <x v="3"/>
    <n v="298"/>
    <n v="0"/>
  </r>
  <r>
    <x v="34"/>
    <x v="3"/>
    <n v="431"/>
    <n v="0"/>
  </r>
  <r>
    <x v="35"/>
    <x v="3"/>
    <n v="461"/>
    <n v="0"/>
  </r>
  <r>
    <x v="36"/>
    <x v="3"/>
    <n v="460"/>
    <n v="0"/>
  </r>
  <r>
    <x v="37"/>
    <x v="3"/>
    <n v="515.5"/>
    <n v="0"/>
  </r>
  <r>
    <x v="38"/>
    <x v="3"/>
    <n v="492"/>
    <n v="0"/>
  </r>
  <r>
    <x v="39"/>
    <x v="3"/>
    <n v="1395"/>
    <n v="0"/>
  </r>
  <r>
    <x v="40"/>
    <x v="3"/>
    <n v="742"/>
    <n v="0"/>
  </r>
  <r>
    <x v="41"/>
    <x v="3"/>
    <n v="51"/>
    <n v="0"/>
  </r>
  <r>
    <x v="42"/>
    <x v="0"/>
    <n v="996"/>
    <n v="0"/>
  </r>
  <r>
    <x v="43"/>
    <x v="0"/>
    <n v="883"/>
    <n v="0"/>
  </r>
  <r>
    <x v="44"/>
    <x v="0"/>
    <n v="23"/>
    <n v="0"/>
  </r>
  <r>
    <x v="45"/>
    <x v="0"/>
    <n v="666"/>
    <n v="666"/>
  </r>
  <r>
    <x v="27"/>
    <x v="0"/>
    <n v="504"/>
    <n v="504"/>
  </r>
  <r>
    <x v="46"/>
    <x v="0"/>
    <n v="645.5"/>
    <n v="0"/>
  </r>
  <r>
    <x v="47"/>
    <x v="0"/>
    <n v="1929"/>
    <n v="0"/>
  </r>
  <r>
    <x v="48"/>
    <x v="0"/>
    <n v="450"/>
    <n v="0"/>
  </r>
  <r>
    <x v="49"/>
    <x v="0"/>
    <n v="527"/>
    <n v="527"/>
  </r>
  <r>
    <x v="50"/>
    <x v="0"/>
    <n v="526"/>
    <n v="0"/>
  </r>
  <r>
    <x v="5"/>
    <x v="0"/>
    <n v="717"/>
    <n v="0"/>
  </r>
  <r>
    <x v="51"/>
    <x v="0"/>
    <n v="1097"/>
    <n v="0"/>
  </r>
  <r>
    <x v="52"/>
    <x v="4"/>
    <n v="1800"/>
    <n v="0"/>
  </r>
  <r>
    <x v="53"/>
    <x v="4"/>
    <n v="434"/>
    <n v="0"/>
  </r>
  <r>
    <x v="54"/>
    <x v="4"/>
    <n v="2056"/>
    <n v="0"/>
  </r>
  <r>
    <x v="55"/>
    <x v="5"/>
    <n v="450"/>
    <n v="0"/>
  </r>
  <r>
    <x v="56"/>
    <x v="5"/>
    <n v="1330"/>
    <n v="0"/>
  </r>
  <r>
    <x v="57"/>
    <x v="5"/>
    <n v="439"/>
    <n v="439"/>
  </r>
  <r>
    <x v="58"/>
    <x v="5"/>
    <n v="1076"/>
    <n v="0"/>
  </r>
  <r>
    <x v="59"/>
    <x v="5"/>
    <n v="462"/>
    <n v="0"/>
  </r>
  <r>
    <x v="60"/>
    <x v="5"/>
    <n v="730"/>
    <n v="0"/>
  </r>
  <r>
    <x v="61"/>
    <x v="5"/>
    <n v="834"/>
    <n v="0"/>
  </r>
  <r>
    <x v="62"/>
    <x v="5"/>
    <n v="698"/>
    <n v="698"/>
  </r>
  <r>
    <x v="63"/>
    <x v="5"/>
    <n v="502"/>
    <n v="0"/>
  </r>
  <r>
    <x v="64"/>
    <x v="5"/>
    <n v="453"/>
    <n v="0"/>
  </r>
  <r>
    <x v="65"/>
    <x v="5"/>
    <n v="1042"/>
    <n v="0"/>
  </r>
  <r>
    <x v="66"/>
    <x v="5"/>
    <n v="449"/>
    <n v="449"/>
  </r>
  <r>
    <x v="67"/>
    <x v="6"/>
    <n v="408"/>
    <n v="0"/>
  </r>
  <r>
    <x v="68"/>
    <x v="6"/>
    <n v="453"/>
    <n v="0"/>
  </r>
  <r>
    <x v="69"/>
    <x v="6"/>
    <n v="525"/>
    <n v="0"/>
  </r>
  <r>
    <x v="70"/>
    <x v="6"/>
    <n v="58"/>
    <n v="0"/>
  </r>
  <r>
    <x v="71"/>
    <x v="6"/>
    <n v="454"/>
    <n v="0"/>
  </r>
  <r>
    <x v="72"/>
    <x v="6"/>
    <n v="1938"/>
    <n v="0"/>
  </r>
  <r>
    <x v="73"/>
    <x v="6"/>
    <n v="848"/>
    <n v="0"/>
  </r>
  <r>
    <x v="74"/>
    <x v="7"/>
    <n v="498"/>
    <n v="0"/>
  </r>
  <r>
    <x v="75"/>
    <x v="7"/>
    <n v="581"/>
    <n v="0"/>
  </r>
  <r>
    <x v="76"/>
    <x v="7"/>
    <n v="499"/>
    <n v="0"/>
  </r>
  <r>
    <x v="77"/>
    <x v="7"/>
    <n v="459"/>
    <n v="0"/>
  </r>
  <r>
    <x v="78"/>
    <x v="7"/>
    <n v="439"/>
    <n v="0"/>
  </r>
  <r>
    <x v="79"/>
    <x v="7"/>
    <n v="468"/>
    <n v="0"/>
  </r>
  <r>
    <x v="80"/>
    <x v="7"/>
    <n v="506"/>
    <n v="0"/>
  </r>
  <r>
    <x v="81"/>
    <x v="7"/>
    <n v="535"/>
    <n v="535"/>
  </r>
  <r>
    <x v="82"/>
    <x v="7"/>
    <n v="148"/>
    <n v="0"/>
  </r>
  <r>
    <x v="83"/>
    <x v="7"/>
    <n v="439"/>
    <n v="0"/>
  </r>
  <r>
    <x v="84"/>
    <x v="7"/>
    <n v="894"/>
    <n v="0"/>
  </r>
  <r>
    <x v="85"/>
    <x v="7"/>
    <n v="440"/>
    <n v="0"/>
  </r>
  <r>
    <x v="86"/>
    <x v="7"/>
    <n v="759"/>
    <n v="759"/>
  </r>
  <r>
    <x v="87"/>
    <x v="7"/>
    <n v="603"/>
    <n v="0"/>
  </r>
  <r>
    <x v="88"/>
    <x v="7"/>
    <n v="1118"/>
    <n v="0"/>
  </r>
  <r>
    <x v="89"/>
    <x v="7"/>
    <n v="4450"/>
    <n v="0"/>
  </r>
  <r>
    <x v="90"/>
    <x v="8"/>
    <n v="2901"/>
    <n v="2901"/>
  </r>
  <r>
    <x v="91"/>
    <x v="8"/>
    <n v="2874"/>
    <n v="0"/>
  </r>
  <r>
    <x v="92"/>
    <x v="8"/>
    <n v="476"/>
    <n v="0"/>
  </r>
  <r>
    <x v="93"/>
    <x v="8"/>
    <n v="456"/>
    <n v="0"/>
  </r>
  <r>
    <x v="94"/>
    <x v="8"/>
    <n v="512"/>
    <n v="0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">
  <r>
    <x v="0"/>
    <x v="0"/>
    <n v="686"/>
    <n v="0"/>
  </r>
  <r>
    <x v="1"/>
    <x v="0"/>
    <n v="242"/>
    <n v="0"/>
  </r>
  <r>
    <x v="2"/>
    <x v="0"/>
    <n v="212"/>
    <n v="0"/>
  </r>
  <r>
    <x v="3"/>
    <x v="0"/>
    <n v="444"/>
    <n v="0"/>
  </r>
  <r>
    <x v="4"/>
    <x v="0"/>
    <n v="441"/>
    <n v="0"/>
  </r>
  <r>
    <x v="5"/>
    <x v="0"/>
    <n v="1771"/>
    <n v="0"/>
  </r>
  <r>
    <x v="6"/>
    <x v="0"/>
    <n v="69"/>
    <n v="69"/>
  </r>
  <r>
    <x v="7"/>
    <x v="0"/>
    <n v="456"/>
    <n v="0"/>
  </r>
  <r>
    <x v="8"/>
    <x v="0"/>
    <n v="512"/>
    <n v="0"/>
  </r>
  <r>
    <x v="9"/>
    <x v="0"/>
    <n v="258"/>
    <n v="0"/>
  </r>
  <r>
    <x v="10"/>
    <x v="0"/>
    <n v="453"/>
    <n v="0"/>
  </r>
  <r>
    <x v="11"/>
    <x v="0"/>
    <n v="492"/>
    <n v="0"/>
  </r>
  <r>
    <x v="12"/>
    <x v="0"/>
    <n v="359"/>
    <n v="0"/>
  </r>
  <r>
    <x v="13"/>
    <x v="1"/>
    <n v="445"/>
    <n v="0"/>
  </r>
  <r>
    <x v="14"/>
    <x v="1"/>
    <n v="578"/>
    <n v="0"/>
  </r>
  <r>
    <x v="15"/>
    <x v="1"/>
    <n v="95"/>
    <n v="0"/>
  </r>
  <r>
    <x v="16"/>
    <x v="1"/>
    <n v="392"/>
    <n v="0"/>
  </r>
  <r>
    <x v="17"/>
    <x v="1"/>
    <n v="429"/>
    <n v="0"/>
  </r>
  <r>
    <x v="18"/>
    <x v="1"/>
    <n v="495"/>
    <n v="0"/>
  </r>
  <r>
    <x v="19"/>
    <x v="1"/>
    <n v="542"/>
    <n v="542"/>
  </r>
  <r>
    <x v="20"/>
    <x v="1"/>
    <n v="500"/>
    <n v="0"/>
  </r>
  <r>
    <x v="21"/>
    <x v="1"/>
    <n v="25"/>
    <n v="0"/>
  </r>
  <r>
    <x v="22"/>
    <x v="1"/>
    <n v="182"/>
    <n v="0"/>
  </r>
  <r>
    <x v="23"/>
    <x v="1"/>
    <n v="483"/>
    <n v="0"/>
  </r>
  <r>
    <x v="24"/>
    <x v="2"/>
    <n v="60"/>
    <n v="60"/>
  </r>
  <r>
    <x v="25"/>
    <x v="2"/>
    <n v="228"/>
    <n v="0"/>
  </r>
  <r>
    <x v="26"/>
    <x v="2"/>
    <n v="1069"/>
    <n v="0"/>
  </r>
  <r>
    <x v="27"/>
    <x v="2"/>
    <n v="326"/>
    <n v="326"/>
  </r>
  <r>
    <x v="28"/>
    <x v="2"/>
    <n v="463"/>
    <n v="463"/>
  </r>
  <r>
    <x v="29"/>
    <x v="2"/>
    <n v="524.29999999999995"/>
    <n v="0"/>
  </r>
  <r>
    <x v="30"/>
    <x v="2"/>
    <n v="632"/>
    <n v="0"/>
  </r>
  <r>
    <x v="31"/>
    <x v="2"/>
    <n v="103"/>
    <n v="0"/>
  </r>
  <r>
    <x v="32"/>
    <x v="2"/>
    <n v="1788"/>
    <n v="0"/>
  </r>
  <r>
    <x v="33"/>
    <x v="3"/>
    <n v="549"/>
    <n v="0"/>
  </r>
  <r>
    <x v="34"/>
    <x v="3"/>
    <n v="527"/>
    <n v="0"/>
  </r>
  <r>
    <x v="35"/>
    <x v="3"/>
    <n v="1753"/>
    <n v="1753"/>
  </r>
  <r>
    <x v="36"/>
    <x v="3"/>
    <n v="597"/>
    <n v="0"/>
  </r>
  <r>
    <x v="37"/>
    <x v="3"/>
    <n v="163"/>
    <n v="0"/>
  </r>
  <r>
    <x v="38"/>
    <x v="3"/>
    <n v="1788"/>
    <n v="0"/>
  </r>
  <r>
    <x v="39"/>
    <x v="3"/>
    <n v="23"/>
    <n v="0"/>
  </r>
  <r>
    <x v="40"/>
    <x v="3"/>
    <n v="118"/>
    <n v="0"/>
  </r>
  <r>
    <x v="41"/>
    <x v="3"/>
    <n v="556"/>
    <n v="556"/>
  </r>
  <r>
    <x v="42"/>
    <x v="3"/>
    <n v="503"/>
    <n v="0"/>
  </r>
  <r>
    <x v="43"/>
    <x v="3"/>
    <n v="509"/>
    <n v="0"/>
  </r>
  <r>
    <x v="44"/>
    <x v="3"/>
    <n v="454"/>
    <n v="0"/>
  </r>
  <r>
    <x v="45"/>
    <x v="3"/>
    <n v="592.65"/>
    <n v="0"/>
  </r>
  <r>
    <x v="46"/>
    <x v="3"/>
    <n v="695"/>
    <n v="695"/>
  </r>
  <r>
    <x v="47"/>
    <x v="3"/>
    <n v="755"/>
    <n v="0"/>
  </r>
  <r>
    <x v="48"/>
    <x v="4"/>
    <n v="2235"/>
    <n v="0"/>
  </r>
  <r>
    <x v="49"/>
    <x v="4"/>
    <n v="534"/>
    <n v="0"/>
  </r>
  <r>
    <x v="50"/>
    <x v="4"/>
    <n v="853"/>
    <n v="0"/>
  </r>
  <r>
    <x v="51"/>
    <x v="4"/>
    <n v="515"/>
    <n v="0"/>
  </r>
  <r>
    <x v="52"/>
    <x v="4"/>
    <n v="437"/>
    <n v="0"/>
  </r>
  <r>
    <x v="53"/>
    <x v="4"/>
    <n v="992"/>
    <n v="0"/>
  </r>
  <r>
    <x v="54"/>
    <x v="4"/>
    <n v="595"/>
    <n v="0"/>
  </r>
  <r>
    <x v="55"/>
    <x v="4"/>
    <n v="549.65"/>
    <n v="0"/>
  </r>
  <r>
    <x v="56"/>
    <x v="4"/>
    <n v="276"/>
    <n v="0"/>
  </r>
  <r>
    <x v="57"/>
    <x v="4"/>
    <n v="647"/>
    <n v="0"/>
  </r>
  <r>
    <x v="58"/>
    <x v="4"/>
    <n v="455"/>
    <n v="0"/>
  </r>
  <r>
    <x v="59"/>
    <x v="4"/>
    <n v="403"/>
    <n v="0"/>
  </r>
  <r>
    <x v="60"/>
    <x v="4"/>
    <n v="267"/>
    <n v="0"/>
  </r>
  <r>
    <x v="61"/>
    <x v="5"/>
    <n v="717"/>
    <n v="0"/>
  </r>
  <r>
    <x v="62"/>
    <x v="5"/>
    <n v="451"/>
    <n v="0"/>
  </r>
  <r>
    <x v="63"/>
    <x v="5"/>
    <n v="444.5"/>
    <n v="0"/>
  </r>
  <r>
    <x v="64"/>
    <x v="5"/>
    <n v="495"/>
    <n v="0"/>
  </r>
  <r>
    <x v="65"/>
    <x v="5"/>
    <n v="798"/>
    <n v="0"/>
  </r>
  <r>
    <x v="66"/>
    <x v="5"/>
    <n v="989"/>
    <n v="989"/>
  </r>
  <r>
    <x v="67"/>
    <x v="5"/>
    <n v="462"/>
    <n v="0"/>
  </r>
  <r>
    <x v="68"/>
    <x v="5"/>
    <n v="439"/>
    <n v="0"/>
  </r>
  <r>
    <x v="69"/>
    <x v="5"/>
    <n v="130"/>
    <n v="0"/>
  </r>
  <r>
    <x v="70"/>
    <x v="5"/>
    <n v="354"/>
    <n v="0"/>
  </r>
  <r>
    <x v="71"/>
    <x v="5"/>
    <n v="497"/>
    <n v="0"/>
  </r>
  <r>
    <x v="72"/>
    <x v="6"/>
    <n v="4454"/>
    <n v="0"/>
  </r>
  <r>
    <x v="73"/>
    <x v="6"/>
    <n v="490"/>
    <n v="0"/>
  </r>
  <r>
    <x v="74"/>
    <x v="6"/>
    <n v="1022"/>
    <n v="0"/>
  </r>
  <r>
    <x v="75"/>
    <x v="6"/>
    <n v="705"/>
    <n v="0"/>
  </r>
  <r>
    <x v="76"/>
    <x v="6"/>
    <n v="456"/>
    <n v="0"/>
  </r>
  <r>
    <x v="77"/>
    <x v="6"/>
    <n v="2107"/>
    <n v="0"/>
  </r>
  <r>
    <x v="78"/>
    <x v="6"/>
    <n v="68"/>
    <n v="0"/>
  </r>
  <r>
    <x v="79"/>
    <x v="6"/>
    <n v="505"/>
    <n v="0"/>
  </r>
  <r>
    <x v="80"/>
    <x v="6"/>
    <n v="471"/>
    <n v="0"/>
  </r>
  <r>
    <x v="81"/>
    <x v="6"/>
    <n v="1414"/>
    <n v="0"/>
  </r>
  <r>
    <x v="82"/>
    <x v="7"/>
    <n v="392.65"/>
    <n v="0"/>
  </r>
  <r>
    <x v="83"/>
    <x v="7"/>
    <n v="204"/>
    <n v="0"/>
  </r>
  <r>
    <x v="84"/>
    <x v="7"/>
    <n v="23"/>
    <n v="0"/>
  </r>
  <r>
    <x v="85"/>
    <x v="7"/>
    <n v="435"/>
    <n v="0"/>
  </r>
  <r>
    <x v="86"/>
    <x v="7"/>
    <n v="450"/>
    <n v="0"/>
  </r>
  <r>
    <x v="87"/>
    <x v="7"/>
    <n v="343"/>
    <n v="0"/>
  </r>
  <r>
    <x v="88"/>
    <x v="7"/>
    <n v="191"/>
    <n v="191"/>
  </r>
  <r>
    <x v="89"/>
    <x v="7"/>
    <n v="675"/>
    <n v="0"/>
  </r>
  <r>
    <x v="90"/>
    <x v="7"/>
    <n v="79"/>
    <n v="0"/>
  </r>
  <r>
    <x v="91"/>
    <x v="7"/>
    <n v="496"/>
    <n v="0"/>
  </r>
  <r>
    <x v="92"/>
    <x v="7"/>
    <n v="30"/>
    <n v="0"/>
  </r>
  <r>
    <x v="93"/>
    <x v="7"/>
    <n v="985"/>
    <n v="0"/>
  </r>
  <r>
    <x v="94"/>
    <x v="7"/>
    <n v="501"/>
    <n v="0"/>
  </r>
  <r>
    <x v="95"/>
    <x v="7"/>
    <n v="156"/>
    <n v="0"/>
  </r>
  <r>
    <x v="96"/>
    <x v="7"/>
    <n v="2167"/>
    <n v="2167"/>
  </r>
  <r>
    <x v="97"/>
    <x v="7"/>
    <n v="1151"/>
    <n v="1151"/>
  </r>
  <r>
    <x v="98"/>
    <x v="7"/>
    <n v="630"/>
    <n v="0"/>
  </r>
  <r>
    <x v="99"/>
    <x v="8"/>
    <n v="172"/>
    <n v="0"/>
  </r>
  <r>
    <x v="100"/>
    <x v="8"/>
    <n v="86"/>
    <n v="0"/>
  </r>
  <r>
    <x v="101"/>
    <x v="8"/>
    <n v="1412"/>
    <n v="0"/>
  </r>
  <r>
    <x v="102"/>
    <x v="8"/>
    <n v="23"/>
    <n v="0"/>
  </r>
  <r>
    <x v="103"/>
    <x v="8"/>
    <n v="1056"/>
    <n v="0"/>
  </r>
  <r>
    <x v="104"/>
    <x v="8"/>
    <n v="467"/>
    <n v="467"/>
  </r>
  <r>
    <x v="105"/>
    <x v="8"/>
    <n v="465"/>
    <n v="0"/>
  </r>
  <r>
    <x v="106"/>
    <x v="9"/>
    <n v="524"/>
    <n v="0"/>
  </r>
  <r>
    <x v="107"/>
    <x v="9"/>
    <n v="459"/>
    <n v="0"/>
  </r>
  <r>
    <x v="108"/>
    <x v="9"/>
    <n v="118"/>
    <n v="0"/>
  </r>
  <r>
    <x v="109"/>
    <x v="9"/>
    <n v="91"/>
    <n v="0"/>
  </r>
  <r>
    <x v="110"/>
    <x v="9"/>
    <n v="118"/>
    <n v="0"/>
  </r>
  <r>
    <x v="111"/>
    <x v="9"/>
    <n v="253"/>
    <n v="0"/>
  </r>
  <r>
    <x v="112"/>
    <x v="9"/>
    <n v="608"/>
    <n v="0"/>
  </r>
  <r>
    <x v="113"/>
    <x v="9"/>
    <n v="152"/>
    <n v="0"/>
  </r>
  <r>
    <x v="114"/>
    <x v="9"/>
    <n v="105"/>
    <n v="0"/>
  </r>
  <r>
    <x v="115"/>
    <x v="9"/>
    <n v="695"/>
    <n v="0"/>
  </r>
  <r>
    <x v="116"/>
    <x v="9"/>
    <n v="73"/>
    <n v="0"/>
  </r>
  <r>
    <x v="117"/>
    <x v="9"/>
    <n v="935"/>
    <n v="0"/>
  </r>
  <r>
    <x v="118"/>
    <x v="9"/>
    <n v="699"/>
    <n v="0"/>
  </r>
  <r>
    <x v="119"/>
    <x v="9"/>
    <n v="473"/>
    <n v="0"/>
  </r>
  <r>
    <x v="120"/>
    <x v="9"/>
    <n v="2403"/>
    <n v="0"/>
  </r>
  <r>
    <x v="121"/>
    <x v="9"/>
    <n v="515"/>
    <n v="515"/>
  </r>
  <r>
    <x v="122"/>
    <x v="9"/>
    <n v="1018"/>
    <n v="0"/>
  </r>
  <r>
    <x v="123"/>
    <x v="10"/>
    <n v="50"/>
    <n v="50"/>
  </r>
  <r>
    <x v="124"/>
    <x v="10"/>
    <n v="74"/>
    <n v="0"/>
  </r>
  <r>
    <x v="125"/>
    <x v="10"/>
    <n v="522"/>
    <n v="0"/>
  </r>
  <r>
    <x v="126"/>
    <x v="10"/>
    <n v="27"/>
    <n v="0"/>
  </r>
  <r>
    <x v="127"/>
    <x v="10"/>
    <n v="41"/>
    <n v="0"/>
  </r>
  <r>
    <x v="128"/>
    <x v="10"/>
    <n v="38"/>
    <n v="0"/>
  </r>
  <r>
    <x v="99"/>
    <x v="10"/>
    <n v="172"/>
    <n v="0"/>
  </r>
  <r>
    <x v="129"/>
    <x v="10"/>
    <n v="572"/>
    <n v="0"/>
  </r>
  <r>
    <x v="130"/>
    <x v="10"/>
    <n v="468"/>
    <n v="0"/>
  </r>
  <r>
    <x v="131"/>
    <x v="10"/>
    <n v="1072"/>
    <n v="0"/>
  </r>
  <r>
    <x v="132"/>
    <x v="10"/>
    <n v="3528.65"/>
    <n v="0"/>
  </r>
  <r>
    <x v="133"/>
    <x v="10"/>
    <n v="504"/>
    <n v="0"/>
  </r>
  <r>
    <x v="134"/>
    <x v="10"/>
    <n v="444"/>
    <n v="0"/>
  </r>
  <r>
    <x v="135"/>
    <x v="11"/>
    <n v="452"/>
    <n v="0"/>
  </r>
  <r>
    <x v="136"/>
    <x v="11"/>
    <n v="462"/>
    <n v="0"/>
  </r>
  <r>
    <x v="137"/>
    <x v="11"/>
    <n v="512"/>
    <n v="0"/>
  </r>
  <r>
    <x v="138"/>
    <x v="11"/>
    <n v="452"/>
    <n v="0"/>
  </r>
  <r>
    <x v="139"/>
    <x v="11"/>
    <n v="1929"/>
    <n v="0"/>
  </r>
  <r>
    <x v="140"/>
    <x v="3"/>
    <n v="496"/>
    <n v="496"/>
  </r>
  <r>
    <x v="141"/>
    <x v="3"/>
    <n v="718"/>
    <n v="0"/>
  </r>
  <r>
    <x v="142"/>
    <x v="3"/>
    <n v="618"/>
    <n v="0"/>
  </r>
  <r>
    <x v="143"/>
    <x v="3"/>
    <n v="600"/>
    <n v="0"/>
  </r>
  <r>
    <x v="144"/>
    <x v="3"/>
    <n v="626"/>
    <n v="0"/>
  </r>
  <r>
    <x v="145"/>
    <x v="3"/>
    <n v="23"/>
    <n v="0"/>
  </r>
  <r>
    <x v="146"/>
    <x v="3"/>
    <n v="447"/>
    <n v="0"/>
  </r>
  <r>
    <x v="147"/>
    <x v="3"/>
    <n v="510"/>
    <n v="0"/>
  </r>
  <r>
    <x v="148"/>
    <x v="3"/>
    <n v="514"/>
    <n v="0"/>
  </r>
  <r>
    <x v="149"/>
    <x v="3"/>
    <n v="426"/>
    <n v="0"/>
  </r>
  <r>
    <x v="150"/>
    <x v="3"/>
    <n v="2315.8000000000002"/>
    <n v="0"/>
  </r>
  <r>
    <x v="151"/>
    <x v="2"/>
    <n v="436"/>
    <n v="0"/>
  </r>
  <r>
    <x v="152"/>
    <x v="2"/>
    <n v="591"/>
    <n v="0"/>
  </r>
  <r>
    <x v="153"/>
    <x v="2"/>
    <n v="611"/>
    <n v="0"/>
  </r>
  <r>
    <x v="154"/>
    <x v="2"/>
    <n v="557"/>
    <n v="0"/>
  </r>
  <r>
    <x v="155"/>
    <x v="2"/>
    <n v="42"/>
    <n v="0"/>
  </r>
  <r>
    <x v="156"/>
    <x v="2"/>
    <n v="93"/>
    <n v="0"/>
  </r>
  <r>
    <x v="157"/>
    <x v="2"/>
    <n v="118"/>
    <n v="0"/>
  </r>
  <r>
    <x v="158"/>
    <x v="2"/>
    <n v="400"/>
    <n v="0"/>
  </r>
  <r>
    <x v="159"/>
    <x v="2"/>
    <n v="542"/>
    <n v="0"/>
  </r>
  <r>
    <x v="160"/>
    <x v="2"/>
    <n v="111"/>
    <n v="0"/>
  </r>
  <r>
    <x v="161"/>
    <x v="2"/>
    <n v="612"/>
    <n v="0"/>
  </r>
  <r>
    <x v="162"/>
    <x v="2"/>
    <n v="448"/>
    <n v="0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x v="0"/>
    <x v="0"/>
    <n v="474"/>
    <n v="0"/>
  </r>
  <r>
    <x v="1"/>
    <x v="0"/>
    <n v="223"/>
    <n v="0"/>
  </r>
  <r>
    <x v="2"/>
    <x v="0"/>
    <n v="668"/>
    <n v="0"/>
  </r>
  <r>
    <x v="3"/>
    <x v="0"/>
    <n v="663"/>
    <n v="0"/>
  </r>
  <r>
    <x v="4"/>
    <x v="0"/>
    <n v="350"/>
    <n v="0"/>
  </r>
  <r>
    <x v="5"/>
    <x v="0"/>
    <n v="231"/>
    <n v="0"/>
  </r>
  <r>
    <x v="6"/>
    <x v="0"/>
    <n v="75"/>
    <n v="0"/>
  </r>
  <r>
    <x v="7"/>
    <x v="0"/>
    <n v="475"/>
    <n v="0"/>
  </r>
  <r>
    <x v="8"/>
    <x v="0"/>
    <n v="594"/>
    <n v="0"/>
  </r>
  <r>
    <x v="9"/>
    <x v="0"/>
    <n v="525"/>
    <n v="0"/>
  </r>
  <r>
    <x v="10"/>
    <x v="0"/>
    <n v="960"/>
    <n v="0"/>
  </r>
  <r>
    <x v="11"/>
    <x v="1"/>
    <n v="472"/>
    <n v="0"/>
  </r>
  <r>
    <x v="12"/>
    <x v="1"/>
    <n v="631"/>
    <n v="0"/>
  </r>
  <r>
    <x v="13"/>
    <x v="1"/>
    <n v="426"/>
    <n v="0"/>
  </r>
  <r>
    <x v="14"/>
    <x v="1"/>
    <n v="414"/>
    <n v="414"/>
  </r>
  <r>
    <x v="15"/>
    <x v="1"/>
    <n v="504"/>
    <n v="504"/>
  </r>
  <r>
    <x v="16"/>
    <x v="1"/>
    <n v="873"/>
    <n v="0"/>
  </r>
  <r>
    <x v="17"/>
    <x v="1"/>
    <n v="452"/>
    <n v="0"/>
  </r>
  <r>
    <x v="18"/>
    <x v="1"/>
    <n v="415"/>
    <n v="0"/>
  </r>
  <r>
    <x v="19"/>
    <x v="1"/>
    <n v="617"/>
    <n v="0"/>
  </r>
  <r>
    <x v="20"/>
    <x v="1"/>
    <n v="486"/>
    <n v="0"/>
  </r>
  <r>
    <x v="21"/>
    <x v="1"/>
    <n v="456"/>
    <n v="0"/>
  </r>
  <r>
    <x v="22"/>
    <x v="1"/>
    <n v="696"/>
    <n v="0"/>
  </r>
  <r>
    <x v="23"/>
    <x v="1"/>
    <n v="471"/>
    <n v="0"/>
  </r>
  <r>
    <x v="24"/>
    <x v="1"/>
    <n v="602"/>
    <n v="0"/>
  </r>
  <r>
    <x v="25"/>
    <x v="1"/>
    <n v="254"/>
    <n v="0"/>
  </r>
  <r>
    <x v="26"/>
    <x v="1"/>
    <n v="2691"/>
    <n v="2691"/>
  </r>
  <r>
    <x v="27"/>
    <x v="2"/>
    <n v="534"/>
    <n v="0"/>
  </r>
  <r>
    <x v="28"/>
    <x v="2"/>
    <n v="668"/>
    <n v="0"/>
  </r>
  <r>
    <x v="29"/>
    <x v="2"/>
    <n v="621"/>
    <n v="0"/>
  </r>
  <r>
    <x v="30"/>
    <x v="2"/>
    <n v="450"/>
    <n v="0"/>
  </r>
  <r>
    <x v="31"/>
    <x v="2"/>
    <n v="423"/>
    <n v="0"/>
  </r>
  <r>
    <x v="32"/>
    <x v="2"/>
    <n v="747"/>
    <n v="747"/>
  </r>
  <r>
    <x v="33"/>
    <x v="2"/>
    <n v="461"/>
    <n v="0"/>
  </r>
  <r>
    <x v="34"/>
    <x v="2"/>
    <n v="670"/>
    <n v="0"/>
  </r>
  <r>
    <x v="35"/>
    <x v="2"/>
    <n v="452"/>
    <n v="0"/>
  </r>
  <r>
    <x v="36"/>
    <x v="2"/>
    <n v="496"/>
    <n v="0"/>
  </r>
  <r>
    <x v="37"/>
    <x v="2"/>
    <n v="1144"/>
    <n v="1144"/>
  </r>
  <r>
    <x v="38"/>
    <x v="2"/>
    <n v="731"/>
    <n v="0"/>
  </r>
  <r>
    <x v="39"/>
    <x v="2"/>
    <n v="350"/>
    <n v="350"/>
  </r>
  <r>
    <x v="40"/>
    <x v="3"/>
    <n v="929"/>
    <n v="0"/>
  </r>
  <r>
    <x v="41"/>
    <x v="3"/>
    <n v="60"/>
    <n v="0"/>
  </r>
  <r>
    <x v="42"/>
    <x v="3"/>
    <n v="517"/>
    <n v="0"/>
  </r>
  <r>
    <x v="43"/>
    <x v="3"/>
    <n v="544"/>
    <n v="0"/>
  </r>
  <r>
    <x v="44"/>
    <x v="3"/>
    <n v="473"/>
    <n v="0"/>
  </r>
  <r>
    <x v="45"/>
    <x v="3"/>
    <n v="452"/>
    <n v="452"/>
  </r>
  <r>
    <x v="46"/>
    <x v="3"/>
    <n v="607"/>
    <n v="607"/>
  </r>
  <r>
    <x v="47"/>
    <x v="3"/>
    <n v="454"/>
    <n v="0"/>
  </r>
  <r>
    <x v="48"/>
    <x v="3"/>
    <n v="452"/>
    <n v="0"/>
  </r>
  <r>
    <x v="49"/>
    <x v="3"/>
    <n v="458"/>
    <n v="0"/>
  </r>
  <r>
    <x v="50"/>
    <x v="3"/>
    <n v="626"/>
    <n v="0"/>
  </r>
  <r>
    <x v="51"/>
    <x v="4"/>
    <n v="608"/>
    <n v="0"/>
  </r>
  <r>
    <x v="52"/>
    <x v="4"/>
    <n v="441"/>
    <n v="0"/>
  </r>
  <r>
    <x v="53"/>
    <x v="4"/>
    <n v="678"/>
    <n v="0"/>
  </r>
  <r>
    <x v="54"/>
    <x v="4"/>
    <n v="379"/>
    <n v="0"/>
  </r>
  <r>
    <x v="55"/>
    <x v="4"/>
    <n v="473"/>
    <n v="0"/>
  </r>
  <r>
    <x v="56"/>
    <x v="4"/>
    <n v="508"/>
    <n v="0"/>
  </r>
  <r>
    <x v="57"/>
    <x v="4"/>
    <n v="654"/>
    <n v="0"/>
  </r>
  <r>
    <x v="58"/>
    <x v="4"/>
    <n v="608"/>
    <n v="0"/>
  </r>
  <r>
    <x v="59"/>
    <x v="4"/>
    <n v="435"/>
    <n v="0"/>
  </r>
  <r>
    <x v="60"/>
    <x v="4"/>
    <n v="84"/>
    <n v="0"/>
  </r>
  <r>
    <x v="61"/>
    <x v="4"/>
    <n v="709"/>
    <n v="0"/>
  </r>
  <r>
    <x v="62"/>
    <x v="4"/>
    <n v="335"/>
    <n v="0"/>
  </r>
  <r>
    <x v="63"/>
    <x v="5"/>
    <n v="402"/>
    <n v="402"/>
  </r>
  <r>
    <x v="64"/>
    <x v="5"/>
    <n v="382"/>
    <n v="0"/>
  </r>
  <r>
    <x v="65"/>
    <x v="5"/>
    <n v="897"/>
    <n v="0"/>
  </r>
  <r>
    <x v="66"/>
    <x v="5"/>
    <n v="34"/>
    <n v="0"/>
  </r>
  <r>
    <x v="67"/>
    <x v="5"/>
    <n v="683"/>
    <n v="0"/>
  </r>
  <r>
    <x v="68"/>
    <x v="5"/>
    <n v="731"/>
    <n v="731"/>
  </r>
  <r>
    <x v="69"/>
    <x v="5"/>
    <n v="753"/>
    <n v="0"/>
  </r>
  <r>
    <x v="70"/>
    <x v="5"/>
    <n v="486"/>
    <n v="0"/>
  </r>
  <r>
    <x v="71"/>
    <x v="5"/>
    <n v="1002"/>
    <n v="0"/>
  </r>
  <r>
    <x v="72"/>
    <x v="6"/>
    <n v="697"/>
    <n v="0"/>
  </r>
  <r>
    <x v="73"/>
    <x v="6"/>
    <n v="274"/>
    <n v="274"/>
  </r>
  <r>
    <x v="74"/>
    <x v="6"/>
    <n v="235"/>
    <n v="0"/>
  </r>
  <r>
    <x v="75"/>
    <x v="6"/>
    <n v="557"/>
    <n v="0"/>
  </r>
  <r>
    <x v="76"/>
    <x v="6"/>
    <n v="503"/>
    <n v="0"/>
  </r>
  <r>
    <x v="77"/>
    <x v="6"/>
    <n v="760"/>
    <n v="0"/>
  </r>
  <r>
    <x v="78"/>
    <x v="6"/>
    <n v="573"/>
    <n v="573"/>
  </r>
  <r>
    <x v="79"/>
    <x v="6"/>
    <n v="268"/>
    <n v="0"/>
  </r>
  <r>
    <x v="80"/>
    <x v="7"/>
    <n v="519"/>
    <n v="0"/>
  </r>
  <r>
    <x v="81"/>
    <x v="7"/>
    <n v="180"/>
    <n v="0"/>
  </r>
  <r>
    <x v="82"/>
    <x v="7"/>
    <n v="651"/>
    <n v="0"/>
  </r>
  <r>
    <x v="83"/>
    <x v="7"/>
    <n v="483"/>
    <n v="0"/>
  </r>
  <r>
    <x v="84"/>
    <x v="7"/>
    <n v="614"/>
    <n v="0"/>
  </r>
  <r>
    <x v="85"/>
    <x v="7"/>
    <n v="478"/>
    <n v="0"/>
  </r>
  <r>
    <x v="86"/>
    <x v="7"/>
    <n v="794"/>
    <n v="0"/>
  </r>
  <r>
    <x v="87"/>
    <x v="7"/>
    <n v="450"/>
    <n v="0"/>
  </r>
  <r>
    <x v="88"/>
    <x v="7"/>
    <n v="500"/>
    <n v="0"/>
  </r>
  <r>
    <x v="89"/>
    <x v="7"/>
    <n v="675"/>
    <n v="0"/>
  </r>
  <r>
    <x v="90"/>
    <x v="7"/>
    <n v="825"/>
    <n v="0"/>
  </r>
  <r>
    <x v="91"/>
    <x v="5"/>
    <n v="410"/>
    <n v="0"/>
  </r>
  <r>
    <x v="92"/>
    <x v="5"/>
    <n v="955"/>
    <n v="0"/>
  </r>
  <r>
    <x v="93"/>
    <x v="5"/>
    <n v="512"/>
    <n v="0"/>
  </r>
  <r>
    <x v="94"/>
    <x v="5"/>
    <n v="88"/>
    <n v="0"/>
  </r>
  <r>
    <x v="95"/>
    <x v="5"/>
    <n v="598"/>
    <n v="0"/>
  </r>
  <r>
    <x v="96"/>
    <x v="5"/>
    <n v="507"/>
    <n v="0"/>
  </r>
  <r>
    <x v="97"/>
    <x v="5"/>
    <n v="488"/>
    <n v="0"/>
  </r>
  <r>
    <x v="98"/>
    <x v="5"/>
    <n v="1007"/>
    <n v="0"/>
  </r>
  <r>
    <x v="99"/>
    <x v="5"/>
    <n v="959"/>
    <n v="0"/>
  </r>
  <r>
    <x v="100"/>
    <x v="5"/>
    <n v="407.5"/>
    <n v="407.5"/>
  </r>
  <r>
    <x v="101"/>
    <x v="8"/>
    <n v="708"/>
    <n v="0"/>
  </r>
  <r>
    <x v="102"/>
    <x v="8"/>
    <n v="474"/>
    <n v="474"/>
  </r>
  <r>
    <x v="103"/>
    <x v="8"/>
    <n v="23"/>
    <n v="0"/>
  </r>
  <r>
    <x v="104"/>
    <x v="8"/>
    <n v="540"/>
    <n v="0"/>
  </r>
  <r>
    <x v="105"/>
    <x v="8"/>
    <n v="850"/>
    <n v="0"/>
  </r>
  <r>
    <x v="106"/>
    <x v="8"/>
    <n v="450"/>
    <n v="0"/>
  </r>
  <r>
    <x v="107"/>
    <x v="8"/>
    <n v="1553"/>
    <n v="0"/>
  </r>
  <r>
    <x v="108"/>
    <x v="8"/>
    <n v="465"/>
    <n v="0"/>
  </r>
  <r>
    <x v="109"/>
    <x v="8"/>
    <n v="571"/>
    <n v="0"/>
  </r>
  <r>
    <x v="110"/>
    <x v="8"/>
    <n v="510"/>
    <n v="0"/>
  </r>
  <r>
    <x v="111"/>
    <x v="8"/>
    <n v="128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AAC5B-3FE7-471D-A25D-A72B01D9A771}" name="PivotTable28" cacheId="7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Q158" firstHeaderRow="0" firstDataRow="1" firstDataCol="1" rowPageCount="1" colPageCount="1"/>
  <pivotFields count="5">
    <pivotField showAll="0"/>
    <pivotField axis="axisRow" showAll="0">
      <items count="153">
        <item x="127"/>
        <item x="125"/>
        <item x="129"/>
        <item x="117"/>
        <item x="96"/>
        <item x="65"/>
        <item x="64"/>
        <item x="128"/>
        <item x="126"/>
        <item x="124"/>
        <item x="92"/>
        <item x="37"/>
        <item x="63"/>
        <item x="104"/>
        <item x="109"/>
        <item x="106"/>
        <item x="74"/>
        <item x="0"/>
        <item x="80"/>
        <item x="40"/>
        <item x="55"/>
        <item x="56"/>
        <item x="108"/>
        <item x="121"/>
        <item x="82"/>
        <item x="39"/>
        <item x="44"/>
        <item x="70"/>
        <item x="116"/>
        <item x="97"/>
        <item x="73"/>
        <item x="88"/>
        <item x="45"/>
        <item x="58"/>
        <item x="69"/>
        <item x="62"/>
        <item x="110"/>
        <item x="66"/>
        <item x="4"/>
        <item x="71"/>
        <item x="105"/>
        <item x="122"/>
        <item x="41"/>
        <item x="76"/>
        <item x="72"/>
        <item x="101"/>
        <item x="83"/>
        <item x="38"/>
        <item x="120"/>
        <item x="59"/>
        <item x="2"/>
        <item x="87"/>
        <item x="115"/>
        <item x="60"/>
        <item x="32"/>
        <item x="114"/>
        <item x="61"/>
        <item x="50"/>
        <item x="77"/>
        <item x="123"/>
        <item x="89"/>
        <item x="48"/>
        <item x="19"/>
        <item x="15"/>
        <item x="98"/>
        <item x="35"/>
        <item x="107"/>
        <item x="100"/>
        <item x="43"/>
        <item x="16"/>
        <item x="5"/>
        <item x="119"/>
        <item x="118"/>
        <item x="27"/>
        <item x="91"/>
        <item x="103"/>
        <item x="30"/>
        <item x="79"/>
        <item x="9"/>
        <item x="36"/>
        <item x="81"/>
        <item x="130"/>
        <item x="13"/>
        <item x="42"/>
        <item x="67"/>
        <item x="18"/>
        <item x="113"/>
        <item x="102"/>
        <item x="54"/>
        <item x="24"/>
        <item x="46"/>
        <item x="94"/>
        <item x="11"/>
        <item x="34"/>
        <item x="99"/>
        <item x="12"/>
        <item x="23"/>
        <item x="57"/>
        <item x="84"/>
        <item x="90"/>
        <item x="131"/>
        <item x="1"/>
        <item x="47"/>
        <item x="3"/>
        <item x="111"/>
        <item x="78"/>
        <item x="85"/>
        <item x="29"/>
        <item x="6"/>
        <item x="52"/>
        <item x="68"/>
        <item x="75"/>
        <item x="25"/>
        <item x="31"/>
        <item x="28"/>
        <item x="26"/>
        <item x="93"/>
        <item x="17"/>
        <item x="49"/>
        <item x="8"/>
        <item x="95"/>
        <item x="112"/>
        <item x="33"/>
        <item x="86"/>
        <item x="7"/>
        <item x="51"/>
        <item x="53"/>
        <item x="21"/>
        <item x="20"/>
        <item x="14"/>
        <item x="10"/>
        <item x="22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axis="axisPage" showAll="0">
      <items count="7">
        <item x="0"/>
        <item x="5"/>
        <item x="1"/>
        <item x="4"/>
        <item x="2"/>
        <item x="3"/>
        <item t="default"/>
      </items>
    </pivotField>
    <pivotField dataField="1" showAll="0"/>
    <pivotField dataField="1" showAll="0"/>
  </pivotFields>
  <rowFields count="1">
    <field x="1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 of amount" fld="3" baseField="0" baseItem="0"/>
    <dataField name="Sum of online" fld="4" baseField="0" baseItem="0"/>
  </dataFields>
  <formats count="32">
    <format dxfId="1422">
      <pivotArea type="all" dataOnly="0" outline="0" fieldPosition="0"/>
    </format>
    <format dxfId="1421">
      <pivotArea outline="0" collapsedLevelsAreSubtotals="1" fieldPosition="0"/>
    </format>
    <format dxfId="1420">
      <pivotArea field="1" type="button" dataOnly="0" labelOnly="1" outline="0" axis="axisRow" fieldPosition="0"/>
    </format>
    <format dxfId="141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1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17">
      <pivotArea dataOnly="0" labelOnly="1" fieldPosition="0">
        <references count="1">
          <reference field="1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1416">
      <pivotArea dataOnly="0" labelOnly="1" grandRow="1" outline="0" fieldPosition="0"/>
    </format>
    <format dxfId="14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14">
      <pivotArea type="all" dataOnly="0" outline="0" fieldPosition="0"/>
    </format>
    <format dxfId="1413">
      <pivotArea outline="0" collapsedLevelsAreSubtotals="1" fieldPosition="0"/>
    </format>
    <format dxfId="1412">
      <pivotArea field="1" type="button" dataOnly="0" labelOnly="1" outline="0" axis="axisRow" fieldPosition="0"/>
    </format>
    <format dxfId="1411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10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09">
      <pivotArea dataOnly="0" labelOnly="1" fieldPosition="0">
        <references count="1">
          <reference field="1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1408">
      <pivotArea dataOnly="0" labelOnly="1" grandRow="1" outline="0" fieldPosition="0"/>
    </format>
    <format dxfId="14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06">
      <pivotArea type="all" dataOnly="0" outline="0" fieldPosition="0"/>
    </format>
    <format dxfId="1405">
      <pivotArea outline="0" collapsedLevelsAreSubtotals="1" fieldPosition="0"/>
    </format>
    <format dxfId="1404">
      <pivotArea field="1" type="button" dataOnly="0" labelOnly="1" outline="0" axis="axisRow" fieldPosition="0"/>
    </format>
    <format dxfId="140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02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01">
      <pivotArea dataOnly="0" labelOnly="1" fieldPosition="0">
        <references count="1">
          <reference field="1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1400">
      <pivotArea dataOnly="0" labelOnly="1" grandRow="1" outline="0" fieldPosition="0"/>
    </format>
    <format dxfId="13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98">
      <pivotArea type="all" dataOnly="0" outline="0" fieldPosition="0"/>
    </format>
    <format dxfId="1397">
      <pivotArea outline="0" collapsedLevelsAreSubtotals="1" fieldPosition="0"/>
    </format>
    <format dxfId="1396">
      <pivotArea field="1" type="button" dataOnly="0" labelOnly="1" outline="0" axis="axisRow" fieldPosition="0"/>
    </format>
    <format dxfId="139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9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93">
      <pivotArea dataOnly="0" labelOnly="1" fieldPosition="0">
        <references count="1">
          <reference field="1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1392">
      <pivotArea dataOnly="0" labelOnly="1" grandRow="1" outline="0" fieldPosition="0"/>
    </format>
    <format dxfId="13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EED32-1E18-4D38-8D91-BDFE7C00B105}" name="PivotTable30" cacheId="70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K5:M9" firstHeaderRow="0" firstDataRow="1" firstDataCol="1" rowPageCount="3" colPageCount="1"/>
  <pivotFields count="6">
    <pivotField axis="axisPage" numFmtId="14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axis="axisRow" showAll="0">
      <items count="23">
        <item x="11"/>
        <item x="12"/>
        <item x="15"/>
        <item x="16"/>
        <item x="8"/>
        <item x="21"/>
        <item x="19"/>
        <item x="7"/>
        <item x="14"/>
        <item x="6"/>
        <item x="3"/>
        <item x="18"/>
        <item x="5"/>
        <item x="17"/>
        <item x="4"/>
        <item x="9"/>
        <item x="0"/>
        <item x="10"/>
        <item x="20"/>
        <item x="13"/>
        <item x="2"/>
        <item x="1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2"/>
  </rowFields>
  <rowItems count="4">
    <i>
      <x v="16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3">
    <pageField fld="0" item="0" hier="-1"/>
    <pageField fld="1" hier="-1"/>
    <pageField fld="3" item="0" hier="-1"/>
  </pageFields>
  <dataFields count="2">
    <dataField name="Sum of amount" fld="4" baseField="0" baseItem="0"/>
    <dataField name="Sum of online" fld="5" baseField="0" baseItem="0"/>
  </dataFields>
  <formats count="6">
    <format dxfId="1383">
      <pivotArea type="all" dataOnly="0" outline="0" fieldPosition="0"/>
    </format>
    <format dxfId="1382">
      <pivotArea outline="0" collapsedLevelsAreSubtotals="1" fieldPosition="0"/>
    </format>
    <format dxfId="1381">
      <pivotArea field="2" type="button" dataOnly="0" labelOnly="1" outline="0" axis="axisRow" fieldPosition="0"/>
    </format>
    <format dxfId="1380">
      <pivotArea dataOnly="0" labelOnly="1" fieldPosition="0">
        <references count="1">
          <reference field="2" count="0"/>
        </references>
      </pivotArea>
    </format>
    <format dxfId="1379">
      <pivotArea dataOnly="0" labelOnly="1" grandRow="1" outline="0" fieldPosition="0"/>
    </format>
    <format dxfId="13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47C49-D0FD-493E-9D25-986B857C698C}" name="PivotTable31" cacheId="6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Q153" firstHeaderRow="0" firstDataRow="1" firstDataCol="1" rowPageCount="1" colPageCount="1"/>
  <pivotFields count="4">
    <pivotField axis="axisRow" showAll="0">
      <items count="148">
        <item x="92"/>
        <item x="112"/>
        <item x="76"/>
        <item x="117"/>
        <item x="118"/>
        <item x="115"/>
        <item x="128"/>
        <item x="57"/>
        <item x="53"/>
        <item x="51"/>
        <item x="72"/>
        <item x="56"/>
        <item x="26"/>
        <item x="15"/>
        <item x="68"/>
        <item x="1"/>
        <item x="11"/>
        <item x="109"/>
        <item x="12"/>
        <item x="110"/>
        <item x="46"/>
        <item x="24"/>
        <item x="50"/>
        <item x="70"/>
        <item x="111"/>
        <item x="73"/>
        <item x="52"/>
        <item x="94"/>
        <item x="116"/>
        <item x="74"/>
        <item x="0"/>
        <item x="4"/>
        <item x="48"/>
        <item x="27"/>
        <item x="90"/>
        <item x="114"/>
        <item x="8"/>
        <item x="2"/>
        <item x="59"/>
        <item x="58"/>
        <item x="98"/>
        <item x="113"/>
        <item x="97"/>
        <item x="132"/>
        <item x="96"/>
        <item x="28"/>
        <item x="75"/>
        <item x="22"/>
        <item x="77"/>
        <item x="47"/>
        <item x="45"/>
        <item x="134"/>
        <item x="5"/>
        <item x="137"/>
        <item x="61"/>
        <item x="95"/>
        <item x="49"/>
        <item x="81"/>
        <item x="3"/>
        <item x="60"/>
        <item x="69"/>
        <item x="13"/>
        <item x="126"/>
        <item x="84"/>
        <item x="85"/>
        <item x="86"/>
        <item x="135"/>
        <item x="67"/>
        <item x="64"/>
        <item x="123"/>
        <item x="93"/>
        <item x="29"/>
        <item x="66"/>
        <item x="16"/>
        <item x="136"/>
        <item x="78"/>
        <item x="44"/>
        <item x="6"/>
        <item x="62"/>
        <item x="80"/>
        <item x="32"/>
        <item x="19"/>
        <item x="129"/>
        <item x="21"/>
        <item x="88"/>
        <item x="10"/>
        <item x="133"/>
        <item x="141"/>
        <item x="79"/>
        <item x="146"/>
        <item x="100"/>
        <item x="120"/>
        <item x="17"/>
        <item x="43"/>
        <item x="105"/>
        <item x="131"/>
        <item x="41"/>
        <item x="101"/>
        <item x="31"/>
        <item x="108"/>
        <item x="40"/>
        <item x="122"/>
        <item x="144"/>
        <item x="82"/>
        <item x="36"/>
        <item x="124"/>
        <item x="25"/>
        <item x="42"/>
        <item x="33"/>
        <item x="34"/>
        <item x="99"/>
        <item x="106"/>
        <item x="37"/>
        <item x="65"/>
        <item x="7"/>
        <item x="89"/>
        <item x="119"/>
        <item x="127"/>
        <item x="20"/>
        <item x="38"/>
        <item x="91"/>
        <item x="71"/>
        <item x="138"/>
        <item x="18"/>
        <item x="125"/>
        <item x="143"/>
        <item x="35"/>
        <item x="23"/>
        <item x="140"/>
        <item x="121"/>
        <item x="145"/>
        <item x="63"/>
        <item x="55"/>
        <item x="107"/>
        <item x="102"/>
        <item x="14"/>
        <item x="39"/>
        <item x="142"/>
        <item x="9"/>
        <item x="83"/>
        <item x="103"/>
        <item x="54"/>
        <item x="139"/>
        <item x="87"/>
        <item x="104"/>
        <item x="30"/>
        <item x="130"/>
        <item t="default"/>
      </items>
    </pivotField>
    <pivotField axis="axisPage" showAll="0">
      <items count="10">
        <item x="8"/>
        <item x="7"/>
        <item x="1"/>
        <item x="5"/>
        <item x="3"/>
        <item x="0"/>
        <item x="6"/>
        <item x="4"/>
        <item x="2"/>
        <item t="default"/>
      </items>
    </pivotField>
    <pivotField dataField="1" showAll="0"/>
    <pivotField dataField="1" showAll="0"/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375">
      <pivotArea type="all" dataOnly="0" outline="0" fieldPosition="0"/>
    </format>
    <format dxfId="1374">
      <pivotArea outline="0" collapsedLevelsAreSubtotals="1" fieldPosition="0"/>
    </format>
    <format dxfId="1373">
      <pivotArea field="0" type="button" dataOnly="0" labelOnly="1" outline="0" axis="axisRow" fieldPosition="0"/>
    </format>
    <format dxfId="13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7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70">
      <pivotArea dataOnly="0" labelOnly="1" fieldPosition="0">
        <references count="1">
          <reference field="0" count="4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</reference>
        </references>
      </pivotArea>
    </format>
    <format dxfId="1369">
      <pivotArea dataOnly="0" labelOnly="1" grandRow="1" outline="0" fieldPosition="0"/>
    </format>
    <format dxfId="13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67">
      <pivotArea type="all" dataOnly="0" outline="0" fieldPosition="0"/>
    </format>
    <format dxfId="1366">
      <pivotArea outline="0" collapsedLevelsAreSubtotals="1" fieldPosition="0"/>
    </format>
    <format dxfId="1365">
      <pivotArea field="0" type="button" dataOnly="0" labelOnly="1" outline="0" axis="axisRow" fieldPosition="0"/>
    </format>
    <format dxfId="13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6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62">
      <pivotArea dataOnly="0" labelOnly="1" fieldPosition="0">
        <references count="1">
          <reference field="0" count="4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</reference>
        </references>
      </pivotArea>
    </format>
    <format dxfId="1361">
      <pivotArea dataOnly="0" labelOnly="1" grandRow="1" outline="0" fieldPosition="0"/>
    </format>
    <format dxfId="13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59">
      <pivotArea type="all" dataOnly="0" outline="0" fieldPosition="0"/>
    </format>
    <format dxfId="1358">
      <pivotArea outline="0" collapsedLevelsAreSubtotals="1" fieldPosition="0"/>
    </format>
    <format dxfId="1357">
      <pivotArea field="0" type="button" dataOnly="0" labelOnly="1" outline="0" axis="axisRow" fieldPosition="0"/>
    </format>
    <format dxfId="13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5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54">
      <pivotArea dataOnly="0" labelOnly="1" fieldPosition="0">
        <references count="1">
          <reference field="0" count="4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</reference>
        </references>
      </pivotArea>
    </format>
    <format dxfId="1353">
      <pivotArea dataOnly="0" labelOnly="1" grandRow="1" outline="0" fieldPosition="0"/>
    </format>
    <format dxfId="13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51">
      <pivotArea type="all" dataOnly="0" outline="0" fieldPosition="0"/>
    </format>
    <format dxfId="1350">
      <pivotArea outline="0" collapsedLevelsAreSubtotals="1" fieldPosition="0"/>
    </format>
    <format dxfId="1349">
      <pivotArea field="0" type="button" dataOnly="0" labelOnly="1" outline="0" axis="axisRow" fieldPosition="0"/>
    </format>
    <format dxfId="134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46">
      <pivotArea dataOnly="0" labelOnly="1" fieldPosition="0">
        <references count="1">
          <reference field="0" count="4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</reference>
        </references>
      </pivotArea>
    </format>
    <format dxfId="1345">
      <pivotArea dataOnly="0" labelOnly="1" grandRow="1" outline="0" fieldPosition="0"/>
    </format>
    <format dxfId="13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544D0-7611-480B-AC59-3CFB362CCBAA}" name="PivotTable32" cacheId="69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6:P95" firstHeaderRow="0" firstDataRow="1" firstDataCol="1" rowPageCount="1" colPageCount="1"/>
  <pivotFields count="4">
    <pivotField axis="axisRow" showAll="0">
      <items count="89">
        <item x="67"/>
        <item x="70"/>
        <item x="53"/>
        <item x="21"/>
        <item x="85"/>
        <item x="84"/>
        <item x="44"/>
        <item x="47"/>
        <item x="60"/>
        <item x="69"/>
        <item x="23"/>
        <item x="45"/>
        <item x="2"/>
        <item x="14"/>
        <item x="56"/>
        <item x="17"/>
        <item x="49"/>
        <item x="68"/>
        <item x="59"/>
        <item x="37"/>
        <item x="50"/>
        <item x="3"/>
        <item x="27"/>
        <item x="75"/>
        <item x="9"/>
        <item x="52"/>
        <item x="61"/>
        <item x="29"/>
        <item x="72"/>
        <item x="7"/>
        <item x="26"/>
        <item x="4"/>
        <item x="15"/>
        <item x="36"/>
        <item x="18"/>
        <item x="55"/>
        <item x="46"/>
        <item x="51"/>
        <item x="34"/>
        <item x="11"/>
        <item x="86"/>
        <item x="1"/>
        <item x="78"/>
        <item x="79"/>
        <item x="76"/>
        <item x="42"/>
        <item x="20"/>
        <item x="63"/>
        <item x="77"/>
        <item x="32"/>
        <item x="62"/>
        <item x="35"/>
        <item x="58"/>
        <item x="16"/>
        <item x="57"/>
        <item x="6"/>
        <item x="31"/>
        <item x="5"/>
        <item x="80"/>
        <item x="30"/>
        <item x="33"/>
        <item x="66"/>
        <item x="39"/>
        <item x="41"/>
        <item x="28"/>
        <item x="19"/>
        <item x="40"/>
        <item x="24"/>
        <item x="82"/>
        <item x="13"/>
        <item x="74"/>
        <item x="64"/>
        <item x="73"/>
        <item x="43"/>
        <item x="48"/>
        <item x="0"/>
        <item x="8"/>
        <item x="10"/>
        <item x="87"/>
        <item x="81"/>
        <item x="65"/>
        <item x="22"/>
        <item x="38"/>
        <item x="25"/>
        <item x="83"/>
        <item x="71"/>
        <item x="54"/>
        <item x="12"/>
        <item t="default"/>
      </items>
    </pivotField>
    <pivotField axis="axisPage" showAll="0">
      <items count="10">
        <item x="5"/>
        <item x="2"/>
        <item x="0"/>
        <item x="3"/>
        <item x="6"/>
        <item x="7"/>
        <item x="1"/>
        <item x="4"/>
        <item x="8"/>
        <item t="default"/>
      </items>
    </pivotField>
    <pivotField dataField="1" showAll="0"/>
    <pivotField dataField="1" showAll="0"/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3">
    <format dxfId="1343">
      <pivotArea type="all" dataOnly="0" outline="0" fieldPosition="0"/>
    </format>
    <format dxfId="1342">
      <pivotArea outline="0" collapsedLevelsAreSubtotals="1" fieldPosition="0"/>
    </format>
    <format dxfId="1341">
      <pivotArea field="0" type="button" dataOnly="0" labelOnly="1" outline="0" axis="axisRow" fieldPosition="0"/>
    </format>
    <format dxfId="13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39">
      <pivotArea dataOnly="0" labelOnly="1" fieldPosition="0">
        <references count="1">
          <reference field="0" count="38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</reference>
        </references>
      </pivotArea>
    </format>
    <format dxfId="1338">
      <pivotArea dataOnly="0" labelOnly="1" grandRow="1" outline="0" fieldPosition="0"/>
    </format>
    <format dxfId="13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36">
      <pivotArea type="all" dataOnly="0" outline="0" fieldPosition="0"/>
    </format>
    <format dxfId="1335">
      <pivotArea outline="0" collapsedLevelsAreSubtotals="1" fieldPosition="0"/>
    </format>
    <format dxfId="1334">
      <pivotArea field="0" type="button" dataOnly="0" labelOnly="1" outline="0" axis="axisRow" fieldPosition="0"/>
    </format>
    <format dxfId="133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32">
      <pivotArea dataOnly="0" labelOnly="1" fieldPosition="0">
        <references count="1">
          <reference field="0" count="38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</reference>
        </references>
      </pivotArea>
    </format>
    <format dxfId="1331">
      <pivotArea dataOnly="0" labelOnly="1" grandRow="1" outline="0" fieldPosition="0"/>
    </format>
    <format dxfId="13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29">
      <pivotArea type="all" dataOnly="0" outline="0" fieldPosition="0"/>
    </format>
    <format dxfId="1328">
      <pivotArea outline="0" collapsedLevelsAreSubtotals="1" fieldPosition="0"/>
    </format>
    <format dxfId="1327">
      <pivotArea field="0" type="button" dataOnly="0" labelOnly="1" outline="0" axis="axisRow" fieldPosition="0"/>
    </format>
    <format dxfId="132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25">
      <pivotArea dataOnly="0" labelOnly="1" fieldPosition="0">
        <references count="1">
          <reference field="0" count="38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</reference>
        </references>
      </pivotArea>
    </format>
    <format dxfId="1324">
      <pivotArea dataOnly="0" labelOnly="1" grandRow="1" outline="0" fieldPosition="0"/>
    </format>
    <format dxfId="13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22">
      <pivotArea field="0" type="button" dataOnly="0" labelOnly="1" outline="0" axis="axisRow" fieldPosition="0"/>
    </format>
    <format dxfId="13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1B723-1A87-4A15-9819-7749981E64F1}" name="PivotTable3" cacheId="6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P132" firstHeaderRow="0" firstDataRow="1" firstDataCol="1" rowPageCount="1" colPageCount="1"/>
  <pivotFields count="4">
    <pivotField axis="axisRow" showAll="0">
      <items count="128">
        <item x="17"/>
        <item x="34"/>
        <item x="47"/>
        <item x="31"/>
        <item x="37"/>
        <item x="44"/>
        <item x="21"/>
        <item x="86"/>
        <item x="45"/>
        <item x="97"/>
        <item x="28"/>
        <item x="25"/>
        <item x="30"/>
        <item x="92"/>
        <item x="106"/>
        <item x="94"/>
        <item x="7"/>
        <item x="46"/>
        <item x="84"/>
        <item x="82"/>
        <item x="38"/>
        <item x="109"/>
        <item x="68"/>
        <item x="100"/>
        <item x="15"/>
        <item x="61"/>
        <item x="60"/>
        <item x="101"/>
        <item x="99"/>
        <item x="48"/>
        <item x="29"/>
        <item x="51"/>
        <item x="8"/>
        <item x="98"/>
        <item x="40"/>
        <item x="113"/>
        <item x="93"/>
        <item x="35"/>
        <item x="22"/>
        <item x="122"/>
        <item x="24"/>
        <item x="5"/>
        <item x="67"/>
        <item x="105"/>
        <item x="57"/>
        <item x="79"/>
        <item x="120"/>
        <item x="4"/>
        <item x="123"/>
        <item x="87"/>
        <item x="63"/>
        <item x="43"/>
        <item x="124"/>
        <item x="50"/>
        <item x="26"/>
        <item x="2"/>
        <item x="12"/>
        <item x="117"/>
        <item x="54"/>
        <item x="1"/>
        <item x="90"/>
        <item x="91"/>
        <item x="66"/>
        <item x="116"/>
        <item x="64"/>
        <item x="3"/>
        <item x="65"/>
        <item x="9"/>
        <item x="112"/>
        <item x="52"/>
        <item x="89"/>
        <item x="39"/>
        <item x="110"/>
        <item x="104"/>
        <item x="102"/>
        <item x="96"/>
        <item x="73"/>
        <item x="0"/>
        <item x="72"/>
        <item x="33"/>
        <item x="62"/>
        <item x="10"/>
        <item x="42"/>
        <item x="108"/>
        <item x="74"/>
        <item x="115"/>
        <item x="19"/>
        <item x="85"/>
        <item x="53"/>
        <item x="76"/>
        <item x="70"/>
        <item x="69"/>
        <item x="80"/>
        <item x="114"/>
        <item x="111"/>
        <item x="20"/>
        <item x="77"/>
        <item x="6"/>
        <item x="58"/>
        <item x="88"/>
        <item x="32"/>
        <item x="125"/>
        <item x="78"/>
        <item x="27"/>
        <item x="55"/>
        <item x="59"/>
        <item x="95"/>
        <item x="71"/>
        <item x="103"/>
        <item x="83"/>
        <item x="18"/>
        <item x="13"/>
        <item x="41"/>
        <item x="56"/>
        <item x="126"/>
        <item x="75"/>
        <item x="81"/>
        <item x="23"/>
        <item x="107"/>
        <item x="16"/>
        <item x="118"/>
        <item x="11"/>
        <item x="36"/>
        <item x="14"/>
        <item x="49"/>
        <item x="121"/>
        <item x="119"/>
        <item t="default"/>
      </items>
    </pivotField>
    <pivotField axis="axisPage" showAll="0">
      <items count="10">
        <item x="8"/>
        <item x="5"/>
        <item x="3"/>
        <item x="6"/>
        <item x="2"/>
        <item x="1"/>
        <item x="4"/>
        <item x="7"/>
        <item x="0"/>
        <item t="default"/>
      </items>
    </pivotField>
    <pivotField dataField="1" showAll="0"/>
    <pivotField dataField="1" showAll="0"/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320">
      <pivotArea type="all" dataOnly="0" outline="0" fieldPosition="0"/>
    </format>
    <format dxfId="1319">
      <pivotArea outline="0" collapsedLevelsAreSubtotals="1" fieldPosition="0"/>
    </format>
    <format dxfId="1318">
      <pivotArea field="0" type="button" dataOnly="0" labelOnly="1" outline="0" axis="axisRow" fieldPosition="0"/>
    </format>
    <format dxfId="131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1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15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1314">
      <pivotArea dataOnly="0" labelOnly="1" grandRow="1" outline="0" fieldPosition="0"/>
    </format>
    <format dxfId="13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12">
      <pivotArea type="all" dataOnly="0" outline="0" fieldPosition="0"/>
    </format>
    <format dxfId="1311">
      <pivotArea outline="0" collapsedLevelsAreSubtotals="1" fieldPosition="0"/>
    </format>
    <format dxfId="1310">
      <pivotArea field="0" type="button" dataOnly="0" labelOnly="1" outline="0" axis="axisRow" fieldPosition="0"/>
    </format>
    <format dxfId="130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0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07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1306">
      <pivotArea dataOnly="0" labelOnly="1" grandRow="1" outline="0" fieldPosition="0"/>
    </format>
    <format dxfId="13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04">
      <pivotArea type="all" dataOnly="0" outline="0" fieldPosition="0"/>
    </format>
    <format dxfId="1303">
      <pivotArea outline="0" collapsedLevelsAreSubtotals="1" fieldPosition="0"/>
    </format>
    <format dxfId="1302">
      <pivotArea field="0" type="button" dataOnly="0" labelOnly="1" outline="0" axis="axisRow" fieldPosition="0"/>
    </format>
    <format dxfId="130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0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99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1298">
      <pivotArea dataOnly="0" labelOnly="1" grandRow="1" outline="0" fieldPosition="0"/>
    </format>
    <format dxfId="12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96">
      <pivotArea type="all" dataOnly="0" outline="0" fieldPosition="0"/>
    </format>
    <format dxfId="1295">
      <pivotArea outline="0" collapsedLevelsAreSubtotals="1" fieldPosition="0"/>
    </format>
    <format dxfId="1294">
      <pivotArea field="0" type="button" dataOnly="0" labelOnly="1" outline="0" axis="axisRow" fieldPosition="0"/>
    </format>
    <format dxfId="129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9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91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1290">
      <pivotArea dataOnly="0" labelOnly="1" grandRow="1" outline="0" fieldPosition="0"/>
    </format>
    <format dxfId="12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F1755-5689-4B9F-B2AC-36442871547E}" name="PivotTable5" cacheId="68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P4:R98" firstHeaderRow="0" firstDataRow="1" firstDataCol="1" rowPageCount="1" colPageCount="1"/>
  <pivotFields count="4">
    <pivotField axis="axisRow" showAll="0">
      <items count="94">
        <item x="61"/>
        <item x="60"/>
        <item x="66"/>
        <item x="75"/>
        <item x="64"/>
        <item x="71"/>
        <item x="73"/>
        <item x="70"/>
        <item x="59"/>
        <item x="1"/>
        <item x="69"/>
        <item x="39"/>
        <item x="74"/>
        <item x="0"/>
        <item x="20"/>
        <item x="47"/>
        <item x="9"/>
        <item x="89"/>
        <item x="43"/>
        <item x="82"/>
        <item x="29"/>
        <item x="72"/>
        <item x="28"/>
        <item x="62"/>
        <item x="79"/>
        <item x="91"/>
        <item x="18"/>
        <item x="5"/>
        <item x="90"/>
        <item x="10"/>
        <item x="88"/>
        <item x="34"/>
        <item x="21"/>
        <item x="57"/>
        <item x="35"/>
        <item x="7"/>
        <item x="85"/>
        <item x="27"/>
        <item x="38"/>
        <item x="17"/>
        <item x="83"/>
        <item x="52"/>
        <item x="45"/>
        <item x="68"/>
        <item x="53"/>
        <item x="2"/>
        <item x="26"/>
        <item x="87"/>
        <item x="12"/>
        <item x="8"/>
        <item x="55"/>
        <item x="46"/>
        <item x="92"/>
        <item x="80"/>
        <item x="65"/>
        <item x="19"/>
        <item x="41"/>
        <item x="13"/>
        <item x="86"/>
        <item x="44"/>
        <item x="15"/>
        <item x="32"/>
        <item x="24"/>
        <item x="63"/>
        <item x="4"/>
        <item x="36"/>
        <item x="67"/>
        <item x="77"/>
        <item x="54"/>
        <item x="25"/>
        <item x="81"/>
        <item x="22"/>
        <item x="37"/>
        <item x="40"/>
        <item x="42"/>
        <item x="76"/>
        <item x="16"/>
        <item x="3"/>
        <item x="11"/>
        <item x="58"/>
        <item x="56"/>
        <item x="50"/>
        <item x="51"/>
        <item x="30"/>
        <item x="33"/>
        <item x="23"/>
        <item x="78"/>
        <item x="6"/>
        <item x="14"/>
        <item x="84"/>
        <item x="31"/>
        <item x="48"/>
        <item x="49"/>
        <item t="default"/>
      </items>
    </pivotField>
    <pivotField axis="axisPage" showAll="0">
      <items count="10">
        <item x="6"/>
        <item x="0"/>
        <item x="8"/>
        <item x="2"/>
        <item x="4"/>
        <item x="1"/>
        <item x="3"/>
        <item x="5"/>
        <item x="7"/>
        <item t="default"/>
      </items>
    </pivotField>
    <pivotField dataField="1" showAll="0"/>
    <pivotField dataField="1" showAll="0"/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1288">
      <pivotArea type="all" dataOnly="0" outline="0" fieldPosition="0"/>
    </format>
    <format dxfId="1287">
      <pivotArea outline="0" collapsedLevelsAreSubtotals="1" fieldPosition="0"/>
    </format>
    <format dxfId="1286">
      <pivotArea field="0" type="button" dataOnly="0" labelOnly="1" outline="0" axis="axisRow" fieldPosition="0"/>
    </format>
    <format dxfId="128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84">
      <pivotArea dataOnly="0" labelOnly="1" fieldPosition="0">
        <references count="1">
          <reference field="0" count="4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1283">
      <pivotArea dataOnly="0" labelOnly="1" grandRow="1" outline="0" fieldPosition="0"/>
    </format>
    <format dxfId="12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81">
      <pivotArea type="all" dataOnly="0" outline="0" fieldPosition="0"/>
    </format>
    <format dxfId="1280">
      <pivotArea outline="0" collapsedLevelsAreSubtotals="1" fieldPosition="0"/>
    </format>
    <format dxfId="1279">
      <pivotArea field="0" type="button" dataOnly="0" labelOnly="1" outline="0" axis="axisRow" fieldPosition="0"/>
    </format>
    <format dxfId="127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77">
      <pivotArea dataOnly="0" labelOnly="1" fieldPosition="0">
        <references count="1">
          <reference field="0" count="4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1276">
      <pivotArea dataOnly="0" labelOnly="1" grandRow="1" outline="0" fieldPosition="0"/>
    </format>
    <format dxfId="12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74">
      <pivotArea type="all" dataOnly="0" outline="0" fieldPosition="0"/>
    </format>
    <format dxfId="1273">
      <pivotArea outline="0" collapsedLevelsAreSubtotals="1" fieldPosition="0"/>
    </format>
    <format dxfId="1272">
      <pivotArea field="0" type="button" dataOnly="0" labelOnly="1" outline="0" axis="axisRow" fieldPosition="0"/>
    </format>
    <format dxfId="127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70">
      <pivotArea dataOnly="0" labelOnly="1" fieldPosition="0">
        <references count="1">
          <reference field="0" count="4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1269">
      <pivotArea dataOnly="0" labelOnly="1" grandRow="1" outline="0" fieldPosition="0"/>
    </format>
    <format dxfId="12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67">
      <pivotArea type="all" dataOnly="0" outline="0" fieldPosition="0"/>
    </format>
    <format dxfId="1266">
      <pivotArea outline="0" collapsedLevelsAreSubtotals="1" fieldPosition="0"/>
    </format>
    <format dxfId="1265">
      <pivotArea field="0" type="button" dataOnly="0" labelOnly="1" outline="0" axis="axisRow" fieldPosition="0"/>
    </format>
    <format dxfId="12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63">
      <pivotArea dataOnly="0" labelOnly="1" fieldPosition="0">
        <references count="1">
          <reference field="0" count="4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1262">
      <pivotArea dataOnly="0" labelOnly="1" grandRow="1" outline="0" fieldPosition="0"/>
    </format>
    <format dxfId="12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04AA-EB57-4D47-B662-BAB9CA38DA8B}" name="PivotTable7" cacheId="67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P4:R114" firstHeaderRow="0" firstDataRow="1" firstDataCol="1" rowPageCount="1" colPageCount="1"/>
  <pivotFields count="4">
    <pivotField axis="axisRow" showAll="0">
      <items count="110">
        <item x="89"/>
        <item x="66"/>
        <item x="55"/>
        <item x="30"/>
        <item x="95"/>
        <item x="104"/>
        <item x="44"/>
        <item x="61"/>
        <item x="93"/>
        <item x="56"/>
        <item x="62"/>
        <item x="106"/>
        <item x="63"/>
        <item x="64"/>
        <item x="67"/>
        <item x="7"/>
        <item x="14"/>
        <item x="88"/>
        <item x="16"/>
        <item x="58"/>
        <item x="102"/>
        <item x="57"/>
        <item x="21"/>
        <item x="59"/>
        <item x="84"/>
        <item x="60"/>
        <item x="24"/>
        <item x="32"/>
        <item x="15"/>
        <item x="70"/>
        <item x="69"/>
        <item x="2"/>
        <item x="22"/>
        <item x="39"/>
        <item x="46"/>
        <item x="92"/>
        <item x="43"/>
        <item x="65"/>
        <item x="68"/>
        <item x="19"/>
        <item x="86"/>
        <item x="91"/>
        <item x="87"/>
        <item x="12"/>
        <item x="82"/>
        <item x="78"/>
        <item x="18"/>
        <item x="31"/>
        <item x="48"/>
        <item x="79"/>
        <item x="25"/>
        <item x="99"/>
        <item x="97"/>
        <item x="52"/>
        <item x="41"/>
        <item x="94"/>
        <item x="36"/>
        <item x="17"/>
        <item x="54"/>
        <item x="9"/>
        <item x="34"/>
        <item x="108"/>
        <item x="8"/>
        <item x="51"/>
        <item x="49"/>
        <item x="50"/>
        <item x="33"/>
        <item x="26"/>
        <item x="37"/>
        <item x="10"/>
        <item x="27"/>
        <item x="98"/>
        <item x="35"/>
        <item x="90"/>
        <item x="6"/>
        <item x="77"/>
        <item x="23"/>
        <item x="0"/>
        <item x="80"/>
        <item x="103"/>
        <item x="20"/>
        <item x="73"/>
        <item x="71"/>
        <item x="105"/>
        <item x="75"/>
        <item x="38"/>
        <item x="3"/>
        <item x="74"/>
        <item x="4"/>
        <item x="81"/>
        <item x="72"/>
        <item x="13"/>
        <item x="42"/>
        <item x="76"/>
        <item x="45"/>
        <item x="29"/>
        <item x="83"/>
        <item x="47"/>
        <item x="11"/>
        <item x="101"/>
        <item x="96"/>
        <item x="40"/>
        <item x="100"/>
        <item x="53"/>
        <item x="1"/>
        <item x="28"/>
        <item x="107"/>
        <item x="85"/>
        <item x="5"/>
        <item t="default"/>
      </items>
    </pivotField>
    <pivotField axis="axisPage" showAll="0">
      <items count="9">
        <item x="4"/>
        <item x="3"/>
        <item x="7"/>
        <item x="0"/>
        <item x="1"/>
        <item x="6"/>
        <item x="5"/>
        <item x="2"/>
        <item t="default"/>
      </items>
    </pivotField>
    <pivotField dataField="1" showAll="0"/>
    <pivotField dataField="1" showAll="0"/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260">
      <pivotArea type="all" dataOnly="0" outline="0" fieldPosition="0"/>
    </format>
    <format dxfId="1259">
      <pivotArea outline="0" collapsedLevelsAreSubtotals="1" fieldPosition="0"/>
    </format>
    <format dxfId="1258">
      <pivotArea field="0" type="button" dataOnly="0" labelOnly="1" outline="0" axis="axisRow" fieldPosition="0"/>
    </format>
    <format dxfId="125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5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55">
      <pivotArea dataOnly="0" labelOnly="1" fieldPosition="0">
        <references count="1">
          <reference field="0" count="9"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1254">
      <pivotArea dataOnly="0" labelOnly="1" grandRow="1" outline="0" fieldPosition="0"/>
    </format>
    <format dxfId="1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52">
      <pivotArea type="all" dataOnly="0" outline="0" fieldPosition="0"/>
    </format>
    <format dxfId="1251">
      <pivotArea outline="0" collapsedLevelsAreSubtotals="1" fieldPosition="0"/>
    </format>
    <format dxfId="1250">
      <pivotArea field="0" type="button" dataOnly="0" labelOnly="1" outline="0" axis="axisRow" fieldPosition="0"/>
    </format>
    <format dxfId="124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4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47">
      <pivotArea dataOnly="0" labelOnly="1" fieldPosition="0">
        <references count="1">
          <reference field="0" count="9"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1246">
      <pivotArea dataOnly="0" labelOnly="1" grandRow="1" outline="0" fieldPosition="0"/>
    </format>
    <format dxfId="12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44">
      <pivotArea type="all" dataOnly="0" outline="0" fieldPosition="0"/>
    </format>
    <format dxfId="1243">
      <pivotArea outline="0" collapsedLevelsAreSubtotals="1" fieldPosition="0"/>
    </format>
    <format dxfId="1242">
      <pivotArea field="0" type="button" dataOnly="0" labelOnly="1" outline="0" axis="axisRow" fieldPosition="0"/>
    </format>
    <format dxfId="124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4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39">
      <pivotArea dataOnly="0" labelOnly="1" fieldPosition="0">
        <references count="1">
          <reference field="0" count="9"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1238">
      <pivotArea dataOnly="0" labelOnly="1" grandRow="1" outline="0" fieldPosition="0"/>
    </format>
    <format dxfId="12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36">
      <pivotArea type="all" dataOnly="0" outline="0" fieldPosition="0"/>
    </format>
    <format dxfId="1235">
      <pivotArea outline="0" collapsedLevelsAreSubtotals="1" fieldPosition="0"/>
    </format>
    <format dxfId="1234">
      <pivotArea field="0" type="button" dataOnly="0" labelOnly="1" outline="0" axis="axisRow" fieldPosition="0"/>
    </format>
    <format dxfId="123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3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31">
      <pivotArea dataOnly="0" labelOnly="1" fieldPosition="0">
        <references count="1">
          <reference field="0" count="9"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  <format dxfId="1230">
      <pivotArea dataOnly="0" labelOnly="1" grandRow="1" outline="0" fieldPosition="0"/>
    </format>
    <format dxfId="12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8B157-B8C2-4AF2-A7E9-1622537BC36E}" name="PivotTable10" cacheId="71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5:Q97" firstHeaderRow="0" firstDataRow="1" firstDataCol="1" rowPageCount="1" colPageCount="1"/>
  <pivotFields count="4">
    <pivotField axis="axisRow" showAll="0">
      <items count="92">
        <item x="36"/>
        <item x="48"/>
        <item x="60"/>
        <item x="62"/>
        <item x="4"/>
        <item x="37"/>
        <item x="7"/>
        <item x="27"/>
        <item x="34"/>
        <item x="8"/>
        <item x="2"/>
        <item x="13"/>
        <item x="12"/>
        <item x="3"/>
        <item x="51"/>
        <item x="30"/>
        <item x="33"/>
        <item x="32"/>
        <item x="22"/>
        <item x="21"/>
        <item x="45"/>
        <item x="38"/>
        <item x="61"/>
        <item x="23"/>
        <item x="39"/>
        <item x="6"/>
        <item x="47"/>
        <item x="18"/>
        <item x="52"/>
        <item x="58"/>
        <item x="56"/>
        <item x="0"/>
        <item x="31"/>
        <item x="29"/>
        <item x="57"/>
        <item x="59"/>
        <item x="24"/>
        <item x="54"/>
        <item x="9"/>
        <item x="5"/>
        <item x="19"/>
        <item x="11"/>
        <item x="35"/>
        <item x="53"/>
        <item x="14"/>
        <item x="43"/>
        <item x="50"/>
        <item x="40"/>
        <item x="15"/>
        <item x="44"/>
        <item x="16"/>
        <item x="20"/>
        <item x="25"/>
        <item x="46"/>
        <item x="49"/>
        <item x="28"/>
        <item x="26"/>
        <item x="1"/>
        <item x="42"/>
        <item x="41"/>
        <item x="55"/>
        <item x="17"/>
        <item x="10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axis="axisPage" showAll="0">
      <items count="13">
        <item x="0"/>
        <item x="2"/>
        <item x="5"/>
        <item x="7"/>
        <item x="4"/>
        <item x="6"/>
        <item x="3"/>
        <item x="1"/>
        <item x="8"/>
        <item x="9"/>
        <item x="10"/>
        <item x="11"/>
        <item t="default"/>
      </items>
    </pivotField>
    <pivotField dataField="1" showAll="0"/>
    <pivotField dataField="1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1228">
      <pivotArea type="all" dataOnly="0" outline="0" fieldPosition="0"/>
    </format>
    <format dxfId="1227">
      <pivotArea outline="0" collapsedLevelsAreSubtotals="1" fieldPosition="0"/>
    </format>
    <format dxfId="1226">
      <pivotArea field="0" type="button" dataOnly="0" labelOnly="1" outline="0" axis="axisRow" fieldPosition="0"/>
    </format>
    <format dxfId="122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24">
      <pivotArea dataOnly="0" labelOnly="1" fieldPosition="0">
        <references count="1">
          <reference field="0" count="1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1223">
      <pivotArea dataOnly="0" labelOnly="1" grandRow="1" outline="0" fieldPosition="0"/>
    </format>
    <format dxfId="12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21">
      <pivotArea type="all" dataOnly="0" outline="0" fieldPosition="0"/>
    </format>
    <format dxfId="1220">
      <pivotArea outline="0" collapsedLevelsAreSubtotals="1" fieldPosition="0"/>
    </format>
    <format dxfId="1219">
      <pivotArea field="0" type="button" dataOnly="0" labelOnly="1" outline="0" axis="axisRow" fieldPosition="0"/>
    </format>
    <format dxfId="121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17">
      <pivotArea dataOnly="0" labelOnly="1" fieldPosition="0">
        <references count="1">
          <reference field="0" count="1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1216">
      <pivotArea dataOnly="0" labelOnly="1" grandRow="1" outline="0" fieldPosition="0"/>
    </format>
    <format dxfId="12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14">
      <pivotArea type="all" dataOnly="0" outline="0" fieldPosition="0"/>
    </format>
    <format dxfId="1213">
      <pivotArea outline="0" collapsedLevelsAreSubtotals="1" fieldPosition="0"/>
    </format>
    <format dxfId="1212">
      <pivotArea field="0" type="button" dataOnly="0" labelOnly="1" outline="0" axis="axisRow" fieldPosition="0"/>
    </format>
    <format dxfId="121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10">
      <pivotArea dataOnly="0" labelOnly="1" fieldPosition="0">
        <references count="1">
          <reference field="0" count="1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1209">
      <pivotArea dataOnly="0" labelOnly="1" grandRow="1" outline="0" fieldPosition="0"/>
    </format>
    <format dxfId="12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07">
      <pivotArea type="all" dataOnly="0" outline="0" fieldPosition="0"/>
    </format>
    <format dxfId="1206">
      <pivotArea outline="0" collapsedLevelsAreSubtotals="1" fieldPosition="0"/>
    </format>
    <format dxfId="1205">
      <pivotArea field="0" type="button" dataOnly="0" labelOnly="1" outline="0" axis="axisRow" fieldPosition="0"/>
    </format>
    <format dxfId="120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03">
      <pivotArea dataOnly="0" labelOnly="1" fieldPosition="0">
        <references count="1">
          <reference field="0" count="1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1202">
      <pivotArea dataOnly="0" labelOnly="1" grandRow="1" outline="0" fieldPosition="0"/>
    </format>
    <format dxfId="12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CB076-4192-4093-842E-7DB6FF76BDED}" name="PivotTable18" cacheId="71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P5:R122" firstHeaderRow="0" firstDataRow="1" firstDataCol="1" rowPageCount="1" colPageCount="1"/>
  <pivotFields count="4">
    <pivotField axis="axisRow" showAll="0">
      <items count="117">
        <item x="14"/>
        <item x="23"/>
        <item x="64"/>
        <item x="17"/>
        <item x="63"/>
        <item x="6"/>
        <item x="18"/>
        <item x="55"/>
        <item x="84"/>
        <item x="95"/>
        <item x="72"/>
        <item x="44"/>
        <item x="103"/>
        <item x="48"/>
        <item x="46"/>
        <item x="78"/>
        <item x="19"/>
        <item x="12"/>
        <item x="114"/>
        <item x="52"/>
        <item x="97"/>
        <item x="69"/>
        <item x="25"/>
        <item x="102"/>
        <item x="101"/>
        <item x="7"/>
        <item x="56"/>
        <item x="75"/>
        <item x="49"/>
        <item x="1"/>
        <item x="45"/>
        <item x="11"/>
        <item x="26"/>
        <item x="0"/>
        <item x="50"/>
        <item x="47"/>
        <item x="22"/>
        <item x="74"/>
        <item x="8"/>
        <item x="58"/>
        <item x="20"/>
        <item x="104"/>
        <item x="57"/>
        <item x="92"/>
        <item x="106"/>
        <item x="28"/>
        <item x="32"/>
        <item x="68"/>
        <item x="38"/>
        <item x="94"/>
        <item x="41"/>
        <item x="39"/>
        <item x="98"/>
        <item x="4"/>
        <item x="33"/>
        <item x="21"/>
        <item x="5"/>
        <item x="15"/>
        <item x="40"/>
        <item x="10"/>
        <item x="16"/>
        <item x="85"/>
        <item x="81"/>
        <item x="66"/>
        <item x="65"/>
        <item x="88"/>
        <item x="87"/>
        <item x="29"/>
        <item x="99"/>
        <item x="77"/>
        <item x="79"/>
        <item x="89"/>
        <item x="37"/>
        <item x="62"/>
        <item x="13"/>
        <item x="31"/>
        <item x="34"/>
        <item x="90"/>
        <item x="9"/>
        <item x="86"/>
        <item x="91"/>
        <item x="83"/>
        <item x="43"/>
        <item x="2"/>
        <item x="54"/>
        <item x="76"/>
        <item x="93"/>
        <item x="73"/>
        <item x="71"/>
        <item x="80"/>
        <item x="61"/>
        <item x="59"/>
        <item x="42"/>
        <item x="51"/>
        <item x="3"/>
        <item x="53"/>
        <item x="60"/>
        <item x="67"/>
        <item x="82"/>
        <item x="105"/>
        <item x="35"/>
        <item x="70"/>
        <item x="30"/>
        <item x="27"/>
        <item x="36"/>
        <item x="109"/>
        <item x="108"/>
        <item x="115"/>
        <item x="24"/>
        <item x="112"/>
        <item x="107"/>
        <item x="113"/>
        <item x="100"/>
        <item x="110"/>
        <item x="96"/>
        <item x="111"/>
        <item t="default"/>
      </items>
    </pivotField>
    <pivotField axis="axisPage" showAll="0">
      <items count="10">
        <item x="1"/>
        <item x="4"/>
        <item x="2"/>
        <item x="7"/>
        <item x="3"/>
        <item x="0"/>
        <item x="6"/>
        <item x="5"/>
        <item x="8"/>
        <item t="default"/>
      </items>
    </pivotField>
    <pivotField dataField="1" showAll="0"/>
    <pivotField dataField="1" showAll="0"/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199">
      <pivotArea type="all" dataOnly="0" outline="0" fieldPosition="0"/>
    </format>
    <format dxfId="1198">
      <pivotArea outline="0" collapsedLevelsAreSubtotals="1" fieldPosition="0"/>
    </format>
    <format dxfId="1197">
      <pivotArea field="0" type="button" dataOnly="0" labelOnly="1" outline="0" axis="axisRow" fieldPosition="0"/>
    </format>
    <format dxfId="119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9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94">
      <pivotArea dataOnly="0" labelOnly="1" fieldPosition="0">
        <references count="1">
          <reference field="0" count="1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</reference>
        </references>
      </pivotArea>
    </format>
    <format dxfId="1193">
      <pivotArea dataOnly="0" labelOnly="1" grandRow="1" outline="0" fieldPosition="0"/>
    </format>
    <format dxfId="11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91">
      <pivotArea type="all" dataOnly="0" outline="0" fieldPosition="0"/>
    </format>
    <format dxfId="1190">
      <pivotArea outline="0" collapsedLevelsAreSubtotals="1" fieldPosition="0"/>
    </format>
    <format dxfId="1189">
      <pivotArea field="0" type="button" dataOnly="0" labelOnly="1" outline="0" axis="axisRow" fieldPosition="0"/>
    </format>
    <format dxfId="118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8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86">
      <pivotArea dataOnly="0" labelOnly="1" fieldPosition="0">
        <references count="1">
          <reference field="0" count="1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</reference>
        </references>
      </pivotArea>
    </format>
    <format dxfId="1185">
      <pivotArea dataOnly="0" labelOnly="1" grandRow="1" outline="0" fieldPosition="0"/>
    </format>
    <format dxfId="11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83">
      <pivotArea type="all" dataOnly="0" outline="0" fieldPosition="0"/>
    </format>
    <format dxfId="1182">
      <pivotArea outline="0" collapsedLevelsAreSubtotals="1" fieldPosition="0"/>
    </format>
    <format dxfId="1181">
      <pivotArea field="0" type="button" dataOnly="0" labelOnly="1" outline="0" axis="axisRow" fieldPosition="0"/>
    </format>
    <format dxfId="118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7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78">
      <pivotArea dataOnly="0" labelOnly="1" fieldPosition="0">
        <references count="1">
          <reference field="0" count="1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</reference>
        </references>
      </pivotArea>
    </format>
    <format dxfId="1177">
      <pivotArea dataOnly="0" labelOnly="1" grandRow="1" outline="0" fieldPosition="0"/>
    </format>
    <format dxfId="11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75">
      <pivotArea type="all" dataOnly="0" outline="0" fieldPosition="0"/>
    </format>
    <format dxfId="1174">
      <pivotArea outline="0" collapsedLevelsAreSubtotals="1" fieldPosition="0"/>
    </format>
    <format dxfId="1173">
      <pivotArea field="0" type="button" dataOnly="0" labelOnly="1" outline="0" axis="axisRow" fieldPosition="0"/>
    </format>
    <format dxfId="11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7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70">
      <pivotArea dataOnly="0" labelOnly="1" fieldPosition="0">
        <references count="1">
          <reference field="0" count="1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</reference>
        </references>
      </pivotArea>
    </format>
    <format dxfId="1169">
      <pivotArea dataOnly="0" labelOnly="1" grandRow="1" outline="0" fieldPosition="0"/>
    </format>
    <format dxfId="11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EE1A2-B983-4B1C-B9C0-98BD8A028E21}" name="PivotTable19" cacheId="7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P89" firstHeaderRow="0" firstDataRow="1" firstDataCol="1" rowPageCount="1" colPageCount="1"/>
  <pivotFields count="4">
    <pivotField axis="axisRow" showAll="0">
      <items count="85">
        <item x="73"/>
        <item x="24"/>
        <item x="69"/>
        <item x="48"/>
        <item x="33"/>
        <item x="10"/>
        <item x="23"/>
        <item x="3"/>
        <item x="0"/>
        <item x="60"/>
        <item x="59"/>
        <item x="5"/>
        <item x="12"/>
        <item x="50"/>
        <item x="78"/>
        <item x="52"/>
        <item x="14"/>
        <item x="7"/>
        <item x="13"/>
        <item x="66"/>
        <item x="31"/>
        <item x="19"/>
        <item x="61"/>
        <item x="81"/>
        <item x="80"/>
        <item x="72"/>
        <item x="20"/>
        <item x="45"/>
        <item x="4"/>
        <item x="36"/>
        <item x="22"/>
        <item x="37"/>
        <item x="29"/>
        <item x="11"/>
        <item x="47"/>
        <item x="30"/>
        <item x="70"/>
        <item x="9"/>
        <item x="83"/>
        <item x="71"/>
        <item x="1"/>
        <item x="38"/>
        <item x="39"/>
        <item x="79"/>
        <item x="63"/>
        <item x="43"/>
        <item x="2"/>
        <item x="57"/>
        <item x="21"/>
        <item x="53"/>
        <item x="18"/>
        <item x="6"/>
        <item x="44"/>
        <item x="42"/>
        <item x="27"/>
        <item x="15"/>
        <item x="26"/>
        <item x="67"/>
        <item x="17"/>
        <item x="49"/>
        <item x="8"/>
        <item x="62"/>
        <item x="40"/>
        <item x="16"/>
        <item x="82"/>
        <item x="41"/>
        <item x="75"/>
        <item x="64"/>
        <item x="76"/>
        <item x="32"/>
        <item x="56"/>
        <item x="34"/>
        <item x="58"/>
        <item x="68"/>
        <item x="35"/>
        <item x="28"/>
        <item x="74"/>
        <item x="25"/>
        <item x="51"/>
        <item x="46"/>
        <item x="65"/>
        <item x="77"/>
        <item x="55"/>
        <item x="54"/>
        <item t="default"/>
      </items>
    </pivotField>
    <pivotField axis="axisPage" showAll="0">
      <items count="10">
        <item x="7"/>
        <item x="0"/>
        <item x="6"/>
        <item x="4"/>
        <item x="5"/>
        <item x="8"/>
        <item x="3"/>
        <item x="1"/>
        <item x="2"/>
        <item t="default"/>
      </items>
    </pivotField>
    <pivotField dataField="1" showAll="0"/>
    <pivotField dataField="1" showAll="0"/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1167">
      <pivotArea type="all" dataOnly="0" outline="0" fieldPosition="0"/>
    </format>
    <format dxfId="1166">
      <pivotArea outline="0" collapsedLevelsAreSubtotals="1" fieldPosition="0"/>
    </format>
    <format dxfId="1165">
      <pivotArea field="0" type="button" dataOnly="0" labelOnly="1" outline="0" axis="axisRow" fieldPosition="0"/>
    </format>
    <format dxfId="11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63">
      <pivotArea dataOnly="0" labelOnly="1" fieldPosition="0">
        <references count="1">
          <reference field="0" count="3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</reference>
        </references>
      </pivotArea>
    </format>
    <format dxfId="1162">
      <pivotArea dataOnly="0" labelOnly="1" grandRow="1" outline="0" fieldPosition="0"/>
    </format>
    <format dxfId="11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60">
      <pivotArea type="all" dataOnly="0" outline="0" fieldPosition="0"/>
    </format>
    <format dxfId="1159">
      <pivotArea outline="0" collapsedLevelsAreSubtotals="1" fieldPosition="0"/>
    </format>
    <format dxfId="1158">
      <pivotArea field="0" type="button" dataOnly="0" labelOnly="1" outline="0" axis="axisRow" fieldPosition="0"/>
    </format>
    <format dxfId="115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56">
      <pivotArea dataOnly="0" labelOnly="1" fieldPosition="0">
        <references count="1">
          <reference field="0" count="3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</reference>
        </references>
      </pivotArea>
    </format>
    <format dxfId="1155">
      <pivotArea dataOnly="0" labelOnly="1" grandRow="1" outline="0" fieldPosition="0"/>
    </format>
    <format dxfId="1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53">
      <pivotArea type="all" dataOnly="0" outline="0" fieldPosition="0"/>
    </format>
    <format dxfId="1152">
      <pivotArea outline="0" collapsedLevelsAreSubtotals="1" fieldPosition="0"/>
    </format>
    <format dxfId="1151">
      <pivotArea field="0" type="button" dataOnly="0" labelOnly="1" outline="0" axis="axisRow" fieldPosition="0"/>
    </format>
    <format dxfId="115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49">
      <pivotArea dataOnly="0" labelOnly="1" fieldPosition="0">
        <references count="1">
          <reference field="0" count="3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</reference>
        </references>
      </pivotArea>
    </format>
    <format dxfId="1148">
      <pivotArea dataOnly="0" labelOnly="1" grandRow="1" outline="0" fieldPosition="0"/>
    </format>
    <format dxfId="11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6">
      <pivotArea type="all" dataOnly="0" outline="0" fieldPosition="0"/>
    </format>
    <format dxfId="1145">
      <pivotArea outline="0" collapsedLevelsAreSubtotals="1" fieldPosition="0"/>
    </format>
    <format dxfId="1144">
      <pivotArea field="0" type="button" dataOnly="0" labelOnly="1" outline="0" axis="axisRow" fieldPosition="0"/>
    </format>
    <format dxfId="114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42">
      <pivotArea dataOnly="0" labelOnly="1" fieldPosition="0">
        <references count="1">
          <reference field="0" count="3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</reference>
        </references>
      </pivotArea>
    </format>
    <format dxfId="1141">
      <pivotArea dataOnly="0" labelOnly="1" grandRow="1" outline="0" fieldPosition="0"/>
    </format>
    <format dxfId="11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4179D-F229-432F-8F96-1B2E16A3CF61}" name="PivotTable20" cacheId="72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108" firstHeaderRow="0" firstDataRow="1" firstDataCol="1" rowPageCount="1" colPageCount="1"/>
  <pivotFields count="4">
    <pivotField axis="axisRow" showAll="0">
      <items count="104">
        <item x="70"/>
        <item x="71"/>
        <item x="14"/>
        <item x="61"/>
        <item x="46"/>
        <item x="47"/>
        <item x="72"/>
        <item x="100"/>
        <item x="34"/>
        <item x="79"/>
        <item x="73"/>
        <item x="74"/>
        <item x="35"/>
        <item x="75"/>
        <item x="76"/>
        <item x="0"/>
        <item x="82"/>
        <item x="15"/>
        <item x="12"/>
        <item x="55"/>
        <item x="88"/>
        <item x="53"/>
        <item x="78"/>
        <item x="77"/>
        <item x="13"/>
        <item x="86"/>
        <item x="4"/>
        <item x="25"/>
        <item x="43"/>
        <item x="10"/>
        <item x="45"/>
        <item x="57"/>
        <item x="49"/>
        <item x="50"/>
        <item x="30"/>
        <item x="27"/>
        <item x="65"/>
        <item x="89"/>
        <item x="21"/>
        <item x="23"/>
        <item x="20"/>
        <item x="83"/>
        <item x="38"/>
        <item x="39"/>
        <item x="41"/>
        <item x="62"/>
        <item x="59"/>
        <item x="40"/>
        <item x="52"/>
        <item x="42"/>
        <item x="87"/>
        <item x="29"/>
        <item x="56"/>
        <item x="7"/>
        <item x="85"/>
        <item x="84"/>
        <item x="31"/>
        <item x="1"/>
        <item x="6"/>
        <item x="93"/>
        <item x="5"/>
        <item x="19"/>
        <item x="44"/>
        <item x="3"/>
        <item x="8"/>
        <item x="67"/>
        <item x="91"/>
        <item x="51"/>
        <item x="54"/>
        <item x="22"/>
        <item x="66"/>
        <item x="9"/>
        <item x="2"/>
        <item x="64"/>
        <item x="68"/>
        <item x="48"/>
        <item x="11"/>
        <item x="92"/>
        <item x="33"/>
        <item x="28"/>
        <item x="81"/>
        <item x="58"/>
        <item x="32"/>
        <item x="80"/>
        <item x="24"/>
        <item x="26"/>
        <item x="16"/>
        <item x="60"/>
        <item x="90"/>
        <item x="37"/>
        <item x="36"/>
        <item x="17"/>
        <item x="18"/>
        <item x="63"/>
        <item x="97"/>
        <item x="95"/>
        <item x="94"/>
        <item x="96"/>
        <item x="101"/>
        <item x="102"/>
        <item x="98"/>
        <item x="99"/>
        <item x="69"/>
        <item t="default"/>
      </items>
    </pivotField>
    <pivotField axis="axisPage" showAll="0">
      <items count="12">
        <item x="4"/>
        <item x="9"/>
        <item x="2"/>
        <item x="10"/>
        <item x="3"/>
        <item x="6"/>
        <item x="1"/>
        <item x="5"/>
        <item x="8"/>
        <item x="0"/>
        <item x="7"/>
        <item t="default"/>
      </items>
    </pivotField>
    <pivotField dataField="1" showAll="0"/>
    <pivotField dataField="1" showAll="0"/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139">
      <pivotArea type="all" dataOnly="0" outline="0" fieldPosition="0"/>
    </format>
    <format dxfId="1138">
      <pivotArea outline="0" collapsedLevelsAreSubtotals="1" fieldPosition="0"/>
    </format>
    <format dxfId="1137">
      <pivotArea field="0" type="button" dataOnly="0" labelOnly="1" outline="0" axis="axisRow" fieldPosition="0"/>
    </format>
    <format dxfId="113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3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34">
      <pivotArea dataOnly="0" labelOnly="1" fieldPosition="0">
        <references count="1">
          <reference field="0" count="3">
            <x v="100"/>
            <x v="101"/>
            <x v="102"/>
          </reference>
        </references>
      </pivotArea>
    </format>
    <format dxfId="1133">
      <pivotArea dataOnly="0" labelOnly="1" grandRow="1" outline="0" fieldPosition="0"/>
    </format>
    <format dxfId="1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31">
      <pivotArea type="all" dataOnly="0" outline="0" fieldPosition="0"/>
    </format>
    <format dxfId="1130">
      <pivotArea outline="0" collapsedLevelsAreSubtotals="1" fieldPosition="0"/>
    </format>
    <format dxfId="1129">
      <pivotArea field="0" type="button" dataOnly="0" labelOnly="1" outline="0" axis="axisRow" fieldPosition="0"/>
    </format>
    <format dxfId="112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2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26">
      <pivotArea dataOnly="0" labelOnly="1" fieldPosition="0">
        <references count="1">
          <reference field="0" count="3">
            <x v="100"/>
            <x v="101"/>
            <x v="102"/>
          </reference>
        </references>
      </pivotArea>
    </format>
    <format dxfId="1125">
      <pivotArea dataOnly="0" labelOnly="1" grandRow="1" outline="0" fieldPosition="0"/>
    </format>
    <format dxfId="11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23">
      <pivotArea type="all" dataOnly="0" outline="0" fieldPosition="0"/>
    </format>
    <format dxfId="1122">
      <pivotArea outline="0" collapsedLevelsAreSubtotals="1" fieldPosition="0"/>
    </format>
    <format dxfId="1121">
      <pivotArea field="0" type="button" dataOnly="0" labelOnly="1" outline="0" axis="axisRow" fieldPosition="0"/>
    </format>
    <format dxfId="112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1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18">
      <pivotArea dataOnly="0" labelOnly="1" fieldPosition="0">
        <references count="1">
          <reference field="0" count="3">
            <x v="100"/>
            <x v="101"/>
            <x v="102"/>
          </reference>
        </references>
      </pivotArea>
    </format>
    <format dxfId="1117">
      <pivotArea dataOnly="0" labelOnly="1" grandRow="1" outline="0" fieldPosition="0"/>
    </format>
    <format dxfId="11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15">
      <pivotArea type="all" dataOnly="0" outline="0" fieldPosition="0"/>
    </format>
    <format dxfId="1114">
      <pivotArea outline="0" collapsedLevelsAreSubtotals="1" fieldPosition="0"/>
    </format>
    <format dxfId="1113">
      <pivotArea field="0" type="button" dataOnly="0" labelOnly="1" outline="0" axis="axisRow" fieldPosition="0"/>
    </format>
    <format dxfId="11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1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10">
      <pivotArea dataOnly="0" labelOnly="1" fieldPosition="0">
        <references count="1">
          <reference field="0" count="3">
            <x v="100"/>
            <x v="101"/>
            <x v="102"/>
          </reference>
        </references>
      </pivotArea>
    </format>
    <format dxfId="1109">
      <pivotArea dataOnly="0" labelOnly="1" grandRow="1" outline="0" fieldPosition="0"/>
    </format>
    <format dxfId="11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60ABF-1EB0-4C1A-B993-3D49708FED5D}" name="PivotTable23" cacheId="73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5:Q49" firstHeaderRow="0" firstDataRow="1" firstDataCol="1" rowPageCount="1" colPageCount="1"/>
  <pivotFields count="4">
    <pivotField axis="axisRow" showAll="0">
      <items count="44">
        <item x="38"/>
        <item x="4"/>
        <item x="24"/>
        <item x="23"/>
        <item x="37"/>
        <item x="5"/>
        <item x="32"/>
        <item x="12"/>
        <item x="33"/>
        <item x="11"/>
        <item x="39"/>
        <item x="16"/>
        <item x="6"/>
        <item x="15"/>
        <item x="25"/>
        <item x="21"/>
        <item x="20"/>
        <item x="0"/>
        <item x="27"/>
        <item x="8"/>
        <item x="35"/>
        <item x="9"/>
        <item x="28"/>
        <item x="17"/>
        <item x="19"/>
        <item x="40"/>
        <item x="1"/>
        <item x="18"/>
        <item x="41"/>
        <item x="26"/>
        <item x="3"/>
        <item x="30"/>
        <item x="13"/>
        <item x="7"/>
        <item x="10"/>
        <item x="14"/>
        <item x="2"/>
        <item x="29"/>
        <item x="42"/>
        <item x="22"/>
        <item x="31"/>
        <item x="34"/>
        <item x="36"/>
        <item t="default"/>
      </items>
    </pivotField>
    <pivotField axis="axisPage" showAll="0">
      <items count="9">
        <item x="6"/>
        <item x="1"/>
        <item x="2"/>
        <item x="5"/>
        <item x="7"/>
        <item x="4"/>
        <item x="3"/>
        <item x="0"/>
        <item t="default"/>
      </items>
    </pivotField>
    <pivotField dataField="1" showAll="0"/>
    <pivotField dataField="1"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4">
    <format dxfId="1107">
      <pivotArea type="all" dataOnly="0" outline="0" fieldPosition="0"/>
    </format>
    <format dxfId="1106">
      <pivotArea outline="0" collapsedLevelsAreSubtotals="1" fieldPosition="0"/>
    </format>
    <format dxfId="1105">
      <pivotArea field="0" type="button" dataOnly="0" labelOnly="1" outline="0" axis="axisRow" fieldPosition="0"/>
    </format>
    <format dxfId="1104">
      <pivotArea dataOnly="0" labelOnly="1" fieldPosition="0">
        <references count="1">
          <reference field="0" count="0"/>
        </references>
      </pivotArea>
    </format>
    <format dxfId="1103">
      <pivotArea dataOnly="0" labelOnly="1" grandRow="1" outline="0" fieldPosition="0"/>
    </format>
    <format dxfId="11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01">
      <pivotArea type="all" dataOnly="0" outline="0" fieldPosition="0"/>
    </format>
    <format dxfId="1100">
      <pivotArea outline="0" collapsedLevelsAreSubtotals="1" fieldPosition="0"/>
    </format>
    <format dxfId="1099">
      <pivotArea field="0" type="button" dataOnly="0" labelOnly="1" outline="0" axis="axisRow" fieldPosition="0"/>
    </format>
    <format dxfId="1098">
      <pivotArea dataOnly="0" labelOnly="1" fieldPosition="0">
        <references count="1">
          <reference field="0" count="0"/>
        </references>
      </pivotArea>
    </format>
    <format dxfId="1097">
      <pivotArea dataOnly="0" labelOnly="1" grandRow="1" outline="0" fieldPosition="0"/>
    </format>
    <format dxfId="10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95">
      <pivotArea type="all" dataOnly="0" outline="0" fieldPosition="0"/>
    </format>
    <format dxfId="1094">
      <pivotArea outline="0" collapsedLevelsAreSubtotals="1" fieldPosition="0"/>
    </format>
    <format dxfId="1093">
      <pivotArea field="0" type="button" dataOnly="0" labelOnly="1" outline="0" axis="axisRow" fieldPosition="0"/>
    </format>
    <format dxfId="1092">
      <pivotArea dataOnly="0" labelOnly="1" fieldPosition="0">
        <references count="1">
          <reference field="0" count="0"/>
        </references>
      </pivotArea>
    </format>
    <format dxfId="1091">
      <pivotArea dataOnly="0" labelOnly="1" grandRow="1" outline="0" fieldPosition="0"/>
    </format>
    <format dxfId="10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89">
      <pivotArea type="all" dataOnly="0" outline="0" fieldPosition="0"/>
    </format>
    <format dxfId="1088">
      <pivotArea outline="0" collapsedLevelsAreSubtotals="1" fieldPosition="0"/>
    </format>
    <format dxfId="1087">
      <pivotArea field="0" type="button" dataOnly="0" labelOnly="1" outline="0" axis="axisRow" fieldPosition="0"/>
    </format>
    <format dxfId="1086">
      <pivotArea dataOnly="0" labelOnly="1" fieldPosition="0">
        <references count="1">
          <reference field="0" count="0"/>
        </references>
      </pivotArea>
    </format>
    <format dxfId="1085">
      <pivotArea dataOnly="0" labelOnly="1" grandRow="1" outline="0" fieldPosition="0"/>
    </format>
    <format dxfId="10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89E98-947F-4F54-9290-0BB9EB1D4F28}" name="PivotTable24" cacheId="7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5:R150" firstHeaderRow="0" firstDataRow="1" firstDataCol="1" rowPageCount="1" colPageCount="1"/>
  <pivotFields count="4">
    <pivotField axis="axisRow" showAll="0">
      <items count="145">
        <item x="118"/>
        <item x="11"/>
        <item x="130"/>
        <item x="48"/>
        <item x="120"/>
        <item x="75"/>
        <item x="141"/>
        <item x="94"/>
        <item x="23"/>
        <item x="111"/>
        <item x="108"/>
        <item x="43"/>
        <item x="24"/>
        <item x="133"/>
        <item x="42"/>
        <item x="140"/>
        <item x="77"/>
        <item x="110"/>
        <item x="107"/>
        <item x="40"/>
        <item x="121"/>
        <item x="132"/>
        <item x="1"/>
        <item x="116"/>
        <item x="52"/>
        <item x="93"/>
        <item x="90"/>
        <item x="47"/>
        <item x="17"/>
        <item x="125"/>
        <item x="100"/>
        <item x="32"/>
        <item x="31"/>
        <item x="109"/>
        <item x="14"/>
        <item x="98"/>
        <item x="134"/>
        <item x="135"/>
        <item x="143"/>
        <item x="67"/>
        <item x="10"/>
        <item x="68"/>
        <item x="57"/>
        <item x="113"/>
        <item x="91"/>
        <item x="124"/>
        <item x="22"/>
        <item x="71"/>
        <item x="69"/>
        <item x="81"/>
        <item x="123"/>
        <item x="104"/>
        <item x="63"/>
        <item x="139"/>
        <item x="62"/>
        <item x="126"/>
        <item x="78"/>
        <item x="0"/>
        <item x="89"/>
        <item x="45"/>
        <item x="50"/>
        <item x="61"/>
        <item x="36"/>
        <item x="39"/>
        <item x="37"/>
        <item x="84"/>
        <item x="60"/>
        <item x="54"/>
        <item x="76"/>
        <item x="5"/>
        <item x="106"/>
        <item x="88"/>
        <item x="122"/>
        <item x="72"/>
        <item x="136"/>
        <item x="82"/>
        <item x="41"/>
        <item x="59"/>
        <item x="137"/>
        <item x="129"/>
        <item x="96"/>
        <item x="35"/>
        <item x="66"/>
        <item x="101"/>
        <item x="83"/>
        <item x="15"/>
        <item x="65"/>
        <item x="55"/>
        <item x="86"/>
        <item x="28"/>
        <item x="38"/>
        <item x="80"/>
        <item x="49"/>
        <item x="87"/>
        <item x="85"/>
        <item x="73"/>
        <item x="117"/>
        <item x="138"/>
        <item x="119"/>
        <item x="79"/>
        <item x="58"/>
        <item x="27"/>
        <item x="56"/>
        <item x="7"/>
        <item x="30"/>
        <item x="44"/>
        <item x="92"/>
        <item x="70"/>
        <item x="29"/>
        <item x="46"/>
        <item x="9"/>
        <item x="4"/>
        <item x="8"/>
        <item x="2"/>
        <item x="95"/>
        <item x="128"/>
        <item x="112"/>
        <item x="97"/>
        <item x="99"/>
        <item x="74"/>
        <item x="103"/>
        <item x="13"/>
        <item x="26"/>
        <item x="25"/>
        <item x="16"/>
        <item x="53"/>
        <item x="64"/>
        <item x="102"/>
        <item x="3"/>
        <item x="20"/>
        <item x="115"/>
        <item x="21"/>
        <item x="51"/>
        <item x="114"/>
        <item x="18"/>
        <item x="33"/>
        <item x="105"/>
        <item x="12"/>
        <item x="142"/>
        <item x="127"/>
        <item x="19"/>
        <item x="34"/>
        <item x="131"/>
        <item x="6"/>
        <item t="default"/>
      </items>
    </pivotField>
    <pivotField axis="axisPage" showAll="0">
      <items count="11">
        <item x="6"/>
        <item x="9"/>
        <item x="1"/>
        <item x="4"/>
        <item x="5"/>
        <item x="7"/>
        <item x="0"/>
        <item x="2"/>
        <item x="3"/>
        <item x="8"/>
        <item t="default"/>
      </items>
    </pivotField>
    <pivotField dataField="1" showAll="0"/>
    <pivotField dataField="1" showAll="0"/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083">
      <pivotArea type="all" dataOnly="0" outline="0" fieldPosition="0"/>
    </format>
    <format dxfId="1082">
      <pivotArea outline="0" collapsedLevelsAreSubtotals="1" fieldPosition="0"/>
    </format>
    <format dxfId="1081">
      <pivotArea field="0" type="button" dataOnly="0" labelOnly="1" outline="0" axis="axisRow" fieldPosition="0"/>
    </format>
    <format dxfId="108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7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78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1077">
      <pivotArea dataOnly="0" labelOnly="1" grandRow="1" outline="0" fieldPosition="0"/>
    </format>
    <format dxfId="10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75">
      <pivotArea type="all" dataOnly="0" outline="0" fieldPosition="0"/>
    </format>
    <format dxfId="1074">
      <pivotArea outline="0" collapsedLevelsAreSubtotals="1" fieldPosition="0"/>
    </format>
    <format dxfId="1073">
      <pivotArea field="0" type="button" dataOnly="0" labelOnly="1" outline="0" axis="axisRow" fieldPosition="0"/>
    </format>
    <format dxfId="10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7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70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1069">
      <pivotArea dataOnly="0" labelOnly="1" grandRow="1" outline="0" fieldPosition="0"/>
    </format>
    <format dxfId="10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67">
      <pivotArea type="all" dataOnly="0" outline="0" fieldPosition="0"/>
    </format>
    <format dxfId="1066">
      <pivotArea outline="0" collapsedLevelsAreSubtotals="1" fieldPosition="0"/>
    </format>
    <format dxfId="1065">
      <pivotArea field="0" type="button" dataOnly="0" labelOnly="1" outline="0" axis="axisRow" fieldPosition="0"/>
    </format>
    <format dxfId="10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6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62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1061">
      <pivotArea dataOnly="0" labelOnly="1" grandRow="1" outline="0" fieldPosition="0"/>
    </format>
    <format dxfId="10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9">
      <pivotArea type="all" dataOnly="0" outline="0" fieldPosition="0"/>
    </format>
    <format dxfId="1058">
      <pivotArea outline="0" collapsedLevelsAreSubtotals="1" fieldPosition="0"/>
    </format>
    <format dxfId="1057">
      <pivotArea field="0" type="button" dataOnly="0" labelOnly="1" outline="0" axis="axisRow" fieldPosition="0"/>
    </format>
    <format dxfId="10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5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54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1053">
      <pivotArea dataOnly="0" labelOnly="1" grandRow="1" outline="0" fieldPosition="0"/>
    </format>
    <format dxfId="10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3F769-B59F-4CBE-836B-78858AF18A1D}" name="PivotTable25" cacheId="7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Q149" firstHeaderRow="0" firstDataRow="1" firstDataCol="1" rowPageCount="1" colPageCount="1"/>
  <pivotFields count="4">
    <pivotField axis="axisRow" showAll="0">
      <items count="144">
        <item x="141"/>
        <item x="102"/>
        <item x="122"/>
        <item x="63"/>
        <item x="69"/>
        <item x="96"/>
        <item x="89"/>
        <item x="97"/>
        <item x="12"/>
        <item x="121"/>
        <item x="130"/>
        <item x="129"/>
        <item x="108"/>
        <item x="5"/>
        <item x="126"/>
        <item x="43"/>
        <item x="70"/>
        <item x="13"/>
        <item x="115"/>
        <item x="110"/>
        <item x="142"/>
        <item x="21"/>
        <item x="105"/>
        <item x="57"/>
        <item x="99"/>
        <item x="9"/>
        <item x="17"/>
        <item x="26"/>
        <item x="64"/>
        <item x="85"/>
        <item x="47"/>
        <item x="41"/>
        <item x="45"/>
        <item x="35"/>
        <item x="34"/>
        <item x="100"/>
        <item x="98"/>
        <item x="31"/>
        <item x="2"/>
        <item x="72"/>
        <item x="73"/>
        <item x="32"/>
        <item x="61"/>
        <item x="128"/>
        <item x="8"/>
        <item x="74"/>
        <item x="16"/>
        <item x="15"/>
        <item x="7"/>
        <item x="38"/>
        <item x="59"/>
        <item x="106"/>
        <item x="124"/>
        <item x="93"/>
        <item x="60"/>
        <item x="4"/>
        <item x="3"/>
        <item x="14"/>
        <item x="24"/>
        <item x="62"/>
        <item x="10"/>
        <item x="131"/>
        <item x="112"/>
        <item x="1"/>
        <item x="75"/>
        <item x="37"/>
        <item x="39"/>
        <item x="18"/>
        <item x="33"/>
        <item x="127"/>
        <item x="109"/>
        <item x="117"/>
        <item x="71"/>
        <item x="114"/>
        <item x="125"/>
        <item x="77"/>
        <item x="134"/>
        <item x="19"/>
        <item x="48"/>
        <item x="0"/>
        <item x="54"/>
        <item x="30"/>
        <item x="6"/>
        <item x="140"/>
        <item x="27"/>
        <item x="58"/>
        <item x="49"/>
        <item x="123"/>
        <item x="23"/>
        <item x="36"/>
        <item x="11"/>
        <item x="52"/>
        <item x="25"/>
        <item x="40"/>
        <item x="20"/>
        <item x="22"/>
        <item x="133"/>
        <item x="135"/>
        <item x="46"/>
        <item x="28"/>
        <item x="53"/>
        <item x="29"/>
        <item x="67"/>
        <item x="76"/>
        <item x="87"/>
        <item x="116"/>
        <item x="103"/>
        <item x="104"/>
        <item x="44"/>
        <item x="84"/>
        <item x="113"/>
        <item x="42"/>
        <item x="136"/>
        <item x="137"/>
        <item x="55"/>
        <item x="68"/>
        <item x="66"/>
        <item x="88"/>
        <item x="132"/>
        <item x="107"/>
        <item x="51"/>
        <item x="50"/>
        <item x="65"/>
        <item x="118"/>
        <item x="56"/>
        <item x="138"/>
        <item x="139"/>
        <item x="78"/>
        <item x="82"/>
        <item x="119"/>
        <item x="94"/>
        <item x="86"/>
        <item x="111"/>
        <item x="92"/>
        <item x="81"/>
        <item x="101"/>
        <item x="95"/>
        <item x="83"/>
        <item x="79"/>
        <item x="90"/>
        <item x="80"/>
        <item x="120"/>
        <item x="91"/>
        <item t="default"/>
      </items>
    </pivotField>
    <pivotField axis="axisPage" showAll="0">
      <items count="14">
        <item x="9"/>
        <item x="1"/>
        <item x="12"/>
        <item x="4"/>
        <item x="2"/>
        <item x="5"/>
        <item x="11"/>
        <item x="8"/>
        <item x="3"/>
        <item x="6"/>
        <item x="10"/>
        <item x="0"/>
        <item x="7"/>
        <item t="default"/>
      </items>
    </pivotField>
    <pivotField dataField="1" showAll="0"/>
    <pivotField dataField="1" showAll="0"/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4">
    <format dxfId="1051">
      <pivotArea type="all" dataOnly="0" outline="0" fieldPosition="0"/>
    </format>
    <format dxfId="1050">
      <pivotArea outline="0" collapsedLevelsAreSubtotals="1" fieldPosition="0"/>
    </format>
    <format dxfId="1049">
      <pivotArea field="0" type="button" dataOnly="0" labelOnly="1" outline="0" axis="axisRow" fieldPosition="0"/>
    </format>
    <format dxfId="104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4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46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1045">
      <pivotArea dataOnly="0" labelOnly="1" grandRow="1" outline="0" fieldPosition="0"/>
    </format>
    <format dxfId="10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3">
      <pivotArea type="all" dataOnly="0" outline="0" fieldPosition="0"/>
    </format>
    <format dxfId="1042">
      <pivotArea outline="0" collapsedLevelsAreSubtotals="1" fieldPosition="0"/>
    </format>
    <format dxfId="1041">
      <pivotArea field="0" type="button" dataOnly="0" labelOnly="1" outline="0" axis="axisRow" fieldPosition="0"/>
    </format>
    <format dxfId="10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3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38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1037">
      <pivotArea dataOnly="0" labelOnly="1" grandRow="1" outline="0" fieldPosition="0"/>
    </format>
    <format dxfId="10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5">
      <pivotArea type="all" dataOnly="0" outline="0" fieldPosition="0"/>
    </format>
    <format dxfId="1034">
      <pivotArea outline="0" collapsedLevelsAreSubtotals="1" fieldPosition="0"/>
    </format>
    <format dxfId="1033">
      <pivotArea field="0" type="button" dataOnly="0" labelOnly="1" outline="0" axis="axisRow" fieldPosition="0"/>
    </format>
    <format dxfId="103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3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30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1029">
      <pivotArea dataOnly="0" labelOnly="1" grandRow="1" outline="0" fieldPosition="0"/>
    </format>
    <format dxfId="10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60BB1-57E4-4344-8322-D01DB36AAFC6}" name="PivotTable1" cacheId="74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180" firstHeaderRow="0" firstDataRow="1" firstDataCol="1" rowPageCount="1" colPageCount="1"/>
  <pivotFields count="4">
    <pivotField axis="axisRow" showAll="0">
      <items count="175">
        <item x="84"/>
        <item x="162"/>
        <item x="130"/>
        <item x="152"/>
        <item x="60"/>
        <item x="86"/>
        <item x="3"/>
        <item x="32"/>
        <item x="118"/>
        <item x="5"/>
        <item x="1"/>
        <item x="131"/>
        <item x="155"/>
        <item x="112"/>
        <item x="173"/>
        <item x="105"/>
        <item x="33"/>
        <item x="125"/>
        <item x="50"/>
        <item x="48"/>
        <item x="51"/>
        <item x="80"/>
        <item x="116"/>
        <item x="49"/>
        <item x="9"/>
        <item x="110"/>
        <item x="113"/>
        <item x="40"/>
        <item x="35"/>
        <item x="94"/>
        <item x="66"/>
        <item x="107"/>
        <item x="111"/>
        <item x="19"/>
        <item x="8"/>
        <item x="29"/>
        <item x="117"/>
        <item x="11"/>
        <item x="153"/>
        <item x="85"/>
        <item x="91"/>
        <item x="0"/>
        <item x="30"/>
        <item x="77"/>
        <item x="22"/>
        <item x="26"/>
        <item x="95"/>
        <item x="160"/>
        <item x="47"/>
        <item x="120"/>
        <item x="87"/>
        <item x="27"/>
        <item x="57"/>
        <item x="123"/>
        <item x="167"/>
        <item x="41"/>
        <item x="151"/>
        <item x="124"/>
        <item x="89"/>
        <item x="106"/>
        <item x="70"/>
        <item x="46"/>
        <item x="15"/>
        <item x="71"/>
        <item x="88"/>
        <item x="10"/>
        <item x="101"/>
        <item x="139"/>
        <item x="7"/>
        <item x="121"/>
        <item x="17"/>
        <item x="43"/>
        <item x="2"/>
        <item x="62"/>
        <item x="136"/>
        <item x="114"/>
        <item x="6"/>
        <item x="150"/>
        <item x="156"/>
        <item x="28"/>
        <item x="14"/>
        <item x="76"/>
        <item x="140"/>
        <item x="137"/>
        <item x="59"/>
        <item x="75"/>
        <item x="148"/>
        <item x="132"/>
        <item x="45"/>
        <item x="145"/>
        <item x="34"/>
        <item x="53"/>
        <item x="36"/>
        <item x="142"/>
        <item x="61"/>
        <item x="58"/>
        <item x="63"/>
        <item x="64"/>
        <item x="143"/>
        <item x="119"/>
        <item x="90"/>
        <item x="12"/>
        <item x="103"/>
        <item x="79"/>
        <item x="144"/>
        <item x="133"/>
        <item x="81"/>
        <item x="4"/>
        <item x="23"/>
        <item x="135"/>
        <item x="83"/>
        <item x="39"/>
        <item x="38"/>
        <item x="55"/>
        <item x="159"/>
        <item x="78"/>
        <item x="31"/>
        <item x="168"/>
        <item x="109"/>
        <item x="56"/>
        <item x="42"/>
        <item x="169"/>
        <item x="13"/>
        <item x="21"/>
        <item x="126"/>
        <item x="96"/>
        <item x="149"/>
        <item x="93"/>
        <item x="73"/>
        <item x="25"/>
        <item x="115"/>
        <item x="44"/>
        <item x="158"/>
        <item x="104"/>
        <item x="54"/>
        <item x="18"/>
        <item x="161"/>
        <item x="146"/>
        <item x="24"/>
        <item x="128"/>
        <item x="165"/>
        <item x="69"/>
        <item x="127"/>
        <item x="171"/>
        <item x="82"/>
        <item x="37"/>
        <item x="170"/>
        <item x="141"/>
        <item x="97"/>
        <item x="157"/>
        <item x="74"/>
        <item x="172"/>
        <item x="108"/>
        <item x="52"/>
        <item x="67"/>
        <item x="163"/>
        <item x="92"/>
        <item x="68"/>
        <item x="102"/>
        <item x="166"/>
        <item x="98"/>
        <item x="134"/>
        <item x="65"/>
        <item x="138"/>
        <item x="72"/>
        <item x="122"/>
        <item x="147"/>
        <item x="100"/>
        <item x="99"/>
        <item x="154"/>
        <item x="164"/>
        <item x="16"/>
        <item x="20"/>
        <item x="129"/>
        <item t="default"/>
      </items>
    </pivotField>
    <pivotField axis="axisPage" showAll="0">
      <items count="12">
        <item x="2"/>
        <item x="9"/>
        <item x="5"/>
        <item x="0"/>
        <item x="6"/>
        <item x="3"/>
        <item x="1"/>
        <item x="4"/>
        <item x="7"/>
        <item x="8"/>
        <item x="10"/>
        <item t="default"/>
      </items>
    </pivotField>
    <pivotField dataField="1" showAll="0"/>
    <pivotField dataField="1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6">
    <format dxfId="1027">
      <pivotArea type="all" dataOnly="0" outline="0" fieldPosition="0"/>
    </format>
    <format dxfId="1026">
      <pivotArea outline="0" collapsedLevelsAreSubtotals="1" fieldPosition="0"/>
    </format>
    <format dxfId="1025">
      <pivotArea field="0" type="button" dataOnly="0" labelOnly="1" outline="0" axis="axisRow" fieldPosition="0"/>
    </format>
    <format dxfId="102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2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2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21">
      <pivotArea dataOnly="0" labelOnly="1" fieldPosition="0">
        <references count="1">
          <reference field="0" count="24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</reference>
        </references>
      </pivotArea>
    </format>
    <format dxfId="1020">
      <pivotArea dataOnly="0" labelOnly="1" grandRow="1" outline="0" fieldPosition="0"/>
    </format>
    <format dxfId="10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18">
      <pivotArea type="all" dataOnly="0" outline="0" fieldPosition="0"/>
    </format>
    <format dxfId="1017">
      <pivotArea outline="0" collapsedLevelsAreSubtotals="1" fieldPosition="0"/>
    </format>
    <format dxfId="1016">
      <pivotArea field="0" type="button" dataOnly="0" labelOnly="1" outline="0" axis="axisRow" fieldPosition="0"/>
    </format>
    <format dxfId="101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1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12">
      <pivotArea dataOnly="0" labelOnly="1" fieldPosition="0">
        <references count="1">
          <reference field="0" count="24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</reference>
        </references>
      </pivotArea>
    </format>
    <format dxfId="1011">
      <pivotArea dataOnly="0" labelOnly="1" grandRow="1" outline="0" fieldPosition="0"/>
    </format>
    <format dxfId="10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09">
      <pivotArea type="all" dataOnly="0" outline="0" fieldPosition="0"/>
    </format>
    <format dxfId="1008">
      <pivotArea outline="0" collapsedLevelsAreSubtotals="1" fieldPosition="0"/>
    </format>
    <format dxfId="1007">
      <pivotArea field="0" type="button" dataOnly="0" labelOnly="1" outline="0" axis="axisRow" fieldPosition="0"/>
    </format>
    <format dxfId="100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0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0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03">
      <pivotArea dataOnly="0" labelOnly="1" fieldPosition="0">
        <references count="1">
          <reference field="0" count="24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</reference>
        </references>
      </pivotArea>
    </format>
    <format dxfId="1002">
      <pivotArea dataOnly="0" labelOnly="1" grandRow="1" outline="0" fieldPosition="0"/>
    </format>
    <format dxfId="10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00">
      <pivotArea type="all" dataOnly="0" outline="0" fieldPosition="0"/>
    </format>
    <format dxfId="999">
      <pivotArea outline="0" collapsedLevelsAreSubtotals="1" fieldPosition="0"/>
    </format>
    <format dxfId="998">
      <pivotArea field="0" type="button" dataOnly="0" labelOnly="1" outline="0" axis="axisRow" fieldPosition="0"/>
    </format>
    <format dxfId="99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9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9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4">
      <pivotArea dataOnly="0" labelOnly="1" fieldPosition="0">
        <references count="1">
          <reference field="0" count="24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</reference>
        </references>
      </pivotArea>
    </format>
    <format dxfId="993">
      <pivotArea dataOnly="0" labelOnly="1" grandRow="1" outline="0" fieldPosition="0"/>
    </format>
    <format dxfId="9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F0E50-8179-480B-AC34-C956E15B1FAE}" name="PivotTable1" cacheId="75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131" firstHeaderRow="0" firstDataRow="1" firstDataCol="1" rowPageCount="1" colPageCount="1"/>
  <pivotFields count="4">
    <pivotField axis="axisRow" showAll="0">
      <items count="127">
        <item x="49"/>
        <item x="54"/>
        <item x="80"/>
        <item x="104"/>
        <item x="101"/>
        <item x="14"/>
        <item x="65"/>
        <item x="43"/>
        <item x="63"/>
        <item x="116"/>
        <item x="27"/>
        <item x="33"/>
        <item x="34"/>
        <item x="70"/>
        <item x="78"/>
        <item x="36"/>
        <item x="102"/>
        <item x="56"/>
        <item x="125"/>
        <item x="44"/>
        <item x="53"/>
        <item x="75"/>
        <item x="42"/>
        <item x="89"/>
        <item x="72"/>
        <item x="69"/>
        <item x="29"/>
        <item x="110"/>
        <item x="7"/>
        <item x="32"/>
        <item x="2"/>
        <item x="45"/>
        <item x="21"/>
        <item x="12"/>
        <item x="87"/>
        <item x="28"/>
        <item x="55"/>
        <item x="26"/>
        <item x="82"/>
        <item x="83"/>
        <item x="88"/>
        <item x="39"/>
        <item x="40"/>
        <item x="73"/>
        <item x="31"/>
        <item x="61"/>
        <item x="15"/>
        <item x="50"/>
        <item x="41"/>
        <item x="16"/>
        <item x="64"/>
        <item x="19"/>
        <item x="100"/>
        <item x="90"/>
        <item x="98"/>
        <item x="117"/>
        <item x="0"/>
        <item x="59"/>
        <item x="79"/>
        <item x="8"/>
        <item x="1"/>
        <item x="76"/>
        <item x="94"/>
        <item x="57"/>
        <item x="67"/>
        <item x="22"/>
        <item x="71"/>
        <item x="92"/>
        <item x="91"/>
        <item x="58"/>
        <item x="77"/>
        <item x="10"/>
        <item x="5"/>
        <item x="37"/>
        <item x="122"/>
        <item x="103"/>
        <item x="113"/>
        <item x="38"/>
        <item x="106"/>
        <item x="20"/>
        <item x="3"/>
        <item x="124"/>
        <item x="23"/>
        <item x="46"/>
        <item x="86"/>
        <item x="6"/>
        <item x="105"/>
        <item x="24"/>
        <item x="4"/>
        <item x="74"/>
        <item x="13"/>
        <item x="119"/>
        <item x="11"/>
        <item x="112"/>
        <item x="118"/>
        <item x="95"/>
        <item x="30"/>
        <item x="107"/>
        <item x="115"/>
        <item x="52"/>
        <item x="9"/>
        <item x="62"/>
        <item x="96"/>
        <item x="123"/>
        <item x="60"/>
        <item x="111"/>
        <item x="121"/>
        <item x="84"/>
        <item x="25"/>
        <item x="18"/>
        <item x="51"/>
        <item x="81"/>
        <item x="68"/>
        <item x="35"/>
        <item x="48"/>
        <item x="17"/>
        <item x="109"/>
        <item x="99"/>
        <item x="114"/>
        <item x="120"/>
        <item x="93"/>
        <item x="108"/>
        <item x="85"/>
        <item x="47"/>
        <item x="66"/>
        <item x="97"/>
        <item t="default"/>
      </items>
    </pivotField>
    <pivotField axis="axisPage" showAll="0">
      <items count="10">
        <item x="8"/>
        <item x="0"/>
        <item x="2"/>
        <item x="6"/>
        <item x="7"/>
        <item x="4"/>
        <item x="1"/>
        <item x="3"/>
        <item x="5"/>
        <item t="default"/>
      </items>
    </pivotField>
    <pivotField dataField="1" showAll="0"/>
    <pivotField dataField="1" showAll="0"/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991">
      <pivotArea type="all" dataOnly="0" outline="0" fieldPosition="0"/>
    </format>
    <format dxfId="990">
      <pivotArea outline="0" collapsedLevelsAreSubtotals="1" fieldPosition="0"/>
    </format>
    <format dxfId="989">
      <pivotArea field="0" type="button" dataOnly="0" labelOnly="1" outline="0" axis="axisRow" fieldPosition="0"/>
    </format>
    <format dxfId="98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8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86">
      <pivotArea dataOnly="0" labelOnly="1" fieldPosition="0">
        <references count="1">
          <reference field="0" count="2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  <format dxfId="985">
      <pivotArea dataOnly="0" labelOnly="1" grandRow="1" outline="0" fieldPosition="0"/>
    </format>
    <format dxfId="9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3">
      <pivotArea type="all" dataOnly="0" outline="0" fieldPosition="0"/>
    </format>
    <format dxfId="982">
      <pivotArea outline="0" collapsedLevelsAreSubtotals="1" fieldPosition="0"/>
    </format>
    <format dxfId="981">
      <pivotArea field="0" type="button" dataOnly="0" labelOnly="1" outline="0" axis="axisRow" fieldPosition="0"/>
    </format>
    <format dxfId="98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7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78">
      <pivotArea dataOnly="0" labelOnly="1" fieldPosition="0">
        <references count="1">
          <reference field="0" count="2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  <format dxfId="977">
      <pivotArea dataOnly="0" labelOnly="1" grandRow="1" outline="0" fieldPosition="0"/>
    </format>
    <format dxfId="9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75">
      <pivotArea type="all" dataOnly="0" outline="0" fieldPosition="0"/>
    </format>
    <format dxfId="974">
      <pivotArea outline="0" collapsedLevelsAreSubtotals="1" fieldPosition="0"/>
    </format>
    <format dxfId="973">
      <pivotArea field="0" type="button" dataOnly="0" labelOnly="1" outline="0" axis="axisRow" fieldPosition="0"/>
    </format>
    <format dxfId="9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7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70">
      <pivotArea dataOnly="0" labelOnly="1" fieldPosition="0">
        <references count="1">
          <reference field="0" count="2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  <format dxfId="969">
      <pivotArea dataOnly="0" labelOnly="1" grandRow="1" outline="0" fieldPosition="0"/>
    </format>
    <format dxfId="9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67">
      <pivotArea type="all" dataOnly="0" outline="0" fieldPosition="0"/>
    </format>
    <format dxfId="966">
      <pivotArea outline="0" collapsedLevelsAreSubtotals="1" fieldPosition="0"/>
    </format>
    <format dxfId="965">
      <pivotArea field="0" type="button" dataOnly="0" labelOnly="1" outline="0" axis="axisRow" fieldPosition="0"/>
    </format>
    <format dxfId="9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6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62">
      <pivotArea dataOnly="0" labelOnly="1" fieldPosition="0">
        <references count="1">
          <reference field="0" count="2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  <format dxfId="961">
      <pivotArea dataOnly="0" labelOnly="1" grandRow="1" outline="0" fieldPosition="0"/>
    </format>
    <format dxfId="9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590F0-7583-4B83-8240-340542D08F44}" name="PivotTable2" cacheId="7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Q116" firstHeaderRow="0" firstDataRow="1" firstDataCol="1" rowPageCount="1" colPageCount="1"/>
  <pivotFields count="4">
    <pivotField axis="axisRow" showAll="0">
      <items count="112">
        <item x="83"/>
        <item x="106"/>
        <item x="84"/>
        <item x="80"/>
        <item x="69"/>
        <item x="98"/>
        <item x="85"/>
        <item x="107"/>
        <item x="22"/>
        <item x="53"/>
        <item x="55"/>
        <item x="23"/>
        <item x="56"/>
        <item x="19"/>
        <item x="105"/>
        <item x="49"/>
        <item x="68"/>
        <item x="95"/>
        <item x="108"/>
        <item x="12"/>
        <item x="21"/>
        <item x="86"/>
        <item x="61"/>
        <item x="72"/>
        <item x="54"/>
        <item x="100"/>
        <item x="8"/>
        <item x="71"/>
        <item x="76"/>
        <item x="82"/>
        <item x="110"/>
        <item x="81"/>
        <item x="87"/>
        <item x="109"/>
        <item x="20"/>
        <item x="46"/>
        <item x="58"/>
        <item x="79"/>
        <item x="42"/>
        <item x="92"/>
        <item x="74"/>
        <item x="38"/>
        <item x="7"/>
        <item x="45"/>
        <item x="59"/>
        <item x="102"/>
        <item x="35"/>
        <item x="93"/>
        <item x="31"/>
        <item x="1"/>
        <item x="66"/>
        <item x="32"/>
        <item x="104"/>
        <item x="51"/>
        <item x="47"/>
        <item x="91"/>
        <item x="37"/>
        <item x="50"/>
        <item x="90"/>
        <item x="28"/>
        <item x="16"/>
        <item x="96"/>
        <item x="41"/>
        <item x="34"/>
        <item x="63"/>
        <item x="26"/>
        <item x="88"/>
        <item x="29"/>
        <item x="3"/>
        <item x="97"/>
        <item x="60"/>
        <item x="78"/>
        <item x="101"/>
        <item x="52"/>
        <item x="30"/>
        <item x="99"/>
        <item x="43"/>
        <item x="14"/>
        <item x="103"/>
        <item x="25"/>
        <item x="27"/>
        <item x="13"/>
        <item x="6"/>
        <item x="39"/>
        <item x="67"/>
        <item x="62"/>
        <item x="89"/>
        <item x="17"/>
        <item x="75"/>
        <item x="18"/>
        <item x="65"/>
        <item x="44"/>
        <item x="36"/>
        <item x="2"/>
        <item x="73"/>
        <item x="11"/>
        <item x="0"/>
        <item x="33"/>
        <item x="64"/>
        <item x="5"/>
        <item x="4"/>
        <item x="15"/>
        <item x="9"/>
        <item x="10"/>
        <item x="40"/>
        <item x="24"/>
        <item x="77"/>
        <item x="70"/>
        <item x="48"/>
        <item x="57"/>
        <item x="94"/>
        <item t="default"/>
      </items>
    </pivotField>
    <pivotField axis="axisPage" showAll="0">
      <items count="10">
        <item x="1"/>
        <item x="8"/>
        <item x="2"/>
        <item x="7"/>
        <item x="0"/>
        <item x="3"/>
        <item x="4"/>
        <item x="6"/>
        <item x="5"/>
        <item t="default"/>
      </items>
    </pivotField>
    <pivotField dataField="1" showAll="0"/>
    <pivotField dataField="1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10571-CF44-479A-832C-047DF07DC879}" name="PivotTable3" cacheId="76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96" firstHeaderRow="0" firstDataRow="1" firstDataCol="1" rowPageCount="1" colPageCount="1"/>
  <pivotFields count="4">
    <pivotField axis="axisRow" showAll="0">
      <items count="92">
        <item x="30"/>
        <item x="13"/>
        <item x="61"/>
        <item x="69"/>
        <item x="50"/>
        <item x="80"/>
        <item x="42"/>
        <item x="67"/>
        <item x="33"/>
        <item x="77"/>
        <item x="11"/>
        <item x="12"/>
        <item x="43"/>
        <item x="45"/>
        <item x="72"/>
        <item x="44"/>
        <item x="58"/>
        <item x="47"/>
        <item x="27"/>
        <item x="10"/>
        <item x="51"/>
        <item x="60"/>
        <item x="63"/>
        <item x="82"/>
        <item x="83"/>
        <item x="15"/>
        <item x="4"/>
        <item x="46"/>
        <item x="29"/>
        <item x="39"/>
        <item x="1"/>
        <item x="56"/>
        <item x="36"/>
        <item x="71"/>
        <item x="5"/>
        <item x="89"/>
        <item x="41"/>
        <item x="7"/>
        <item x="81"/>
        <item x="57"/>
        <item x="24"/>
        <item x="87"/>
        <item x="48"/>
        <item x="86"/>
        <item x="8"/>
        <item x="64"/>
        <item x="62"/>
        <item x="70"/>
        <item x="85"/>
        <item x="14"/>
        <item x="22"/>
        <item x="35"/>
        <item x="52"/>
        <item x="16"/>
        <item x="59"/>
        <item x="23"/>
        <item x="66"/>
        <item x="9"/>
        <item x="79"/>
        <item x="68"/>
        <item x="40"/>
        <item x="65"/>
        <item x="6"/>
        <item x="26"/>
        <item x="76"/>
        <item x="0"/>
        <item x="37"/>
        <item x="3"/>
        <item x="2"/>
        <item x="55"/>
        <item x="19"/>
        <item x="74"/>
        <item x="88"/>
        <item x="54"/>
        <item x="73"/>
        <item x="21"/>
        <item x="78"/>
        <item x="49"/>
        <item x="25"/>
        <item x="84"/>
        <item x="75"/>
        <item x="28"/>
        <item x="38"/>
        <item x="20"/>
        <item x="31"/>
        <item x="34"/>
        <item x="18"/>
        <item x="90"/>
        <item x="32"/>
        <item x="53"/>
        <item x="17"/>
        <item t="default"/>
      </items>
    </pivotField>
    <pivotField axis="axisPage" showAll="0">
      <items count="10">
        <item x="7"/>
        <item x="8"/>
        <item x="5"/>
        <item x="1"/>
        <item x="3"/>
        <item x="6"/>
        <item x="0"/>
        <item x="2"/>
        <item x="4"/>
        <item t="default"/>
      </items>
    </pivotField>
    <pivotField dataField="1" showAll="0"/>
    <pivotField dataField="1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959">
      <pivotArea type="all" dataOnly="0" outline="0" fieldPosition="0"/>
    </format>
    <format dxfId="958">
      <pivotArea outline="0" collapsedLevelsAreSubtotals="1" fieldPosition="0"/>
    </format>
    <format dxfId="957">
      <pivotArea field="0" type="button" dataOnly="0" labelOnly="1" outline="0" axis="axisRow" fieldPosition="0"/>
    </format>
    <format dxfId="9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55">
      <pivotArea dataOnly="0" labelOnly="1" fieldPosition="0">
        <references count="1">
          <reference field="0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954">
      <pivotArea dataOnly="0" labelOnly="1" grandRow="1" outline="0" fieldPosition="0"/>
    </format>
    <format dxfId="9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52">
      <pivotArea type="all" dataOnly="0" outline="0" fieldPosition="0"/>
    </format>
    <format dxfId="951">
      <pivotArea outline="0" collapsedLevelsAreSubtotals="1" fieldPosition="0"/>
    </format>
    <format dxfId="950">
      <pivotArea field="0" type="button" dataOnly="0" labelOnly="1" outline="0" axis="axisRow" fieldPosition="0"/>
    </format>
    <format dxfId="94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48">
      <pivotArea dataOnly="0" labelOnly="1" fieldPosition="0">
        <references count="1">
          <reference field="0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947">
      <pivotArea dataOnly="0" labelOnly="1" grandRow="1" outline="0" fieldPosition="0"/>
    </format>
    <format dxfId="9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45">
      <pivotArea type="all" dataOnly="0" outline="0" fieldPosition="0"/>
    </format>
    <format dxfId="944">
      <pivotArea outline="0" collapsedLevelsAreSubtotals="1" fieldPosition="0"/>
    </format>
    <format dxfId="943">
      <pivotArea field="0" type="button" dataOnly="0" labelOnly="1" outline="0" axis="axisRow" fieldPosition="0"/>
    </format>
    <format dxfId="94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41">
      <pivotArea dataOnly="0" labelOnly="1" fieldPosition="0">
        <references count="1">
          <reference field="0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940">
      <pivotArea dataOnly="0" labelOnly="1" grandRow="1" outline="0" fieldPosition="0"/>
    </format>
    <format dxfId="9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52E7F-9D18-4E43-BE3F-AE20EA126C09}" name="PivotTable4" cacheId="67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150" firstHeaderRow="0" firstDataRow="1" firstDataCol="1" rowPageCount="1" colPageCount="1"/>
  <pivotFields count="4">
    <pivotField axis="axisRow" showAll="0">
      <items count="145">
        <item x="128"/>
        <item x="97"/>
        <item x="22"/>
        <item x="129"/>
        <item x="73"/>
        <item x="70"/>
        <item x="26"/>
        <item x="133"/>
        <item x="72"/>
        <item x="38"/>
        <item x="84"/>
        <item x="130"/>
        <item x="131"/>
        <item x="117"/>
        <item x="80"/>
        <item x="36"/>
        <item x="32"/>
        <item x="35"/>
        <item x="124"/>
        <item x="103"/>
        <item x="6"/>
        <item x="0"/>
        <item x="69"/>
        <item x="55"/>
        <item x="136"/>
        <item x="4"/>
        <item x="125"/>
        <item x="114"/>
        <item x="116"/>
        <item x="83"/>
        <item x="96"/>
        <item x="34"/>
        <item x="5"/>
        <item x="135"/>
        <item x="62"/>
        <item x="89"/>
        <item x="93"/>
        <item x="101"/>
        <item x="94"/>
        <item x="71"/>
        <item x="120"/>
        <item x="54"/>
        <item x="74"/>
        <item x="24"/>
        <item x="39"/>
        <item x="51"/>
        <item x="121"/>
        <item x="10"/>
        <item x="122"/>
        <item x="86"/>
        <item x="49"/>
        <item x="23"/>
        <item x="79"/>
        <item x="12"/>
        <item x="139"/>
        <item x="59"/>
        <item x="92"/>
        <item x="44"/>
        <item x="67"/>
        <item x="14"/>
        <item x="77"/>
        <item x="1"/>
        <item x="108"/>
        <item x="107"/>
        <item x="127"/>
        <item x="31"/>
        <item x="27"/>
        <item x="106"/>
        <item x="134"/>
        <item x="21"/>
        <item x="50"/>
        <item x="8"/>
        <item x="75"/>
        <item x="53"/>
        <item x="28"/>
        <item x="42"/>
        <item x="111"/>
        <item x="82"/>
        <item x="58"/>
        <item x="43"/>
        <item x="91"/>
        <item x="40"/>
        <item x="30"/>
        <item x="126"/>
        <item x="141"/>
        <item x="17"/>
        <item x="61"/>
        <item x="20"/>
        <item x="56"/>
        <item x="87"/>
        <item x="68"/>
        <item x="115"/>
        <item x="95"/>
        <item x="60"/>
        <item x="119"/>
        <item x="3"/>
        <item x="13"/>
        <item x="18"/>
        <item x="47"/>
        <item x="132"/>
        <item x="104"/>
        <item x="113"/>
        <item x="57"/>
        <item x="15"/>
        <item x="65"/>
        <item x="45"/>
        <item x="112"/>
        <item x="66"/>
        <item x="19"/>
        <item x="143"/>
        <item x="99"/>
        <item x="29"/>
        <item x="41"/>
        <item x="48"/>
        <item x="137"/>
        <item x="16"/>
        <item x="37"/>
        <item x="78"/>
        <item x="33"/>
        <item x="102"/>
        <item x="110"/>
        <item x="63"/>
        <item x="138"/>
        <item x="76"/>
        <item x="100"/>
        <item x="64"/>
        <item x="123"/>
        <item x="105"/>
        <item x="7"/>
        <item x="118"/>
        <item x="46"/>
        <item x="85"/>
        <item x="90"/>
        <item x="9"/>
        <item x="2"/>
        <item x="109"/>
        <item x="11"/>
        <item x="52"/>
        <item x="88"/>
        <item x="98"/>
        <item x="25"/>
        <item x="140"/>
        <item x="142"/>
        <item x="81"/>
        <item t="default"/>
      </items>
    </pivotField>
    <pivotField axis="axisPage" multipleItemSelectionAllowed="1" showAll="0">
      <items count="12">
        <item x="7"/>
        <item x="4"/>
        <item x="9"/>
        <item x="8"/>
        <item x="0"/>
        <item x="1"/>
        <item x="5"/>
        <item x="6"/>
        <item x="2"/>
        <item x="3"/>
        <item x="10"/>
        <item t="default"/>
      </items>
    </pivotField>
    <pivotField dataField="1" showAll="0"/>
    <pivotField dataField="1" showAll="0"/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938">
      <pivotArea type="all" dataOnly="0" outline="0" fieldPosition="0"/>
    </format>
    <format dxfId="937">
      <pivotArea outline="0" collapsedLevelsAreSubtotals="1" fieldPosition="0"/>
    </format>
    <format dxfId="936">
      <pivotArea field="0" type="button" dataOnly="0" labelOnly="1" outline="0" axis="axisRow" fieldPosition="0"/>
    </format>
    <format dxfId="9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3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33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932">
      <pivotArea dataOnly="0" labelOnly="1" grandRow="1" outline="0" fieldPosition="0"/>
    </format>
    <format dxfId="9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0">
      <pivotArea type="all" dataOnly="0" outline="0" fieldPosition="0"/>
    </format>
    <format dxfId="929">
      <pivotArea outline="0" collapsedLevelsAreSubtotals="1" fieldPosition="0"/>
    </format>
    <format dxfId="928">
      <pivotArea field="0" type="button" dataOnly="0" labelOnly="1" outline="0" axis="axisRow" fieldPosition="0"/>
    </format>
    <format dxfId="92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2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25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924">
      <pivotArea dataOnly="0" labelOnly="1" grandRow="1" outline="0" fieldPosition="0"/>
    </format>
    <format dxfId="9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22">
      <pivotArea type="all" dataOnly="0" outline="0" fieldPosition="0"/>
    </format>
    <format dxfId="921">
      <pivotArea outline="0" collapsedLevelsAreSubtotals="1" fieldPosition="0"/>
    </format>
    <format dxfId="920">
      <pivotArea field="0" type="button" dataOnly="0" labelOnly="1" outline="0" axis="axisRow" fieldPosition="0"/>
    </format>
    <format dxfId="91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1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17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916">
      <pivotArea dataOnly="0" labelOnly="1" grandRow="1" outline="0" fieldPosition="0"/>
    </format>
    <format dxfId="9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14">
      <pivotArea type="all" dataOnly="0" outline="0" fieldPosition="0"/>
    </format>
    <format dxfId="913">
      <pivotArea outline="0" collapsedLevelsAreSubtotals="1" fieldPosition="0"/>
    </format>
    <format dxfId="912">
      <pivotArea field="0" type="button" dataOnly="0" labelOnly="1" outline="0" axis="axisRow" fieldPosition="0"/>
    </format>
    <format dxfId="91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1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09">
      <pivotArea dataOnly="0" labelOnly="1" fieldPosition="0">
        <references count="1">
          <reference field="0" count="4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908">
      <pivotArea dataOnly="0" labelOnly="1" grandRow="1" outline="0" fieldPosition="0"/>
    </format>
    <format dxfId="9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6A8DB-2E48-4AE4-B5EC-72AC394173B0}" name="PivotTable5" cacheId="6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:P79" firstHeaderRow="0" firstDataRow="1" firstDataCol="1" rowPageCount="1" colPageCount="1"/>
  <pivotFields count="4">
    <pivotField axis="axisRow" showAll="0">
      <items count="74">
        <item x="60"/>
        <item x="8"/>
        <item x="47"/>
        <item x="32"/>
        <item x="71"/>
        <item x="57"/>
        <item x="34"/>
        <item x="69"/>
        <item x="72"/>
        <item x="13"/>
        <item x="21"/>
        <item x="61"/>
        <item x="44"/>
        <item x="59"/>
        <item x="66"/>
        <item x="0"/>
        <item x="35"/>
        <item x="5"/>
        <item x="25"/>
        <item x="30"/>
        <item x="68"/>
        <item x="42"/>
        <item x="24"/>
        <item x="26"/>
        <item x="67"/>
        <item x="58"/>
        <item x="20"/>
        <item x="28"/>
        <item x="64"/>
        <item x="10"/>
        <item x="23"/>
        <item x="7"/>
        <item x="53"/>
        <item x="36"/>
        <item x="9"/>
        <item x="63"/>
        <item x="65"/>
        <item x="27"/>
        <item x="54"/>
        <item x="39"/>
        <item x="41"/>
        <item x="33"/>
        <item x="38"/>
        <item x="11"/>
        <item x="16"/>
        <item x="12"/>
        <item x="18"/>
        <item x="15"/>
        <item x="14"/>
        <item x="6"/>
        <item x="22"/>
        <item x="40"/>
        <item x="55"/>
        <item x="2"/>
        <item x="19"/>
        <item x="56"/>
        <item x="51"/>
        <item x="31"/>
        <item x="1"/>
        <item x="4"/>
        <item x="49"/>
        <item x="17"/>
        <item x="52"/>
        <item x="43"/>
        <item x="48"/>
        <item x="50"/>
        <item x="45"/>
        <item x="37"/>
        <item x="3"/>
        <item x="62"/>
        <item x="46"/>
        <item x="29"/>
        <item x="70"/>
        <item t="default"/>
      </items>
    </pivotField>
    <pivotField axis="axisPage" showAll="0">
      <items count="10">
        <item x="6"/>
        <item x="3"/>
        <item x="8"/>
        <item x="0"/>
        <item x="5"/>
        <item x="1"/>
        <item x="4"/>
        <item x="2"/>
        <item x="7"/>
        <item t="default"/>
      </items>
    </pivotField>
    <pivotField dataField="1" showAll="0"/>
    <pivotField dataField="1"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906">
      <pivotArea type="all" dataOnly="0" outline="0" fieldPosition="0"/>
    </format>
    <format dxfId="905">
      <pivotArea outline="0" collapsedLevelsAreSubtotals="1" fieldPosition="0"/>
    </format>
    <format dxfId="904">
      <pivotArea field="0" type="button" dataOnly="0" labelOnly="1" outline="0" axis="axisRow" fieldPosition="0"/>
    </format>
    <format dxfId="90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02">
      <pivotArea dataOnly="0" labelOnly="1" fieldPosition="0">
        <references count="1">
          <reference field="0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901">
      <pivotArea dataOnly="0" labelOnly="1" grandRow="1" outline="0" fieldPosition="0"/>
    </format>
    <format dxfId="9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9">
      <pivotArea type="all" dataOnly="0" outline="0" fieldPosition="0"/>
    </format>
    <format dxfId="898">
      <pivotArea outline="0" collapsedLevelsAreSubtotals="1" fieldPosition="0"/>
    </format>
    <format dxfId="897">
      <pivotArea field="0" type="button" dataOnly="0" labelOnly="1" outline="0" axis="axisRow" fieldPosition="0"/>
    </format>
    <format dxfId="89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95">
      <pivotArea dataOnly="0" labelOnly="1" fieldPosition="0">
        <references count="1">
          <reference field="0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894">
      <pivotArea dataOnly="0" labelOnly="1" grandRow="1" outline="0" fieldPosition="0"/>
    </format>
    <format dxfId="8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2">
      <pivotArea type="all" dataOnly="0" outline="0" fieldPosition="0"/>
    </format>
    <format dxfId="891">
      <pivotArea outline="0" collapsedLevelsAreSubtotals="1" fieldPosition="0"/>
    </format>
    <format dxfId="890">
      <pivotArea field="0" type="button" dataOnly="0" labelOnly="1" outline="0" axis="axisRow" fieldPosition="0"/>
    </format>
    <format dxfId="8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8">
      <pivotArea dataOnly="0" labelOnly="1" fieldPosition="0">
        <references count="1">
          <reference field="0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887">
      <pivotArea dataOnly="0" labelOnly="1" grandRow="1" outline="0" fieldPosition="0"/>
    </format>
    <format dxfId="8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5">
      <pivotArea type="all" dataOnly="0" outline="0" fieldPosition="0"/>
    </format>
    <format dxfId="884">
      <pivotArea outline="0" collapsedLevelsAreSubtotals="1" fieldPosition="0"/>
    </format>
    <format dxfId="883">
      <pivotArea field="0" type="button" dataOnly="0" labelOnly="1" outline="0" axis="axisRow" fieldPosition="0"/>
    </format>
    <format dxfId="88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1">
      <pivotArea dataOnly="0" labelOnly="1" fieldPosition="0">
        <references count="1">
          <reference field="0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880">
      <pivotArea dataOnly="0" labelOnly="1" grandRow="1" outline="0" fieldPosition="0"/>
    </format>
    <format dxfId="8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1EB39-5C7C-405F-8B19-D26D5F90464F}" name="PivotTable6" cacheId="66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4:Q18" firstHeaderRow="0" firstDataRow="1" firstDataCol="1" rowPageCount="1" colPageCount="1"/>
  <pivotFields count="4">
    <pivotField axis="axisRow" showAll="0">
      <items count="129">
        <item x="11"/>
        <item x="124"/>
        <item x="2"/>
        <item x="10"/>
        <item x="99"/>
        <item x="8"/>
        <item x="4"/>
        <item x="66"/>
        <item x="100"/>
        <item x="16"/>
        <item x="18"/>
        <item x="14"/>
        <item x="19"/>
        <item x="71"/>
        <item x="12"/>
        <item x="17"/>
        <item x="22"/>
        <item x="81"/>
        <item x="21"/>
        <item x="97"/>
        <item x="7"/>
        <item x="88"/>
        <item x="87"/>
        <item x="36"/>
        <item x="73"/>
        <item x="40"/>
        <item x="1"/>
        <item x="9"/>
        <item x="6"/>
        <item x="15"/>
        <item x="3"/>
        <item x="13"/>
        <item x="5"/>
        <item x="101"/>
        <item x="89"/>
        <item x="114"/>
        <item x="125"/>
        <item x="63"/>
        <item x="53"/>
        <item x="108"/>
        <item x="56"/>
        <item x="62"/>
        <item x="70"/>
        <item x="115"/>
        <item x="102"/>
        <item x="119"/>
        <item x="95"/>
        <item x="42"/>
        <item x="106"/>
        <item x="45"/>
        <item x="121"/>
        <item x="90"/>
        <item x="80"/>
        <item x="34"/>
        <item x="94"/>
        <item x="72"/>
        <item x="28"/>
        <item x="52"/>
        <item x="33"/>
        <item x="78"/>
        <item x="98"/>
        <item x="111"/>
        <item x="68"/>
        <item x="26"/>
        <item x="123"/>
        <item x="57"/>
        <item x="77"/>
        <item x="109"/>
        <item x="23"/>
        <item x="113"/>
        <item x="85"/>
        <item x="41"/>
        <item x="20"/>
        <item x="24"/>
        <item x="104"/>
        <item x="69"/>
        <item x="59"/>
        <item x="96"/>
        <item x="51"/>
        <item x="75"/>
        <item x="48"/>
        <item x="61"/>
        <item x="38"/>
        <item x="0"/>
        <item x="44"/>
        <item x="107"/>
        <item x="122"/>
        <item x="103"/>
        <item x="39"/>
        <item x="47"/>
        <item x="35"/>
        <item x="84"/>
        <item x="82"/>
        <item x="25"/>
        <item x="46"/>
        <item x="91"/>
        <item x="43"/>
        <item x="76"/>
        <item x="92"/>
        <item x="127"/>
        <item x="37"/>
        <item x="60"/>
        <item x="79"/>
        <item x="110"/>
        <item x="117"/>
        <item x="67"/>
        <item x="29"/>
        <item x="32"/>
        <item x="30"/>
        <item x="64"/>
        <item x="54"/>
        <item x="105"/>
        <item x="49"/>
        <item x="93"/>
        <item x="83"/>
        <item x="74"/>
        <item x="120"/>
        <item x="31"/>
        <item x="112"/>
        <item x="86"/>
        <item x="50"/>
        <item x="27"/>
        <item x="55"/>
        <item x="58"/>
        <item x="116"/>
        <item x="126"/>
        <item x="118"/>
        <item x="65"/>
        <item t="default"/>
      </items>
    </pivotField>
    <pivotField axis="axisPage" showAll="0">
      <items count="12">
        <item x="5"/>
        <item x="4"/>
        <item x="6"/>
        <item x="7"/>
        <item x="1"/>
        <item x="2"/>
        <item x="9"/>
        <item x="8"/>
        <item x="0"/>
        <item x="10"/>
        <item x="3"/>
        <item t="default"/>
      </items>
    </pivotField>
    <pivotField dataField="1" showAll="0"/>
    <pivotField dataField="1" showAll="0"/>
  </pivotFields>
  <rowFields count="1">
    <field x="0"/>
  </rowFields>
  <rowItems count="14">
    <i>
      <x v="37"/>
    </i>
    <i>
      <x v="38"/>
    </i>
    <i>
      <x v="40"/>
    </i>
    <i>
      <x v="41"/>
    </i>
    <i>
      <x v="65"/>
    </i>
    <i>
      <x v="76"/>
    </i>
    <i>
      <x v="81"/>
    </i>
    <i>
      <x v="101"/>
    </i>
    <i>
      <x v="109"/>
    </i>
    <i>
      <x v="110"/>
    </i>
    <i>
      <x v="122"/>
    </i>
    <i>
      <x v="123"/>
    </i>
    <i>
      <x v="12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0" hier="-1"/>
  </pageFields>
  <dataFields count="2">
    <dataField name="Sum of amount" fld="2" baseField="0" baseItem="0"/>
    <dataField name="Sum of online" fld="3" baseField="0" baseItem="0"/>
  </dataFields>
  <formats count="24">
    <format dxfId="878">
      <pivotArea type="all" dataOnly="0" outline="0" fieldPosition="0"/>
    </format>
    <format dxfId="877">
      <pivotArea outline="0" collapsedLevelsAreSubtotals="1" fieldPosition="0"/>
    </format>
    <format dxfId="876">
      <pivotArea field="0" type="button" dataOnly="0" labelOnly="1" outline="0" axis="axisRow" fieldPosition="0"/>
    </format>
    <format dxfId="87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7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73">
      <pivotArea dataOnly="0" labelOnly="1" fieldPosition="0">
        <references count="1">
          <reference field="0" count="2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</reference>
        </references>
      </pivotArea>
    </format>
    <format dxfId="872">
      <pivotArea dataOnly="0" labelOnly="1" grandRow="1" outline="0" fieldPosition="0"/>
    </format>
    <format dxfId="8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70">
      <pivotArea type="all" dataOnly="0" outline="0" fieldPosition="0"/>
    </format>
    <format dxfId="869">
      <pivotArea outline="0" collapsedLevelsAreSubtotals="1" fieldPosition="0"/>
    </format>
    <format dxfId="868">
      <pivotArea field="0" type="button" dataOnly="0" labelOnly="1" outline="0" axis="axisRow" fieldPosition="0"/>
    </format>
    <format dxfId="86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6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65">
      <pivotArea dataOnly="0" labelOnly="1" fieldPosition="0">
        <references count="1">
          <reference field="0" count="2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</reference>
        </references>
      </pivotArea>
    </format>
    <format dxfId="864">
      <pivotArea dataOnly="0" labelOnly="1" grandRow="1" outline="0" fieldPosition="0"/>
    </format>
    <format dxfId="8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62">
      <pivotArea type="all" dataOnly="0" outline="0" fieldPosition="0"/>
    </format>
    <format dxfId="861">
      <pivotArea outline="0" collapsedLevelsAreSubtotals="1" fieldPosition="0"/>
    </format>
    <format dxfId="860">
      <pivotArea field="0" type="button" dataOnly="0" labelOnly="1" outline="0" axis="axisRow" fieldPosition="0"/>
    </format>
    <format dxfId="85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5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57">
      <pivotArea dataOnly="0" labelOnly="1" fieldPosition="0">
        <references count="1">
          <reference field="0" count="2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</reference>
        </references>
      </pivotArea>
    </format>
    <format dxfId="856">
      <pivotArea dataOnly="0" labelOnly="1" grandRow="1" outline="0" fieldPosition="0"/>
    </format>
    <format dxfId="8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58973-CA04-4156-B882-2557E6D4C434}" name="PivotTable7" cacheId="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:P102" firstHeaderRow="0" firstDataRow="1" firstDataCol="1" rowPageCount="1" colPageCount="1"/>
  <pivotFields count="4">
    <pivotField axis="axisRow" showAll="0">
      <items count="97">
        <item x="65"/>
        <item x="64"/>
        <item x="2"/>
        <item x="55"/>
        <item x="83"/>
        <item x="14"/>
        <item x="70"/>
        <item x="59"/>
        <item x="21"/>
        <item x="34"/>
        <item x="36"/>
        <item x="63"/>
        <item x="16"/>
        <item x="86"/>
        <item x="15"/>
        <item x="54"/>
        <item x="67"/>
        <item x="35"/>
        <item x="85"/>
        <item x="95"/>
        <item x="6"/>
        <item x="87"/>
        <item x="22"/>
        <item x="68"/>
        <item x="82"/>
        <item x="50"/>
        <item x="84"/>
        <item x="17"/>
        <item x="13"/>
        <item x="24"/>
        <item x="37"/>
        <item x="62"/>
        <item x="5"/>
        <item x="23"/>
        <item x="38"/>
        <item x="52"/>
        <item x="31"/>
        <item x="20"/>
        <item x="56"/>
        <item x="3"/>
        <item x="28"/>
        <item x="11"/>
        <item x="7"/>
        <item x="8"/>
        <item x="26"/>
        <item x="27"/>
        <item x="61"/>
        <item x="51"/>
        <item x="92"/>
        <item x="18"/>
        <item x="33"/>
        <item x="25"/>
        <item x="93"/>
        <item x="47"/>
        <item x="46"/>
        <item x="4"/>
        <item x="60"/>
        <item x="79"/>
        <item x="53"/>
        <item x="12"/>
        <item x="19"/>
        <item x="57"/>
        <item x="30"/>
        <item x="0"/>
        <item x="49"/>
        <item x="71"/>
        <item x="29"/>
        <item x="1"/>
        <item x="40"/>
        <item x="45"/>
        <item x="32"/>
        <item x="48"/>
        <item x="66"/>
        <item x="10"/>
        <item x="78"/>
        <item x="69"/>
        <item x="39"/>
        <item x="72"/>
        <item x="81"/>
        <item x="41"/>
        <item x="91"/>
        <item x="94"/>
        <item x="73"/>
        <item x="58"/>
        <item x="88"/>
        <item x="74"/>
        <item x="42"/>
        <item x="89"/>
        <item x="77"/>
        <item x="9"/>
        <item x="43"/>
        <item x="44"/>
        <item x="76"/>
        <item x="75"/>
        <item x="80"/>
        <item x="90"/>
        <item t="default"/>
      </items>
    </pivotField>
    <pivotField axis="axisPage" showAll="0">
      <items count="12">
        <item x="5"/>
        <item x="8"/>
        <item x="1"/>
        <item x="9"/>
        <item x="2"/>
        <item x="10"/>
        <item x="0"/>
        <item x="6"/>
        <item x="3"/>
        <item x="7"/>
        <item x="4"/>
        <item t="default"/>
      </items>
    </pivotField>
    <pivotField dataField="1" showAll="0"/>
    <pivotField dataField="1" showAll="0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854">
      <pivotArea type="all" dataOnly="0" outline="0" fieldPosition="0"/>
    </format>
    <format dxfId="853">
      <pivotArea outline="0" collapsedLevelsAreSubtotals="1" fieldPosition="0"/>
    </format>
    <format dxfId="852">
      <pivotArea field="0" type="button" dataOnly="0" labelOnly="1" outline="0" axis="axisRow" fieldPosition="0"/>
    </format>
    <format dxfId="85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50">
      <pivotArea dataOnly="0" labelOnly="1" fieldPosition="0">
        <references count="1">
          <reference field="0" count="4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849">
      <pivotArea dataOnly="0" labelOnly="1" grandRow="1" outline="0" fieldPosition="0"/>
    </format>
    <format dxfId="8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7">
      <pivotArea type="all" dataOnly="0" outline="0" fieldPosition="0"/>
    </format>
    <format dxfId="846">
      <pivotArea outline="0" collapsedLevelsAreSubtotals="1" fieldPosition="0"/>
    </format>
    <format dxfId="845">
      <pivotArea field="0" type="button" dataOnly="0" labelOnly="1" outline="0" axis="axisRow" fieldPosition="0"/>
    </format>
    <format dxfId="84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43">
      <pivotArea dataOnly="0" labelOnly="1" fieldPosition="0">
        <references count="1">
          <reference field="0" count="4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842">
      <pivotArea dataOnly="0" labelOnly="1" grandRow="1" outline="0" fieldPosition="0"/>
    </format>
    <format dxfId="8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0">
      <pivotArea type="all" dataOnly="0" outline="0" fieldPosition="0"/>
    </format>
    <format dxfId="839">
      <pivotArea outline="0" collapsedLevelsAreSubtotals="1" fieldPosition="0"/>
    </format>
    <format dxfId="838">
      <pivotArea field="0" type="button" dataOnly="0" labelOnly="1" outline="0" axis="axisRow" fieldPosition="0"/>
    </format>
    <format dxfId="83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36">
      <pivotArea dataOnly="0" labelOnly="1" fieldPosition="0">
        <references count="1">
          <reference field="0" count="4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835">
      <pivotArea dataOnly="0" labelOnly="1" grandRow="1" outline="0" fieldPosition="0"/>
    </format>
    <format dxfId="8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33">
      <pivotArea type="all" dataOnly="0" outline="0" fieldPosition="0"/>
    </format>
    <format dxfId="832">
      <pivotArea outline="0" collapsedLevelsAreSubtotals="1" fieldPosition="0"/>
    </format>
    <format dxfId="831">
      <pivotArea field="0" type="button" dataOnly="0" labelOnly="1" outline="0" axis="axisRow" fieldPosition="0"/>
    </format>
    <format dxfId="83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29">
      <pivotArea dataOnly="0" labelOnly="1" fieldPosition="0">
        <references count="1">
          <reference field="0" count="4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828">
      <pivotArea dataOnly="0" labelOnly="1" grandRow="1" outline="0" fieldPosition="0"/>
    </format>
    <format dxfId="8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889B3-59D0-4190-A0C3-8A2840472C7C}" name="PivotTable8" cacheId="65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6:P147" firstHeaderRow="0" firstDataRow="1" firstDataCol="1" rowPageCount="1" colPageCount="1"/>
  <pivotFields count="4">
    <pivotField axis="axisRow" showAll="0">
      <items count="141">
        <item x="133"/>
        <item x="126"/>
        <item x="137"/>
        <item x="34"/>
        <item x="51"/>
        <item x="129"/>
        <item x="50"/>
        <item x="37"/>
        <item x="76"/>
        <item x="75"/>
        <item x="46"/>
        <item x="111"/>
        <item x="139"/>
        <item x="99"/>
        <item x="54"/>
        <item x="20"/>
        <item x="68"/>
        <item x="55"/>
        <item x="31"/>
        <item x="128"/>
        <item x="107"/>
        <item x="104"/>
        <item x="131"/>
        <item x="4"/>
        <item x="122"/>
        <item x="113"/>
        <item x="67"/>
        <item x="72"/>
        <item x="74"/>
        <item x="138"/>
        <item x="32"/>
        <item x="136"/>
        <item x="105"/>
        <item x="112"/>
        <item x="52"/>
        <item x="41"/>
        <item x="45"/>
        <item x="53"/>
        <item x="49"/>
        <item x="47"/>
        <item x="8"/>
        <item x="114"/>
        <item x="5"/>
        <item x="115"/>
        <item x="123"/>
        <item x="87"/>
        <item x="96"/>
        <item x="78"/>
        <item x="16"/>
        <item x="100"/>
        <item x="91"/>
        <item x="119"/>
        <item x="132"/>
        <item x="44"/>
        <item x="7"/>
        <item x="22"/>
        <item x="10"/>
        <item x="127"/>
        <item x="106"/>
        <item x="124"/>
        <item x="85"/>
        <item x="26"/>
        <item x="120"/>
        <item x="23"/>
        <item x="18"/>
        <item x="38"/>
        <item x="40"/>
        <item x="48"/>
        <item x="19"/>
        <item x="27"/>
        <item x="92"/>
        <item x="65"/>
        <item x="30"/>
        <item x="118"/>
        <item x="2"/>
        <item x="28"/>
        <item x="9"/>
        <item x="0"/>
        <item x="59"/>
        <item x="80"/>
        <item x="62"/>
        <item x="97"/>
        <item x="43"/>
        <item x="63"/>
        <item x="98"/>
        <item x="42"/>
        <item x="116"/>
        <item x="60"/>
        <item x="61"/>
        <item x="95"/>
        <item x="71"/>
        <item x="57"/>
        <item x="3"/>
        <item x="73"/>
        <item x="6"/>
        <item x="81"/>
        <item x="86"/>
        <item x="36"/>
        <item x="134"/>
        <item x="56"/>
        <item x="35"/>
        <item x="24"/>
        <item x="101"/>
        <item x="14"/>
        <item x="13"/>
        <item x="82"/>
        <item x="29"/>
        <item x="103"/>
        <item x="12"/>
        <item x="11"/>
        <item x="39"/>
        <item x="83"/>
        <item x="58"/>
        <item x="135"/>
        <item x="66"/>
        <item x="1"/>
        <item x="33"/>
        <item x="15"/>
        <item x="84"/>
        <item x="79"/>
        <item x="93"/>
        <item x="125"/>
        <item x="25"/>
        <item x="69"/>
        <item x="17"/>
        <item x="21"/>
        <item x="88"/>
        <item x="89"/>
        <item x="77"/>
        <item x="117"/>
        <item x="90"/>
        <item x="70"/>
        <item x="121"/>
        <item x="64"/>
        <item x="130"/>
        <item x="94"/>
        <item x="109"/>
        <item x="102"/>
        <item x="108"/>
        <item x="110"/>
        <item t="default"/>
      </items>
    </pivotField>
    <pivotField axis="axisPage" showAll="0">
      <items count="12">
        <item x="8"/>
        <item x="10"/>
        <item x="2"/>
        <item x="4"/>
        <item x="3"/>
        <item x="0"/>
        <item x="1"/>
        <item x="5"/>
        <item x="9"/>
        <item x="6"/>
        <item x="7"/>
        <item t="default"/>
      </items>
    </pivotField>
    <pivotField dataField="1" showAll="0"/>
    <pivotField dataField="1" showAll="0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4">
    <format dxfId="826">
      <pivotArea type="all" dataOnly="0" outline="0" fieldPosition="0"/>
    </format>
    <format dxfId="825">
      <pivotArea outline="0" collapsedLevelsAreSubtotals="1" fieldPosition="0"/>
    </format>
    <format dxfId="824">
      <pivotArea field="0" type="button" dataOnly="0" labelOnly="1" outline="0" axis="axisRow" fieldPosition="0"/>
    </format>
    <format dxfId="82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2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21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820">
      <pivotArea dataOnly="0" labelOnly="1" grandRow="1" outline="0" fieldPosition="0"/>
    </format>
    <format dxfId="8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18">
      <pivotArea type="all" dataOnly="0" outline="0" fieldPosition="0"/>
    </format>
    <format dxfId="817">
      <pivotArea outline="0" collapsedLevelsAreSubtotals="1" fieldPosition="0"/>
    </format>
    <format dxfId="816">
      <pivotArea field="0" type="button" dataOnly="0" labelOnly="1" outline="0" axis="axisRow" fieldPosition="0"/>
    </format>
    <format dxfId="81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1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13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812">
      <pivotArea dataOnly="0" labelOnly="1" grandRow="1" outline="0" fieldPosition="0"/>
    </format>
    <format dxfId="8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10">
      <pivotArea type="all" dataOnly="0" outline="0" fieldPosition="0"/>
    </format>
    <format dxfId="809">
      <pivotArea outline="0" collapsedLevelsAreSubtotals="1" fieldPosition="0"/>
    </format>
    <format dxfId="808">
      <pivotArea field="0" type="button" dataOnly="0" labelOnly="1" outline="0" axis="axisRow" fieldPosition="0"/>
    </format>
    <format dxfId="80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0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05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804">
      <pivotArea dataOnly="0" labelOnly="1" grandRow="1" outline="0" fieldPosition="0"/>
    </format>
    <format dxfId="8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8D7F4-29C1-4AFA-9689-28091C88076C}" name="PivotTable11" cacheId="6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6:P104" firstHeaderRow="0" firstDataRow="1" firstDataCol="1" rowPageCount="1" colPageCount="1"/>
  <pivotFields count="4">
    <pivotField axis="axisRow" showAll="0">
      <items count="98">
        <item x="1"/>
        <item x="89"/>
        <item x="59"/>
        <item x="16"/>
        <item x="34"/>
        <item x="47"/>
        <item x="9"/>
        <item x="61"/>
        <item x="30"/>
        <item x="7"/>
        <item x="81"/>
        <item x="4"/>
        <item x="2"/>
        <item x="45"/>
        <item x="66"/>
        <item x="48"/>
        <item x="11"/>
        <item x="24"/>
        <item x="70"/>
        <item x="71"/>
        <item x="31"/>
        <item x="29"/>
        <item x="56"/>
        <item x="38"/>
        <item x="32"/>
        <item x="5"/>
        <item x="58"/>
        <item x="57"/>
        <item x="51"/>
        <item x="76"/>
        <item x="28"/>
        <item x="27"/>
        <item x="88"/>
        <item x="79"/>
        <item x="72"/>
        <item x="60"/>
        <item x="69"/>
        <item x="87"/>
        <item x="68"/>
        <item x="8"/>
        <item x="42"/>
        <item x="73"/>
        <item x="90"/>
        <item x="37"/>
        <item x="62"/>
        <item x="75"/>
        <item x="15"/>
        <item x="83"/>
        <item x="77"/>
        <item x="80"/>
        <item x="18"/>
        <item x="23"/>
        <item x="67"/>
        <item x="78"/>
        <item x="10"/>
        <item x="41"/>
        <item x="12"/>
        <item x="50"/>
        <item x="17"/>
        <item x="3"/>
        <item x="92"/>
        <item x="85"/>
        <item x="0"/>
        <item x="84"/>
        <item x="82"/>
        <item x="6"/>
        <item x="14"/>
        <item x="44"/>
        <item x="13"/>
        <item x="25"/>
        <item x="26"/>
        <item x="55"/>
        <item x="49"/>
        <item x="95"/>
        <item x="74"/>
        <item x="91"/>
        <item x="33"/>
        <item x="52"/>
        <item x="53"/>
        <item x="20"/>
        <item x="86"/>
        <item x="19"/>
        <item x="40"/>
        <item x="65"/>
        <item x="63"/>
        <item x="36"/>
        <item x="35"/>
        <item x="54"/>
        <item x="93"/>
        <item x="43"/>
        <item x="64"/>
        <item x="46"/>
        <item x="21"/>
        <item x="22"/>
        <item x="39"/>
        <item x="94"/>
        <item x="96"/>
        <item t="default"/>
      </items>
    </pivotField>
    <pivotField axis="axisPage" showAll="0">
      <items count="11">
        <item x="3"/>
        <item x="8"/>
        <item x="1"/>
        <item x="5"/>
        <item x="2"/>
        <item x="4"/>
        <item x="6"/>
        <item x="7"/>
        <item x="9"/>
        <item x="0"/>
        <item t="default"/>
      </items>
    </pivotField>
    <pivotField dataField="1" showAll="0"/>
    <pivotField dataField="1" showAll="0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802">
      <pivotArea type="all" dataOnly="0" outline="0" fieldPosition="0"/>
    </format>
    <format dxfId="801">
      <pivotArea outline="0" collapsedLevelsAreSubtotals="1" fieldPosition="0"/>
    </format>
    <format dxfId="800">
      <pivotArea field="0" type="button" dataOnly="0" labelOnly="1" outline="0" axis="axisRow" fieldPosition="0"/>
    </format>
    <format dxfId="79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98">
      <pivotArea dataOnly="0" labelOnly="1" fieldPosition="0">
        <references count="1">
          <reference field="0" count="4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797">
      <pivotArea dataOnly="0" labelOnly="1" grandRow="1" outline="0" fieldPosition="0"/>
    </format>
    <format dxfId="7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5">
      <pivotArea type="all" dataOnly="0" outline="0" fieldPosition="0"/>
    </format>
    <format dxfId="794">
      <pivotArea outline="0" collapsedLevelsAreSubtotals="1" fieldPosition="0"/>
    </format>
    <format dxfId="793">
      <pivotArea field="0" type="button" dataOnly="0" labelOnly="1" outline="0" axis="axisRow" fieldPosition="0"/>
    </format>
    <format dxfId="79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91">
      <pivotArea dataOnly="0" labelOnly="1" fieldPosition="0">
        <references count="1">
          <reference field="0" count="4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790">
      <pivotArea dataOnly="0" labelOnly="1" grandRow="1" outline="0" fieldPosition="0"/>
    </format>
    <format dxfId="7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88">
      <pivotArea type="all" dataOnly="0" outline="0" fieldPosition="0"/>
    </format>
    <format dxfId="787">
      <pivotArea outline="0" collapsedLevelsAreSubtotals="1" fieldPosition="0"/>
    </format>
    <format dxfId="786">
      <pivotArea field="0" type="button" dataOnly="0" labelOnly="1" outline="0" axis="axisRow" fieldPosition="0"/>
    </format>
    <format dxfId="78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84">
      <pivotArea dataOnly="0" labelOnly="1" fieldPosition="0">
        <references count="1">
          <reference field="0" count="4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783">
      <pivotArea dataOnly="0" labelOnly="1" grandRow="1" outline="0" fieldPosition="0"/>
    </format>
    <format dxfId="7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DE4E2-772B-49B1-8104-8F0BA28E4191}" name="PivotTable13" cacheId="7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P21" firstHeaderRow="0" firstDataRow="1" firstDataCol="1" rowPageCount="1" colPageCount="1"/>
  <pivotFields count="4">
    <pivotField axis="axisRow" showAll="0">
      <items count="129">
        <item x="74"/>
        <item x="75"/>
        <item x="98"/>
        <item x="41"/>
        <item x="20"/>
        <item x="99"/>
        <item x="85"/>
        <item x="121"/>
        <item x="102"/>
        <item x="72"/>
        <item x="37"/>
        <item x="122"/>
        <item x="31"/>
        <item x="17"/>
        <item x="87"/>
        <item x="86"/>
        <item x="109"/>
        <item x="21"/>
        <item x="3"/>
        <item x="55"/>
        <item x="12"/>
        <item x="19"/>
        <item x="63"/>
        <item x="5"/>
        <item x="40"/>
        <item x="62"/>
        <item x="23"/>
        <item x="89"/>
        <item x="97"/>
        <item x="60"/>
        <item x="43"/>
        <item x="101"/>
        <item x="13"/>
        <item x="25"/>
        <item x="22"/>
        <item x="103"/>
        <item x="110"/>
        <item x="6"/>
        <item x="96"/>
        <item x="111"/>
        <item x="106"/>
        <item x="81"/>
        <item x="34"/>
        <item x="84"/>
        <item x="104"/>
        <item x="15"/>
        <item x="57"/>
        <item x="4"/>
        <item x="29"/>
        <item x="68"/>
        <item x="61"/>
        <item x="11"/>
        <item x="50"/>
        <item x="33"/>
        <item x="124"/>
        <item x="71"/>
        <item x="107"/>
        <item x="120"/>
        <item x="70"/>
        <item x="66"/>
        <item x="114"/>
        <item x="115"/>
        <item x="7"/>
        <item x="93"/>
        <item x="39"/>
        <item x="54"/>
        <item x="69"/>
        <item x="123"/>
        <item x="30"/>
        <item x="94"/>
        <item x="73"/>
        <item x="8"/>
        <item x="126"/>
        <item x="92"/>
        <item x="90"/>
        <item x="78"/>
        <item x="16"/>
        <item x="77"/>
        <item x="82"/>
        <item x="116"/>
        <item x="48"/>
        <item x="88"/>
        <item x="65"/>
        <item x="18"/>
        <item x="9"/>
        <item x="56"/>
        <item x="64"/>
        <item x="36"/>
        <item x="1"/>
        <item x="125"/>
        <item x="27"/>
        <item x="79"/>
        <item x="76"/>
        <item x="46"/>
        <item x="80"/>
        <item x="44"/>
        <item x="2"/>
        <item x="53"/>
        <item x="67"/>
        <item x="32"/>
        <item x="108"/>
        <item x="52"/>
        <item x="112"/>
        <item x="91"/>
        <item x="10"/>
        <item x="14"/>
        <item x="58"/>
        <item x="49"/>
        <item x="0"/>
        <item x="38"/>
        <item x="24"/>
        <item x="95"/>
        <item x="83"/>
        <item x="105"/>
        <item x="59"/>
        <item x="45"/>
        <item x="127"/>
        <item x="100"/>
        <item x="113"/>
        <item x="35"/>
        <item x="42"/>
        <item x="51"/>
        <item x="117"/>
        <item x="47"/>
        <item x="119"/>
        <item x="28"/>
        <item x="118"/>
        <item x="26"/>
        <item t="default"/>
      </items>
    </pivotField>
    <pivotField axis="axisPage" showAll="0">
      <items count="11">
        <item x="4"/>
        <item x="6"/>
        <item x="7"/>
        <item x="8"/>
        <item x="0"/>
        <item x="3"/>
        <item x="9"/>
        <item x="2"/>
        <item x="5"/>
        <item x="1"/>
        <item t="default"/>
      </items>
    </pivotField>
    <pivotField dataField="1" showAll="0"/>
    <pivotField dataField="1" showAll="0"/>
  </pivotFields>
  <rowFields count="1">
    <field x="0"/>
  </rowFields>
  <rowItems count="17">
    <i>
      <x/>
    </i>
    <i>
      <x v="1"/>
    </i>
    <i>
      <x v="6"/>
    </i>
    <i>
      <x v="14"/>
    </i>
    <i>
      <x v="15"/>
    </i>
    <i>
      <x v="41"/>
    </i>
    <i>
      <x v="43"/>
    </i>
    <i>
      <x v="70"/>
    </i>
    <i>
      <x v="75"/>
    </i>
    <i>
      <x v="77"/>
    </i>
    <i>
      <x v="78"/>
    </i>
    <i>
      <x v="81"/>
    </i>
    <i>
      <x v="91"/>
    </i>
    <i>
      <x v="92"/>
    </i>
    <i>
      <x v="94"/>
    </i>
    <i>
      <x v="112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amount" fld="2" baseField="0" baseItem="0"/>
    <dataField name="Sum of online" fld="3" baseField="0" baseItem="0"/>
  </dataFields>
  <formats count="24">
    <format dxfId="781">
      <pivotArea type="all" dataOnly="0" outline="0" fieldPosition="0"/>
    </format>
    <format dxfId="780">
      <pivotArea outline="0" collapsedLevelsAreSubtotals="1" fieldPosition="0"/>
    </format>
    <format dxfId="779">
      <pivotArea field="0" type="button" dataOnly="0" labelOnly="1" outline="0" axis="axisRow" fieldPosition="0"/>
    </format>
    <format dxfId="77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7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76">
      <pivotArea dataOnly="0" labelOnly="1" fieldPosition="0">
        <references count="1">
          <reference field="0" count="2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</reference>
        </references>
      </pivotArea>
    </format>
    <format dxfId="775">
      <pivotArea dataOnly="0" labelOnly="1" grandRow="1" outline="0" fieldPosition="0"/>
    </format>
    <format dxfId="7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73">
      <pivotArea type="all" dataOnly="0" outline="0" fieldPosition="0"/>
    </format>
    <format dxfId="772">
      <pivotArea outline="0" collapsedLevelsAreSubtotals="1" fieldPosition="0"/>
    </format>
    <format dxfId="771">
      <pivotArea field="0" type="button" dataOnly="0" labelOnly="1" outline="0" axis="axisRow" fieldPosition="0"/>
    </format>
    <format dxfId="77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6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68">
      <pivotArea dataOnly="0" labelOnly="1" fieldPosition="0">
        <references count="1">
          <reference field="0" count="2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</reference>
        </references>
      </pivotArea>
    </format>
    <format dxfId="767">
      <pivotArea dataOnly="0" labelOnly="1" grandRow="1" outline="0" fieldPosition="0"/>
    </format>
    <format dxfId="7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65">
      <pivotArea type="all" dataOnly="0" outline="0" fieldPosition="0"/>
    </format>
    <format dxfId="764">
      <pivotArea outline="0" collapsedLevelsAreSubtotals="1" fieldPosition="0"/>
    </format>
    <format dxfId="763">
      <pivotArea field="0" type="button" dataOnly="0" labelOnly="1" outline="0" axis="axisRow" fieldPosition="0"/>
    </format>
    <format dxfId="76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6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60">
      <pivotArea dataOnly="0" labelOnly="1" fieldPosition="0">
        <references count="1">
          <reference field="0" count="2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</reference>
        </references>
      </pivotArea>
    </format>
    <format dxfId="759">
      <pivotArea dataOnly="0" labelOnly="1" grandRow="1" outline="0" fieldPosition="0"/>
    </format>
    <format dxfId="7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129B9-CE8F-49A5-90D5-B9D39176ED92}" name="PivotTable14" cacheId="77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M5:O11" firstHeaderRow="0" firstDataRow="1" firstDataCol="1" rowPageCount="1" colPageCount="1"/>
  <pivotFields count="4">
    <pivotField axis="axisRow" showAll="0">
      <items count="87">
        <item x="55"/>
        <item x="9"/>
        <item x="5"/>
        <item x="3"/>
        <item x="65"/>
        <item x="64"/>
        <item x="25"/>
        <item x="68"/>
        <item x="28"/>
        <item x="7"/>
        <item x="38"/>
        <item x="75"/>
        <item x="51"/>
        <item x="47"/>
        <item x="70"/>
        <item x="27"/>
        <item x="0"/>
        <item x="8"/>
        <item x="61"/>
        <item x="36"/>
        <item x="39"/>
        <item x="35"/>
        <item x="49"/>
        <item x="46"/>
        <item x="50"/>
        <item x="54"/>
        <item x="23"/>
        <item x="69"/>
        <item x="60"/>
        <item x="24"/>
        <item x="37"/>
        <item x="63"/>
        <item x="52"/>
        <item x="6"/>
        <item x="84"/>
        <item x="2"/>
        <item x="22"/>
        <item x="34"/>
        <item x="30"/>
        <item x="48"/>
        <item x="78"/>
        <item x="71"/>
        <item x="19"/>
        <item x="11"/>
        <item x="77"/>
        <item x="42"/>
        <item x="26"/>
        <item x="82"/>
        <item x="32"/>
        <item x="13"/>
        <item x="10"/>
        <item x="14"/>
        <item x="76"/>
        <item x="80"/>
        <item x="83"/>
        <item x="81"/>
        <item x="33"/>
        <item x="40"/>
        <item x="53"/>
        <item x="67"/>
        <item x="18"/>
        <item x="1"/>
        <item x="43"/>
        <item x="4"/>
        <item x="66"/>
        <item x="21"/>
        <item x="29"/>
        <item x="57"/>
        <item x="56"/>
        <item x="85"/>
        <item x="45"/>
        <item x="31"/>
        <item x="15"/>
        <item x="12"/>
        <item x="62"/>
        <item x="16"/>
        <item x="73"/>
        <item x="59"/>
        <item x="72"/>
        <item x="20"/>
        <item x="41"/>
        <item x="17"/>
        <item x="79"/>
        <item x="58"/>
        <item x="44"/>
        <item x="74"/>
        <item t="default"/>
      </items>
    </pivotField>
    <pivotField axis="axisPage" showAll="0">
      <items count="10">
        <item x="7"/>
        <item x="8"/>
        <item x="0"/>
        <item x="2"/>
        <item x="1"/>
        <item x="6"/>
        <item x="3"/>
        <item x="4"/>
        <item x="5"/>
        <item t="default"/>
      </items>
    </pivotField>
    <pivotField dataField="1" showAll="0"/>
    <pivotField dataField="1" showAll="0"/>
  </pivotFields>
  <rowFields count="1">
    <field x="0"/>
  </rowFields>
  <rowItems count="6">
    <i>
      <x v="34"/>
    </i>
    <i>
      <x v="47"/>
    </i>
    <i>
      <x v="54"/>
    </i>
    <i>
      <x v="55"/>
    </i>
    <i>
      <x v="6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amount" fld="2" baseField="0" baseItem="0"/>
    <dataField name="Sum of online" fld="3" baseField="0" baseItem="0"/>
  </dataFields>
  <formats count="28">
    <format dxfId="757">
      <pivotArea type="all" dataOnly="0" outline="0" fieldPosition="0"/>
    </format>
    <format dxfId="756">
      <pivotArea outline="0" collapsedLevelsAreSubtotals="1" fieldPosition="0"/>
    </format>
    <format dxfId="755">
      <pivotArea field="0" type="button" dataOnly="0" labelOnly="1" outline="0" axis="axisRow" fieldPosition="0"/>
    </format>
    <format dxfId="75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53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752">
      <pivotArea dataOnly="0" labelOnly="1" grandRow="1" outline="0" fieldPosition="0"/>
    </format>
    <format dxfId="7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50">
      <pivotArea type="all" dataOnly="0" outline="0" fieldPosition="0"/>
    </format>
    <format dxfId="749">
      <pivotArea outline="0" collapsedLevelsAreSubtotals="1" fieldPosition="0"/>
    </format>
    <format dxfId="748">
      <pivotArea field="0" type="button" dataOnly="0" labelOnly="1" outline="0" axis="axisRow" fieldPosition="0"/>
    </format>
    <format dxfId="74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46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745">
      <pivotArea dataOnly="0" labelOnly="1" grandRow="1" outline="0" fieldPosition="0"/>
    </format>
    <format dxfId="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3">
      <pivotArea type="all" dataOnly="0" outline="0" fieldPosition="0"/>
    </format>
    <format dxfId="742">
      <pivotArea outline="0" collapsedLevelsAreSubtotals="1" fieldPosition="0"/>
    </format>
    <format dxfId="741">
      <pivotArea field="0" type="button" dataOnly="0" labelOnly="1" outline="0" axis="axisRow" fieldPosition="0"/>
    </format>
    <format dxfId="7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9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738">
      <pivotArea dataOnly="0" labelOnly="1" grandRow="1" outline="0" fieldPosition="0"/>
    </format>
    <format dxfId="7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36">
      <pivotArea type="all" dataOnly="0" outline="0" fieldPosition="0"/>
    </format>
    <format dxfId="735">
      <pivotArea outline="0" collapsedLevelsAreSubtotals="1" fieldPosition="0"/>
    </format>
    <format dxfId="734">
      <pivotArea field="0" type="button" dataOnly="0" labelOnly="1" outline="0" axis="axisRow" fieldPosition="0"/>
    </format>
    <format dxfId="73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2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731">
      <pivotArea dataOnly="0" labelOnly="1" grandRow="1" outline="0" fieldPosition="0"/>
    </format>
    <format dxfId="7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387AE-9913-4B69-B896-3510BEDD06B6}" name="PivotTable1" cacheId="77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4:Q123" firstHeaderRow="0" firstDataRow="1" firstDataCol="1" rowPageCount="1" colPageCount="1"/>
  <pivotFields count="4">
    <pivotField axis="axisRow" showAll="0">
      <items count="119">
        <item x="62"/>
        <item x="89"/>
        <item x="63"/>
        <item x="54"/>
        <item x="96"/>
        <item x="36"/>
        <item x="42"/>
        <item x="90"/>
        <item x="75"/>
        <item x="60"/>
        <item x="1"/>
        <item x="74"/>
        <item x="79"/>
        <item x="104"/>
        <item x="44"/>
        <item x="107"/>
        <item x="106"/>
        <item x="10"/>
        <item x="70"/>
        <item x="69"/>
        <item x="0"/>
        <item x="53"/>
        <item x="43"/>
        <item x="109"/>
        <item x="73"/>
        <item x="19"/>
        <item x="77"/>
        <item x="52"/>
        <item x="98"/>
        <item x="66"/>
        <item x="9"/>
        <item x="97"/>
        <item x="34"/>
        <item x="58"/>
        <item x="72"/>
        <item x="20"/>
        <item x="85"/>
        <item x="18"/>
        <item x="2"/>
        <item x="13"/>
        <item x="46"/>
        <item x="38"/>
        <item x="17"/>
        <item x="3"/>
        <item x="83"/>
        <item x="45"/>
        <item x="80"/>
        <item x="37"/>
        <item x="47"/>
        <item x="114"/>
        <item x="112"/>
        <item x="57"/>
        <item x="4"/>
        <item x="27"/>
        <item x="61"/>
        <item x="59"/>
        <item x="56"/>
        <item x="48"/>
        <item x="108"/>
        <item x="64"/>
        <item x="12"/>
        <item x="40"/>
        <item x="115"/>
        <item x="94"/>
        <item x="86"/>
        <item x="8"/>
        <item x="16"/>
        <item x="101"/>
        <item x="14"/>
        <item x="102"/>
        <item x="31"/>
        <item x="68"/>
        <item x="49"/>
        <item x="113"/>
        <item x="24"/>
        <item x="105"/>
        <item x="7"/>
        <item x="29"/>
        <item x="35"/>
        <item x="23"/>
        <item x="41"/>
        <item x="99"/>
        <item x="28"/>
        <item x="67"/>
        <item x="26"/>
        <item x="11"/>
        <item x="81"/>
        <item x="55"/>
        <item x="33"/>
        <item x="5"/>
        <item x="87"/>
        <item x="65"/>
        <item x="6"/>
        <item x="88"/>
        <item x="92"/>
        <item x="50"/>
        <item x="111"/>
        <item x="95"/>
        <item x="22"/>
        <item x="15"/>
        <item x="82"/>
        <item x="76"/>
        <item x="93"/>
        <item x="103"/>
        <item x="25"/>
        <item x="32"/>
        <item x="71"/>
        <item x="110"/>
        <item x="116"/>
        <item x="91"/>
        <item x="21"/>
        <item x="39"/>
        <item x="30"/>
        <item x="51"/>
        <item x="84"/>
        <item x="117"/>
        <item x="100"/>
        <item x="78"/>
        <item t="default"/>
      </items>
    </pivotField>
    <pivotField axis="axisPage" showAll="0">
      <items count="10">
        <item x="7"/>
        <item x="8"/>
        <item x="3"/>
        <item x="0"/>
        <item x="4"/>
        <item x="2"/>
        <item x="5"/>
        <item x="6"/>
        <item x="1"/>
        <item t="default"/>
      </items>
    </pivotField>
    <pivotField dataField="1" showAll="0"/>
    <pivotField dataField="1" showAll="0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tn" fld="2" baseField="0" baseItem="0"/>
    <dataField name="Sum of online" fld="3" baseField="0" baseItem="0"/>
  </dataFields>
  <formats count="16">
    <format dxfId="729">
      <pivotArea type="all" dataOnly="0" outline="0" fieldPosition="0"/>
    </format>
    <format dxfId="728">
      <pivotArea outline="0" collapsedLevelsAreSubtotals="1" fieldPosition="0"/>
    </format>
    <format dxfId="727">
      <pivotArea field="0" type="button" dataOnly="0" labelOnly="1" outline="0" axis="axisRow" fieldPosition="0"/>
    </format>
    <format dxfId="72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2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24">
      <pivotArea dataOnly="0" labelOnly="1" fieldPosition="0">
        <references count="1">
          <reference field="0" count="1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</reference>
        </references>
      </pivotArea>
    </format>
    <format dxfId="723">
      <pivotArea dataOnly="0" labelOnly="1" grandRow="1" outline="0" fieldPosition="0"/>
    </format>
    <format dxfId="7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21">
      <pivotArea type="all" dataOnly="0" outline="0" fieldPosition="0"/>
    </format>
    <format dxfId="720">
      <pivotArea outline="0" collapsedLevelsAreSubtotals="1" fieldPosition="0"/>
    </format>
    <format dxfId="719">
      <pivotArea field="0" type="button" dataOnly="0" labelOnly="1" outline="0" axis="axisRow" fieldPosition="0"/>
    </format>
    <format dxfId="71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16">
      <pivotArea dataOnly="0" labelOnly="1" fieldPosition="0">
        <references count="1">
          <reference field="0" count="1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</reference>
        </references>
      </pivotArea>
    </format>
    <format dxfId="715">
      <pivotArea dataOnly="0" labelOnly="1" grandRow="1" outline="0" fieldPosition="0"/>
    </format>
    <format dxfId="7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0096E-03C1-47D3-853E-5FF7AAAF41E1}" name="PivotTable9" cacheId="64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72" firstHeaderRow="0" firstDataRow="1" firstDataCol="1" rowPageCount="1" colPageCount="1"/>
  <pivotFields count="4">
    <pivotField axis="axisRow" showAll="0">
      <items count="67">
        <item x="46"/>
        <item x="15"/>
        <item x="14"/>
        <item x="12"/>
        <item x="51"/>
        <item x="56"/>
        <item x="23"/>
        <item x="7"/>
        <item x="13"/>
        <item x="18"/>
        <item x="31"/>
        <item x="61"/>
        <item x="6"/>
        <item x="32"/>
        <item x="45"/>
        <item x="55"/>
        <item x="11"/>
        <item x="4"/>
        <item x="30"/>
        <item x="21"/>
        <item x="20"/>
        <item x="43"/>
        <item x="3"/>
        <item x="39"/>
        <item x="29"/>
        <item x="17"/>
        <item x="9"/>
        <item x="19"/>
        <item x="35"/>
        <item x="8"/>
        <item x="53"/>
        <item x="54"/>
        <item x="62"/>
        <item x="60"/>
        <item x="22"/>
        <item x="27"/>
        <item x="34"/>
        <item x="48"/>
        <item x="1"/>
        <item x="33"/>
        <item x="40"/>
        <item x="38"/>
        <item x="2"/>
        <item x="41"/>
        <item x="16"/>
        <item x="58"/>
        <item x="26"/>
        <item x="50"/>
        <item x="10"/>
        <item x="28"/>
        <item x="57"/>
        <item x="59"/>
        <item x="44"/>
        <item x="63"/>
        <item x="52"/>
        <item x="5"/>
        <item x="36"/>
        <item x="24"/>
        <item x="0"/>
        <item x="47"/>
        <item x="42"/>
        <item x="64"/>
        <item x="25"/>
        <item x="49"/>
        <item x="37"/>
        <item x="65"/>
        <item t="default"/>
      </items>
    </pivotField>
    <pivotField axis="axisPage" showAll="0">
      <items count="9">
        <item x="7"/>
        <item x="2"/>
        <item x="1"/>
        <item x="0"/>
        <item x="6"/>
        <item x="4"/>
        <item x="5"/>
        <item x="3"/>
        <item t="default"/>
      </items>
    </pivotField>
    <pivotField dataField="1" showAll="0"/>
    <pivotField dataField="1" showAll="0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713">
      <pivotArea type="all" dataOnly="0" outline="0" fieldPosition="0"/>
    </format>
    <format dxfId="712">
      <pivotArea outline="0" collapsedLevelsAreSubtotals="1" fieldPosition="0"/>
    </format>
    <format dxfId="711">
      <pivotArea field="0" type="button" dataOnly="0" labelOnly="1" outline="0" axis="axisRow" fieldPosition="0"/>
    </format>
    <format dxfId="7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9">
      <pivotArea dataOnly="0" labelOnly="1" fieldPosition="0">
        <references count="1">
          <reference field="0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708">
      <pivotArea dataOnly="0" labelOnly="1" grandRow="1" outline="0" fieldPosition="0"/>
    </format>
    <format dxfId="7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06">
      <pivotArea type="all" dataOnly="0" outline="0" fieldPosition="0"/>
    </format>
    <format dxfId="705">
      <pivotArea outline="0" collapsedLevelsAreSubtotals="1" fieldPosition="0"/>
    </format>
    <format dxfId="704">
      <pivotArea field="0" type="button" dataOnly="0" labelOnly="1" outline="0" axis="axisRow" fieldPosition="0"/>
    </format>
    <format dxfId="70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2">
      <pivotArea dataOnly="0" labelOnly="1" fieldPosition="0">
        <references count="1">
          <reference field="0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701">
      <pivotArea dataOnly="0" labelOnly="1" grandRow="1" outline="0" fieldPosition="0"/>
    </format>
    <format dxfId="7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9">
      <pivotArea type="all" dataOnly="0" outline="0" fieldPosition="0"/>
    </format>
    <format dxfId="698">
      <pivotArea outline="0" collapsedLevelsAreSubtotals="1" fieldPosition="0"/>
    </format>
    <format dxfId="697">
      <pivotArea field="0" type="button" dataOnly="0" labelOnly="1" outline="0" axis="axisRow" fieldPosition="0"/>
    </format>
    <format dxfId="69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95">
      <pivotArea dataOnly="0" labelOnly="1" fieldPosition="0">
        <references count="1">
          <reference field="0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694">
      <pivotArea dataOnly="0" labelOnly="1" grandRow="1" outline="0" fieldPosition="0"/>
    </format>
    <format dxfId="6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62BA6-5389-4575-9ECC-1AE5F57BA2BE}" name="PivotTable10" cacheId="63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106" firstHeaderRow="0" firstDataRow="1" firstDataCol="1" rowPageCount="1" colPageCount="1"/>
  <pivotFields count="4">
    <pivotField axis="axisRow" showAll="0">
      <items count="101">
        <item x="81"/>
        <item x="86"/>
        <item x="36"/>
        <item x="51"/>
        <item x="50"/>
        <item x="7"/>
        <item x="4"/>
        <item x="34"/>
        <item x="11"/>
        <item x="85"/>
        <item x="13"/>
        <item x="84"/>
        <item x="22"/>
        <item x="83"/>
        <item x="75"/>
        <item x="70"/>
        <item x="59"/>
        <item x="79"/>
        <item x="95"/>
        <item x="8"/>
        <item x="42"/>
        <item x="47"/>
        <item x="27"/>
        <item x="87"/>
        <item x="78"/>
        <item x="37"/>
        <item x="18"/>
        <item x="53"/>
        <item x="31"/>
        <item x="94"/>
        <item x="61"/>
        <item x="17"/>
        <item x="19"/>
        <item x="63"/>
        <item x="89"/>
        <item x="2"/>
        <item x="56"/>
        <item x="65"/>
        <item x="20"/>
        <item x="74"/>
        <item x="23"/>
        <item x="46"/>
        <item x="57"/>
        <item x="99"/>
        <item x="29"/>
        <item x="64"/>
        <item x="66"/>
        <item x="12"/>
        <item x="28"/>
        <item x="45"/>
        <item x="88"/>
        <item x="90"/>
        <item x="5"/>
        <item x="21"/>
        <item x="33"/>
        <item x="41"/>
        <item x="32"/>
        <item x="24"/>
        <item x="6"/>
        <item x="77"/>
        <item x="92"/>
        <item x="67"/>
        <item x="52"/>
        <item x="25"/>
        <item x="69"/>
        <item x="26"/>
        <item x="44"/>
        <item x="91"/>
        <item x="76"/>
        <item x="16"/>
        <item x="43"/>
        <item x="73"/>
        <item x="80"/>
        <item x="55"/>
        <item x="38"/>
        <item x="71"/>
        <item x="72"/>
        <item x="40"/>
        <item x="54"/>
        <item x="3"/>
        <item x="10"/>
        <item x="14"/>
        <item x="15"/>
        <item x="68"/>
        <item x="9"/>
        <item x="49"/>
        <item x="48"/>
        <item x="93"/>
        <item x="30"/>
        <item x="0"/>
        <item x="98"/>
        <item x="39"/>
        <item x="35"/>
        <item x="1"/>
        <item x="60"/>
        <item x="62"/>
        <item x="58"/>
        <item x="82"/>
        <item x="96"/>
        <item x="97"/>
        <item t="default"/>
      </items>
    </pivotField>
    <pivotField axis="axisPage" showAll="0">
      <items count="10">
        <item x="4"/>
        <item x="2"/>
        <item x="1"/>
        <item x="7"/>
        <item x="0"/>
        <item x="5"/>
        <item x="8"/>
        <item x="6"/>
        <item x="3"/>
        <item t="default"/>
      </items>
    </pivotField>
    <pivotField dataField="1" showAll="0"/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692">
      <pivotArea type="all" dataOnly="0" outline="0" fieldPosition="0"/>
    </format>
    <format dxfId="691">
      <pivotArea outline="0" collapsedLevelsAreSubtotals="1" fieldPosition="0"/>
    </format>
    <format dxfId="690">
      <pivotArea field="0" type="button" dataOnly="0" labelOnly="1" outline="0" axis="axisRow" fieldPosition="0"/>
    </format>
    <format dxfId="6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87">
      <pivotArea dataOnly="0" labelOnly="1" grandRow="1" outline="0" fieldPosition="0"/>
    </format>
    <format dxfId="6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5">
      <pivotArea type="all" dataOnly="0" outline="0" fieldPosition="0"/>
    </format>
    <format dxfId="684">
      <pivotArea outline="0" collapsedLevelsAreSubtotals="1" fieldPosition="0"/>
    </format>
    <format dxfId="683">
      <pivotArea field="0" type="button" dataOnly="0" labelOnly="1" outline="0" axis="axisRow" fieldPosition="0"/>
    </format>
    <format dxfId="68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80">
      <pivotArea dataOnly="0" labelOnly="1" grandRow="1" outline="0" fieldPosition="0"/>
    </format>
    <format dxfId="6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8">
      <pivotArea type="all" dataOnly="0" outline="0" fieldPosition="0"/>
    </format>
    <format dxfId="677">
      <pivotArea outline="0" collapsedLevelsAreSubtotals="1" fieldPosition="0"/>
    </format>
    <format dxfId="676">
      <pivotArea field="0" type="button" dataOnly="0" labelOnly="1" outline="0" axis="axisRow" fieldPosition="0"/>
    </format>
    <format dxfId="67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7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3">
      <pivotArea dataOnly="0" labelOnly="1" grandRow="1" outline="0" fieldPosition="0"/>
    </format>
    <format dxfId="6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3E9D2-F85A-40FC-AB02-A355115002B7}" name="PivotTable12" cacheId="63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M4:O58" firstHeaderRow="0" firstDataRow="1" firstDataCol="1" rowPageCount="1" colPageCount="1"/>
  <pivotFields count="4">
    <pivotField axis="axisRow" showAll="0">
      <items count="54">
        <item x="15"/>
        <item x="16"/>
        <item x="30"/>
        <item x="32"/>
        <item x="31"/>
        <item x="43"/>
        <item x="5"/>
        <item x="17"/>
        <item x="44"/>
        <item x="4"/>
        <item x="26"/>
        <item x="28"/>
        <item x="0"/>
        <item x="2"/>
        <item x="50"/>
        <item x="7"/>
        <item x="49"/>
        <item x="21"/>
        <item x="38"/>
        <item x="1"/>
        <item x="25"/>
        <item x="6"/>
        <item x="40"/>
        <item x="3"/>
        <item x="19"/>
        <item x="24"/>
        <item x="37"/>
        <item x="8"/>
        <item x="9"/>
        <item x="29"/>
        <item x="35"/>
        <item x="36"/>
        <item x="45"/>
        <item x="33"/>
        <item x="52"/>
        <item x="51"/>
        <item x="11"/>
        <item x="12"/>
        <item x="39"/>
        <item x="10"/>
        <item x="18"/>
        <item x="34"/>
        <item x="42"/>
        <item x="48"/>
        <item x="13"/>
        <item x="46"/>
        <item x="47"/>
        <item x="22"/>
        <item x="41"/>
        <item x="27"/>
        <item x="23"/>
        <item x="20"/>
        <item x="14"/>
        <item t="default"/>
      </items>
    </pivotField>
    <pivotField axis="axisPage" showAll="0">
      <items count="9">
        <item x="6"/>
        <item x="0"/>
        <item x="3"/>
        <item x="2"/>
        <item x="1"/>
        <item x="7"/>
        <item x="4"/>
        <item x="5"/>
        <item t="default"/>
      </items>
    </pivotField>
    <pivotField dataField="1" showAll="0"/>
    <pivotField dataField="1" showAll="0"/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671">
      <pivotArea type="all" dataOnly="0" outline="0" fieldPosition="0"/>
    </format>
    <format dxfId="670">
      <pivotArea outline="0" collapsedLevelsAreSubtotals="1" fieldPosition="0"/>
    </format>
    <format dxfId="669">
      <pivotArea field="0" type="button" dataOnly="0" labelOnly="1" outline="0" axis="axisRow" fieldPosition="0"/>
    </format>
    <format dxfId="66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67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666">
      <pivotArea dataOnly="0" labelOnly="1" grandRow="1" outline="0" fieldPosition="0"/>
    </format>
    <format dxfId="6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4">
      <pivotArea type="all" dataOnly="0" outline="0" fieldPosition="0"/>
    </format>
    <format dxfId="663">
      <pivotArea outline="0" collapsedLevelsAreSubtotals="1" fieldPosition="0"/>
    </format>
    <format dxfId="662">
      <pivotArea field="0" type="button" dataOnly="0" labelOnly="1" outline="0" axis="axisRow" fieldPosition="0"/>
    </format>
    <format dxfId="66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6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659">
      <pivotArea dataOnly="0" labelOnly="1" grandRow="1" outline="0" fieldPosition="0"/>
    </format>
    <format dxfId="6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7">
      <pivotArea type="all" dataOnly="0" outline="0" fieldPosition="0"/>
    </format>
    <format dxfId="656">
      <pivotArea outline="0" collapsedLevelsAreSubtotals="1" fieldPosition="0"/>
    </format>
    <format dxfId="655">
      <pivotArea field="0" type="button" dataOnly="0" labelOnly="1" outline="0" axis="axisRow" fieldPosition="0"/>
    </format>
    <format dxfId="65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53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652">
      <pivotArea dataOnly="0" labelOnly="1" grandRow="1" outline="0" fieldPosition="0"/>
    </format>
    <format dxfId="6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2EC78-86BE-4A34-9913-47B1B8DDF6CA}" name="PivotTable13" cacheId="62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15" firstHeaderRow="0" firstDataRow="1" firstDataCol="1" rowPageCount="1" colPageCount="1"/>
  <pivotFields count="4">
    <pivotField axis="axisRow" showAll="0">
      <items count="90">
        <item x="85"/>
        <item x="80"/>
        <item x="22"/>
        <item x="25"/>
        <item x="71"/>
        <item x="82"/>
        <item x="57"/>
        <item x="33"/>
        <item x="63"/>
        <item x="20"/>
        <item x="53"/>
        <item x="73"/>
        <item x="34"/>
        <item x="58"/>
        <item x="46"/>
        <item x="37"/>
        <item x="84"/>
        <item x="67"/>
        <item x="15"/>
        <item x="43"/>
        <item x="0"/>
        <item x="62"/>
        <item x="18"/>
        <item x="51"/>
        <item x="86"/>
        <item x="79"/>
        <item x="41"/>
        <item x="14"/>
        <item x="36"/>
        <item x="48"/>
        <item x="45"/>
        <item x="29"/>
        <item x="17"/>
        <item x="8"/>
        <item x="11"/>
        <item x="78"/>
        <item x="2"/>
        <item x="23"/>
        <item x="1"/>
        <item x="52"/>
        <item x="31"/>
        <item x="40"/>
        <item x="35"/>
        <item x="54"/>
        <item x="55"/>
        <item x="66"/>
        <item x="61"/>
        <item x="30"/>
        <item x="16"/>
        <item x="49"/>
        <item x="56"/>
        <item x="83"/>
        <item x="44"/>
        <item x="38"/>
        <item x="24"/>
        <item x="10"/>
        <item x="69"/>
        <item x="4"/>
        <item x="81"/>
        <item x="50"/>
        <item x="74"/>
        <item x="32"/>
        <item x="7"/>
        <item x="47"/>
        <item x="60"/>
        <item x="12"/>
        <item x="6"/>
        <item x="59"/>
        <item x="3"/>
        <item x="70"/>
        <item x="42"/>
        <item x="5"/>
        <item x="76"/>
        <item x="13"/>
        <item x="68"/>
        <item x="19"/>
        <item x="28"/>
        <item x="26"/>
        <item x="21"/>
        <item x="9"/>
        <item x="77"/>
        <item x="72"/>
        <item x="39"/>
        <item x="64"/>
        <item x="27"/>
        <item x="75"/>
        <item x="65"/>
        <item x="87"/>
        <item x="88"/>
        <item t="default"/>
      </items>
    </pivotField>
    <pivotField axis="axisPage" showAll="0">
      <items count="9">
        <item x="0"/>
        <item x="5"/>
        <item x="1"/>
        <item x="3"/>
        <item x="6"/>
        <item x="4"/>
        <item x="7"/>
        <item x="2"/>
        <item t="default"/>
      </items>
    </pivotField>
    <pivotField dataField="1" showAll="0"/>
    <pivotField dataField="1" showAll="0"/>
  </pivotFields>
  <rowFields count="1">
    <field x="0"/>
  </rowFields>
  <rowItems count="11">
    <i>
      <x v="14"/>
    </i>
    <i>
      <x v="19"/>
    </i>
    <i>
      <x v="23"/>
    </i>
    <i>
      <x v="29"/>
    </i>
    <i>
      <x v="30"/>
    </i>
    <i>
      <x v="49"/>
    </i>
    <i>
      <x v="52"/>
    </i>
    <i>
      <x v="59"/>
    </i>
    <i>
      <x v="63"/>
    </i>
    <i>
      <x v="70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5" hier="-1"/>
  </pageFields>
  <dataFields count="2">
    <dataField name="Sum of amount" fld="2" baseField="0" baseItem="0"/>
    <dataField name="Sum of online" fld="3" baseField="0" baseItem="0"/>
  </dataFields>
  <formats count="21">
    <format dxfId="650">
      <pivotArea type="all" dataOnly="0" outline="0" fieldPosition="0"/>
    </format>
    <format dxfId="649">
      <pivotArea outline="0" collapsedLevelsAreSubtotals="1" fieldPosition="0"/>
    </format>
    <format dxfId="648">
      <pivotArea field="0" type="button" dataOnly="0" labelOnly="1" outline="0" axis="axisRow" fieldPosition="0"/>
    </format>
    <format dxfId="64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46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645">
      <pivotArea dataOnly="0" labelOnly="1" grandRow="1" outline="0" fieldPosition="0"/>
    </format>
    <format dxfId="6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3">
      <pivotArea type="all" dataOnly="0" outline="0" fieldPosition="0"/>
    </format>
    <format dxfId="642">
      <pivotArea outline="0" collapsedLevelsAreSubtotals="1" fieldPosition="0"/>
    </format>
    <format dxfId="641">
      <pivotArea field="0" type="button" dataOnly="0" labelOnly="1" outline="0" axis="axisRow" fieldPosition="0"/>
    </format>
    <format dxfId="6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9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638">
      <pivotArea dataOnly="0" labelOnly="1" grandRow="1" outline="0" fieldPosition="0"/>
    </format>
    <format dxfId="6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36">
      <pivotArea type="all" dataOnly="0" outline="0" fieldPosition="0"/>
    </format>
    <format dxfId="635">
      <pivotArea outline="0" collapsedLevelsAreSubtotals="1" fieldPosition="0"/>
    </format>
    <format dxfId="634">
      <pivotArea field="0" type="button" dataOnly="0" labelOnly="1" outline="0" axis="axisRow" fieldPosition="0"/>
    </format>
    <format dxfId="63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2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631">
      <pivotArea dataOnly="0" labelOnly="1" grandRow="1" outline="0" fieldPosition="0"/>
    </format>
    <format dxfId="6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1C96A-5305-484F-A4C8-ED3975D510B5}" name="PivotTable14" cacheId="62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M5:O48" firstHeaderRow="0" firstDataRow="1" firstDataCol="1" rowPageCount="1" colPageCount="1"/>
  <pivotFields count="4">
    <pivotField axis="axisRow" showAll="0">
      <items count="43">
        <item x="19"/>
        <item x="38"/>
        <item x="0"/>
        <item x="36"/>
        <item x="39"/>
        <item x="40"/>
        <item x="6"/>
        <item x="12"/>
        <item x="5"/>
        <item x="24"/>
        <item x="28"/>
        <item x="32"/>
        <item x="3"/>
        <item x="17"/>
        <item x="10"/>
        <item x="7"/>
        <item x="34"/>
        <item x="23"/>
        <item x="25"/>
        <item x="20"/>
        <item x="9"/>
        <item x="27"/>
        <item x="29"/>
        <item x="4"/>
        <item x="37"/>
        <item x="1"/>
        <item x="35"/>
        <item x="8"/>
        <item x="31"/>
        <item x="30"/>
        <item x="15"/>
        <item x="22"/>
        <item x="11"/>
        <item x="21"/>
        <item x="26"/>
        <item x="18"/>
        <item x="2"/>
        <item x="33"/>
        <item x="16"/>
        <item x="41"/>
        <item x="14"/>
        <item x="13"/>
        <item t="default"/>
      </items>
    </pivotField>
    <pivotField axis="axisPage" showAll="0">
      <items count="8">
        <item x="6"/>
        <item x="3"/>
        <item x="2"/>
        <item x="1"/>
        <item x="0"/>
        <item x="4"/>
        <item x="5"/>
        <item t="default"/>
      </items>
    </pivotField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18">
    <format dxfId="627">
      <pivotArea type="all" dataOnly="0" outline="0" fieldPosition="0"/>
    </format>
    <format dxfId="626">
      <pivotArea outline="0" collapsedLevelsAreSubtotals="1" fieldPosition="0"/>
    </format>
    <format dxfId="625">
      <pivotArea field="0" type="button" dataOnly="0" labelOnly="1" outline="0" axis="axisRow" fieldPosition="0"/>
    </format>
    <format dxfId="624">
      <pivotArea dataOnly="0" labelOnly="1" fieldPosition="0">
        <references count="1">
          <reference field="0" count="0"/>
        </references>
      </pivotArea>
    </format>
    <format dxfId="623">
      <pivotArea dataOnly="0" labelOnly="1" grandRow="1" outline="0" fieldPosition="0"/>
    </format>
    <format dxfId="6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21">
      <pivotArea type="all" dataOnly="0" outline="0" fieldPosition="0"/>
    </format>
    <format dxfId="620">
      <pivotArea outline="0" collapsedLevelsAreSubtotals="1" fieldPosition="0"/>
    </format>
    <format dxfId="619">
      <pivotArea field="0" type="button" dataOnly="0" labelOnly="1" outline="0" axis="axisRow" fieldPosition="0"/>
    </format>
    <format dxfId="618">
      <pivotArea dataOnly="0" labelOnly="1" fieldPosition="0">
        <references count="1">
          <reference field="0" count="0"/>
        </references>
      </pivotArea>
    </format>
    <format dxfId="617">
      <pivotArea dataOnly="0" labelOnly="1" grandRow="1" outline="0" fieldPosition="0"/>
    </format>
    <format dxfId="6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5">
      <pivotArea type="all" dataOnly="0" outline="0" fieldPosition="0"/>
    </format>
    <format dxfId="614">
      <pivotArea outline="0" collapsedLevelsAreSubtotals="1" fieldPosition="0"/>
    </format>
    <format dxfId="613">
      <pivotArea field="0" type="button" dataOnly="0" labelOnly="1" outline="0" axis="axisRow" fieldPosition="0"/>
    </format>
    <format dxfId="612">
      <pivotArea dataOnly="0" labelOnly="1" fieldPosition="0">
        <references count="1">
          <reference field="0" count="0"/>
        </references>
      </pivotArea>
    </format>
    <format dxfId="611">
      <pivotArea dataOnly="0" labelOnly="1" grandRow="1" outline="0" fieldPosition="0"/>
    </format>
    <format dxfId="6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4F2D1-4571-4E05-9B65-112CB7BFE05D}" name="PivotTable15" cacheId="61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M5:O161" firstHeaderRow="0" firstDataRow="1" firstDataCol="1" rowPageCount="1" colPageCount="1"/>
  <pivotFields count="4">
    <pivotField axis="axisRow" showAll="0">
      <items count="156">
        <item x="129"/>
        <item x="124"/>
        <item x="146"/>
        <item x="16"/>
        <item x="33"/>
        <item x="53"/>
        <item x="1"/>
        <item x="94"/>
        <item x="3"/>
        <item x="95"/>
        <item x="42"/>
        <item x="114"/>
        <item x="104"/>
        <item x="115"/>
        <item x="120"/>
        <item x="111"/>
        <item x="39"/>
        <item x="70"/>
        <item x="11"/>
        <item x="66"/>
        <item x="8"/>
        <item x="55"/>
        <item x="76"/>
        <item x="37"/>
        <item x="154"/>
        <item x="35"/>
        <item x="68"/>
        <item x="102"/>
        <item x="24"/>
        <item x="2"/>
        <item x="150"/>
        <item x="0"/>
        <item x="67"/>
        <item x="69"/>
        <item x="40"/>
        <item x="109"/>
        <item x="44"/>
        <item x="57"/>
        <item x="54"/>
        <item x="22"/>
        <item x="101"/>
        <item x="34"/>
        <item x="140"/>
        <item x="74"/>
        <item x="9"/>
        <item x="5"/>
        <item x="145"/>
        <item x="43"/>
        <item x="93"/>
        <item x="58"/>
        <item x="18"/>
        <item x="32"/>
        <item x="100"/>
        <item x="86"/>
        <item x="97"/>
        <item x="128"/>
        <item x="15"/>
        <item x="36"/>
        <item x="19"/>
        <item x="45"/>
        <item x="126"/>
        <item x="38"/>
        <item x="29"/>
        <item x="151"/>
        <item x="123"/>
        <item x="117"/>
        <item x="83"/>
        <item x="73"/>
        <item x="49"/>
        <item x="21"/>
        <item x="26"/>
        <item x="152"/>
        <item x="56"/>
        <item x="61"/>
        <item x="17"/>
        <item x="59"/>
        <item x="4"/>
        <item x="20"/>
        <item x="107"/>
        <item x="121"/>
        <item x="7"/>
        <item x="90"/>
        <item x="87"/>
        <item x="75"/>
        <item x="28"/>
        <item x="92"/>
        <item x="10"/>
        <item x="79"/>
        <item x="81"/>
        <item x="27"/>
        <item x="12"/>
        <item x="96"/>
        <item x="52"/>
        <item x="46"/>
        <item x="63"/>
        <item x="108"/>
        <item x="47"/>
        <item x="31"/>
        <item x="50"/>
        <item x="80"/>
        <item x="88"/>
        <item x="131"/>
        <item x="30"/>
        <item x="48"/>
        <item x="116"/>
        <item x="98"/>
        <item x="25"/>
        <item x="112"/>
        <item x="91"/>
        <item x="71"/>
        <item x="64"/>
        <item x="60"/>
        <item x="89"/>
        <item x="85"/>
        <item x="148"/>
        <item x="62"/>
        <item x="125"/>
        <item x="13"/>
        <item x="113"/>
        <item x="105"/>
        <item x="51"/>
        <item x="14"/>
        <item x="65"/>
        <item x="72"/>
        <item x="23"/>
        <item x="118"/>
        <item x="6"/>
        <item x="99"/>
        <item x="84"/>
        <item x="106"/>
        <item x="77"/>
        <item x="78"/>
        <item x="132"/>
        <item x="149"/>
        <item x="122"/>
        <item x="103"/>
        <item x="41"/>
        <item x="134"/>
        <item x="82"/>
        <item x="144"/>
        <item x="136"/>
        <item x="110"/>
        <item x="139"/>
        <item x="147"/>
        <item x="130"/>
        <item x="137"/>
        <item x="119"/>
        <item x="135"/>
        <item x="141"/>
        <item x="138"/>
        <item x="153"/>
        <item x="142"/>
        <item x="127"/>
        <item x="133"/>
        <item x="143"/>
        <item t="default"/>
      </items>
    </pivotField>
    <pivotField axis="axisPage" showAll="0">
      <items count="12">
        <item x="1"/>
        <item x="3"/>
        <item x="5"/>
        <item x="9"/>
        <item x="2"/>
        <item x="4"/>
        <item x="7"/>
        <item x="0"/>
        <item x="10"/>
        <item x="6"/>
        <item x="8"/>
        <item t="default"/>
      </items>
    </pivotField>
    <pivotField dataField="1" showAll="0"/>
    <pivotField dataField="1" showAll="0"/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7">
    <format dxfId="609">
      <pivotArea type="all" dataOnly="0" outline="0" fieldPosition="0"/>
    </format>
    <format dxfId="608">
      <pivotArea outline="0" collapsedLevelsAreSubtotals="1" fieldPosition="0"/>
    </format>
    <format dxfId="607">
      <pivotArea field="0" type="button" dataOnly="0" labelOnly="1" outline="0" axis="axisRow" fieldPosition="0"/>
    </format>
    <format dxfId="60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0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03">
      <pivotArea dataOnly="0" labelOnly="1" fieldPosition="0">
        <references count="1">
          <reference field="0" count="5">
            <x v="150"/>
            <x v="151"/>
            <x v="152"/>
            <x v="153"/>
            <x v="154"/>
          </reference>
        </references>
      </pivotArea>
    </format>
    <format dxfId="602">
      <pivotArea dataOnly="0" labelOnly="1" grandRow="1" outline="0" fieldPosition="0"/>
    </format>
    <format dxfId="6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00">
      <pivotArea type="all" dataOnly="0" outline="0" fieldPosition="0"/>
    </format>
    <format dxfId="599">
      <pivotArea outline="0" collapsedLevelsAreSubtotals="1" fieldPosition="0"/>
    </format>
    <format dxfId="598">
      <pivotArea field="0" type="button" dataOnly="0" labelOnly="1" outline="0" axis="axisRow" fieldPosition="0"/>
    </format>
    <format dxfId="59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9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9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94">
      <pivotArea dataOnly="0" labelOnly="1" fieldPosition="0">
        <references count="1">
          <reference field="0" count="5">
            <x v="150"/>
            <x v="151"/>
            <x v="152"/>
            <x v="153"/>
            <x v="154"/>
          </reference>
        </references>
      </pivotArea>
    </format>
    <format dxfId="593">
      <pivotArea dataOnly="0" labelOnly="1" grandRow="1" outline="0" fieldPosition="0"/>
    </format>
    <format dxfId="5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0" type="button" dataOnly="0" labelOnly="1" outline="0" axis="axisRow" fieldPosition="0"/>
    </format>
    <format dxfId="58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8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8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85">
      <pivotArea dataOnly="0" labelOnly="1" fieldPosition="0">
        <references count="1">
          <reference field="0" count="5">
            <x v="150"/>
            <x v="151"/>
            <x v="152"/>
            <x v="153"/>
            <x v="154"/>
          </reference>
        </references>
      </pivotArea>
    </format>
    <format dxfId="584">
      <pivotArea dataOnly="0" labelOnly="1" grandRow="1" outline="0" fieldPosition="0"/>
    </format>
    <format dxfId="5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16FA1-2802-4545-BBC3-1944C537066A}" name="PivotTable16" cacheId="61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4:Q81" firstHeaderRow="0" firstDataRow="1" firstDataCol="1" rowPageCount="1" colPageCount="1"/>
  <pivotFields count="4">
    <pivotField axis="axisRow" showAll="0">
      <items count="77">
        <item x="53"/>
        <item x="63"/>
        <item x="68"/>
        <item x="44"/>
        <item x="0"/>
        <item x="27"/>
        <item x="3"/>
        <item x="42"/>
        <item x="4"/>
        <item x="54"/>
        <item x="26"/>
        <item x="50"/>
        <item x="55"/>
        <item x="48"/>
        <item x="47"/>
        <item x="59"/>
        <item x="60"/>
        <item x="34"/>
        <item x="56"/>
        <item x="29"/>
        <item x="36"/>
        <item x="52"/>
        <item x="35"/>
        <item x="74"/>
        <item x="28"/>
        <item x="71"/>
        <item x="73"/>
        <item x="1"/>
        <item x="6"/>
        <item x="72"/>
        <item x="67"/>
        <item x="12"/>
        <item x="70"/>
        <item x="75"/>
        <item x="57"/>
        <item x="31"/>
        <item x="7"/>
        <item x="2"/>
        <item x="64"/>
        <item x="5"/>
        <item x="41"/>
        <item x="20"/>
        <item x="30"/>
        <item x="10"/>
        <item x="13"/>
        <item x="32"/>
        <item x="15"/>
        <item x="25"/>
        <item x="33"/>
        <item x="24"/>
        <item x="62"/>
        <item x="46"/>
        <item x="8"/>
        <item x="23"/>
        <item x="21"/>
        <item x="58"/>
        <item x="51"/>
        <item x="66"/>
        <item x="65"/>
        <item x="22"/>
        <item x="45"/>
        <item x="49"/>
        <item x="43"/>
        <item x="69"/>
        <item x="40"/>
        <item x="14"/>
        <item x="37"/>
        <item x="39"/>
        <item x="19"/>
        <item x="9"/>
        <item x="38"/>
        <item x="61"/>
        <item x="16"/>
        <item x="11"/>
        <item x="17"/>
        <item x="18"/>
        <item t="default"/>
      </items>
    </pivotField>
    <pivotField axis="axisPage" showAll="0">
      <items count="10">
        <item x="2"/>
        <item x="5"/>
        <item x="6"/>
        <item x="7"/>
        <item x="1"/>
        <item x="3"/>
        <item x="0"/>
        <item x="4"/>
        <item x="8"/>
        <item t="default"/>
      </items>
    </pivotField>
    <pivotField dataField="1" showAll="0"/>
    <pivotField dataField="1" showAll="0"/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582">
      <pivotArea type="all" dataOnly="0" outline="0" fieldPosition="0"/>
    </format>
    <format dxfId="581">
      <pivotArea outline="0" collapsedLevelsAreSubtotals="1" fieldPosition="0"/>
    </format>
    <format dxfId="580">
      <pivotArea field="0" type="button" dataOnly="0" labelOnly="1" outline="0" axis="axisRow" fieldPosition="0"/>
    </format>
    <format dxfId="57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78">
      <pivotArea dataOnly="0" labelOnly="1" fieldPosition="0">
        <references count="1">
          <reference field="0" count="2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</reference>
        </references>
      </pivotArea>
    </format>
    <format dxfId="577">
      <pivotArea dataOnly="0" labelOnly="1" grandRow="1" outline="0" fieldPosition="0"/>
    </format>
    <format dxfId="5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5">
      <pivotArea type="all" dataOnly="0" outline="0" fieldPosition="0"/>
    </format>
    <format dxfId="574">
      <pivotArea outline="0" collapsedLevelsAreSubtotals="1" fieldPosition="0"/>
    </format>
    <format dxfId="573">
      <pivotArea field="0" type="button" dataOnly="0" labelOnly="1" outline="0" axis="axisRow" fieldPosition="0"/>
    </format>
    <format dxfId="5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71">
      <pivotArea dataOnly="0" labelOnly="1" fieldPosition="0">
        <references count="1">
          <reference field="0" count="2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</reference>
        </references>
      </pivotArea>
    </format>
    <format dxfId="570">
      <pivotArea dataOnly="0" labelOnly="1" grandRow="1" outline="0" fieldPosition="0"/>
    </format>
    <format dxfId="5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8">
      <pivotArea type="all" dataOnly="0" outline="0" fieldPosition="0"/>
    </format>
    <format dxfId="567">
      <pivotArea outline="0" collapsedLevelsAreSubtotals="1" fieldPosition="0"/>
    </format>
    <format dxfId="566">
      <pivotArea field="0" type="button" dataOnly="0" labelOnly="1" outline="0" axis="axisRow" fieldPosition="0"/>
    </format>
    <format dxfId="56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4">
      <pivotArea dataOnly="0" labelOnly="1" fieldPosition="0">
        <references count="1">
          <reference field="0" count="2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</reference>
        </references>
      </pivotArea>
    </format>
    <format dxfId="563">
      <pivotArea dataOnly="0" labelOnly="1" grandRow="1" outline="0" fieldPosition="0"/>
    </format>
    <format dxfId="5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4833D-766C-461E-A5F8-E1AE708A9228}" name="PivotTable17" cacheId="78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161" firstHeaderRow="0" firstDataRow="1" firstDataCol="1" rowPageCount="1" colPageCount="1"/>
  <pivotFields count="4">
    <pivotField axis="axisRow" showAll="0">
      <items count="156">
        <item x="14"/>
        <item x="119"/>
        <item x="93"/>
        <item x="32"/>
        <item x="44"/>
        <item x="43"/>
        <item x="147"/>
        <item x="33"/>
        <item x="15"/>
        <item x="47"/>
        <item x="149"/>
        <item x="98"/>
        <item x="16"/>
        <item x="78"/>
        <item x="64"/>
        <item x="35"/>
        <item x="82"/>
        <item x="54"/>
        <item x="17"/>
        <item x="127"/>
        <item x="148"/>
        <item x="122"/>
        <item x="91"/>
        <item x="45"/>
        <item x="143"/>
        <item x="151"/>
        <item x="46"/>
        <item x="96"/>
        <item x="97"/>
        <item x="140"/>
        <item x="55"/>
        <item x="77"/>
        <item x="144"/>
        <item x="13"/>
        <item x="60"/>
        <item x="128"/>
        <item x="84"/>
        <item x="100"/>
        <item x="136"/>
        <item x="145"/>
        <item x="137"/>
        <item x="42"/>
        <item x="146"/>
        <item x="67"/>
        <item x="135"/>
        <item x="150"/>
        <item x="39"/>
        <item x="142"/>
        <item x="81"/>
        <item x="61"/>
        <item x="66"/>
        <item x="65"/>
        <item x="62"/>
        <item x="19"/>
        <item x="71"/>
        <item x="36"/>
        <item x="95"/>
        <item x="75"/>
        <item x="141"/>
        <item x="48"/>
        <item x="134"/>
        <item x="68"/>
        <item x="29"/>
        <item x="38"/>
        <item x="57"/>
        <item x="115"/>
        <item x="23"/>
        <item x="73"/>
        <item x="72"/>
        <item x="118"/>
        <item x="20"/>
        <item x="41"/>
        <item x="120"/>
        <item x="111"/>
        <item x="30"/>
        <item x="103"/>
        <item x="131"/>
        <item x="109"/>
        <item x="22"/>
        <item x="53"/>
        <item x="99"/>
        <item x="79"/>
        <item x="130"/>
        <item x="113"/>
        <item x="107"/>
        <item x="69"/>
        <item x="74"/>
        <item x="117"/>
        <item x="51"/>
        <item x="90"/>
        <item x="52"/>
        <item x="70"/>
        <item x="25"/>
        <item x="21"/>
        <item x="133"/>
        <item x="83"/>
        <item x="88"/>
        <item x="108"/>
        <item x="24"/>
        <item x="105"/>
        <item x="112"/>
        <item x="86"/>
        <item x="31"/>
        <item x="94"/>
        <item x="123"/>
        <item x="87"/>
        <item x="139"/>
        <item x="49"/>
        <item x="50"/>
        <item x="37"/>
        <item x="92"/>
        <item x="58"/>
        <item x="138"/>
        <item x="56"/>
        <item x="125"/>
        <item x="26"/>
        <item x="110"/>
        <item x="85"/>
        <item x="89"/>
        <item x="129"/>
        <item x="121"/>
        <item x="10"/>
        <item x="28"/>
        <item x="126"/>
        <item x="114"/>
        <item x="63"/>
        <item x="132"/>
        <item x="116"/>
        <item x="76"/>
        <item x="104"/>
        <item x="3"/>
        <item x="18"/>
        <item x="124"/>
        <item x="59"/>
        <item x="8"/>
        <item x="2"/>
        <item x="11"/>
        <item x="6"/>
        <item x="4"/>
        <item x="40"/>
        <item x="7"/>
        <item x="12"/>
        <item x="106"/>
        <item x="0"/>
        <item x="9"/>
        <item x="1"/>
        <item x="102"/>
        <item x="5"/>
        <item x="27"/>
        <item x="101"/>
        <item x="80"/>
        <item x="34"/>
        <item x="152"/>
        <item x="153"/>
        <item x="154"/>
        <item t="default"/>
      </items>
    </pivotField>
    <pivotField axis="axisPage" showAll="0">
      <items count="10">
        <item x="6"/>
        <item x="5"/>
        <item x="1"/>
        <item x="8"/>
        <item x="0"/>
        <item x="2"/>
        <item x="7"/>
        <item x="4"/>
        <item x="3"/>
        <item t="default"/>
      </items>
    </pivotField>
    <pivotField dataField="1" showAll="0"/>
    <pivotField dataField="1" showAll="0"/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7">
    <format dxfId="561">
      <pivotArea type="all" dataOnly="0" outline="0" fieldPosition="0"/>
    </format>
    <format dxfId="560">
      <pivotArea outline="0" collapsedLevelsAreSubtotals="1" fieldPosition="0"/>
    </format>
    <format dxfId="559">
      <pivotArea field="0" type="button" dataOnly="0" labelOnly="1" outline="0" axis="axisRow" fieldPosition="0"/>
    </format>
    <format dxfId="55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5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5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55">
      <pivotArea dataOnly="0" labelOnly="1" fieldPosition="0">
        <references count="1">
          <reference field="0" count="2">
            <x v="150"/>
            <x v="151"/>
          </reference>
        </references>
      </pivotArea>
    </format>
    <format dxfId="554">
      <pivotArea dataOnly="0" labelOnly="1" grandRow="1" outline="0" fieldPosition="0"/>
    </format>
    <format dxfId="5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2">
      <pivotArea type="all" dataOnly="0" outline="0" fieldPosition="0"/>
    </format>
    <format dxfId="551">
      <pivotArea outline="0" collapsedLevelsAreSubtotals="1" fieldPosition="0"/>
    </format>
    <format dxfId="550">
      <pivotArea field="0" type="button" dataOnly="0" labelOnly="1" outline="0" axis="axisRow" fieldPosition="0"/>
    </format>
    <format dxfId="54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4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4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46">
      <pivotArea dataOnly="0" labelOnly="1" fieldPosition="0">
        <references count="1">
          <reference field="0" count="2">
            <x v="150"/>
            <x v="151"/>
          </reference>
        </references>
      </pivotArea>
    </format>
    <format dxfId="545">
      <pivotArea dataOnly="0" labelOnly="1" grandRow="1" outline="0" fieldPosition="0"/>
    </format>
    <format dxfId="5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3">
      <pivotArea type="all" dataOnly="0" outline="0" fieldPosition="0"/>
    </format>
    <format dxfId="542">
      <pivotArea outline="0" collapsedLevelsAreSubtotals="1" fieldPosition="0"/>
    </format>
    <format dxfId="541">
      <pivotArea field="0" type="button" dataOnly="0" labelOnly="1" outline="0" axis="axisRow" fieldPosition="0"/>
    </format>
    <format dxfId="5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3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3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37">
      <pivotArea dataOnly="0" labelOnly="1" fieldPosition="0">
        <references count="1">
          <reference field="0" count="2">
            <x v="150"/>
            <x v="151"/>
          </reference>
        </references>
      </pivotArea>
    </format>
    <format dxfId="536">
      <pivotArea dataOnly="0" labelOnly="1" grandRow="1" outline="0" fieldPosition="0"/>
    </format>
    <format dxfId="5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C4FD4-7E40-4883-AC9C-8D77D82DBCB9}" name="PivotTable19" cacheId="7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:P138" firstHeaderRow="0" firstDataRow="1" firstDataCol="1" rowPageCount="1" colPageCount="1"/>
  <pivotFields count="4">
    <pivotField axis="axisRow" showAll="0">
      <items count="133">
        <item x="130"/>
        <item x="28"/>
        <item x="27"/>
        <item x="13"/>
        <item x="81"/>
        <item x="46"/>
        <item x="127"/>
        <item x="128"/>
        <item x="39"/>
        <item x="40"/>
        <item x="41"/>
        <item x="80"/>
        <item x="45"/>
        <item x="72"/>
        <item x="77"/>
        <item x="26"/>
        <item x="117"/>
        <item x="34"/>
        <item x="57"/>
        <item x="82"/>
        <item x="69"/>
        <item x="55"/>
        <item x="15"/>
        <item x="61"/>
        <item x="120"/>
        <item x="114"/>
        <item x="109"/>
        <item x="11"/>
        <item x="60"/>
        <item x="79"/>
        <item x="91"/>
        <item x="76"/>
        <item x="119"/>
        <item x="14"/>
        <item x="30"/>
        <item x="78"/>
        <item x="25"/>
        <item x="97"/>
        <item x="18"/>
        <item x="2"/>
        <item x="83"/>
        <item x="110"/>
        <item x="52"/>
        <item x="53"/>
        <item x="29"/>
        <item x="3"/>
        <item x="100"/>
        <item x="62"/>
        <item x="16"/>
        <item x="58"/>
        <item x="131"/>
        <item x="103"/>
        <item x="73"/>
        <item x="118"/>
        <item x="56"/>
        <item x="63"/>
        <item x="32"/>
        <item x="85"/>
        <item x="50"/>
        <item x="6"/>
        <item x="102"/>
        <item x="1"/>
        <item x="23"/>
        <item x="37"/>
        <item x="4"/>
        <item x="86"/>
        <item x="49"/>
        <item x="84"/>
        <item x="24"/>
        <item x="68"/>
        <item x="38"/>
        <item x="8"/>
        <item x="98"/>
        <item x="115"/>
        <item x="101"/>
        <item x="5"/>
        <item x="0"/>
        <item x="93"/>
        <item x="108"/>
        <item x="33"/>
        <item x="51"/>
        <item x="9"/>
        <item x="99"/>
        <item x="31"/>
        <item x="74"/>
        <item x="7"/>
        <item x="71"/>
        <item x="44"/>
        <item x="42"/>
        <item x="12"/>
        <item x="35"/>
        <item x="92"/>
        <item x="104"/>
        <item x="89"/>
        <item x="105"/>
        <item x="17"/>
        <item x="54"/>
        <item x="43"/>
        <item x="116"/>
        <item x="36"/>
        <item x="88"/>
        <item x="90"/>
        <item x="67"/>
        <item x="70"/>
        <item x="10"/>
        <item x="64"/>
        <item x="19"/>
        <item x="113"/>
        <item x="48"/>
        <item x="20"/>
        <item x="65"/>
        <item x="59"/>
        <item x="66"/>
        <item x="75"/>
        <item x="107"/>
        <item x="124"/>
        <item x="122"/>
        <item x="111"/>
        <item x="112"/>
        <item x="22"/>
        <item x="21"/>
        <item x="125"/>
        <item x="121"/>
        <item x="106"/>
        <item x="47"/>
        <item x="95"/>
        <item x="94"/>
        <item x="87"/>
        <item x="123"/>
        <item x="96"/>
        <item x="129"/>
        <item x="126"/>
        <item t="default"/>
      </items>
    </pivotField>
    <pivotField axis="axisPage" showAll="0">
      <items count="12">
        <item x="3"/>
        <item x="7"/>
        <item x="9"/>
        <item x="10"/>
        <item x="5"/>
        <item x="0"/>
        <item x="4"/>
        <item x="6"/>
        <item x="8"/>
        <item x="2"/>
        <item x="1"/>
        <item t="default"/>
      </items>
    </pivotField>
    <pivotField dataField="1" showAll="0"/>
    <pivotField dataField="1" showAll="0"/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4">
    <format dxfId="534">
      <pivotArea type="all" dataOnly="0" outline="0" fieldPosition="0"/>
    </format>
    <format dxfId="533">
      <pivotArea outline="0" collapsedLevelsAreSubtotals="1" fieldPosition="0"/>
    </format>
    <format dxfId="532">
      <pivotArea field="0" type="button" dataOnly="0" labelOnly="1" outline="0" axis="axisRow" fieldPosition="0"/>
    </format>
    <format dxfId="53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3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9">
      <pivotArea dataOnly="0" labelOnly="1" fieldPosition="0">
        <references count="1">
          <reference field="0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528">
      <pivotArea dataOnly="0" labelOnly="1" grandRow="1" outline="0" fieldPosition="0"/>
    </format>
    <format dxfId="5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26">
      <pivotArea type="all" dataOnly="0" outline="0" fieldPosition="0"/>
    </format>
    <format dxfId="525">
      <pivotArea outline="0" collapsedLevelsAreSubtotals="1" fieldPosition="0"/>
    </format>
    <format dxfId="524">
      <pivotArea field="0" type="button" dataOnly="0" labelOnly="1" outline="0" axis="axisRow" fieldPosition="0"/>
    </format>
    <format dxfId="52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1">
      <pivotArea dataOnly="0" labelOnly="1" fieldPosition="0">
        <references count="1">
          <reference field="0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520">
      <pivotArea dataOnly="0" labelOnly="1" grandRow="1" outline="0" fieldPosition="0"/>
    </format>
    <format dxfId="5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8">
      <pivotArea type="all" dataOnly="0" outline="0" fieldPosition="0"/>
    </format>
    <format dxfId="517">
      <pivotArea outline="0" collapsedLevelsAreSubtotals="1" fieldPosition="0"/>
    </format>
    <format dxfId="516">
      <pivotArea field="0" type="button" dataOnly="0" labelOnly="1" outline="0" axis="axisRow" fieldPosition="0"/>
    </format>
    <format dxfId="51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3">
      <pivotArea dataOnly="0" labelOnly="1" fieldPosition="0">
        <references count="1">
          <reference field="0" count="3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</reference>
        </references>
      </pivotArea>
    </format>
    <format dxfId="512">
      <pivotArea dataOnly="0" labelOnly="1" grandRow="1" outline="0" fieldPosition="0"/>
    </format>
    <format dxfId="5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0B4AE-A378-49CA-BD1C-22D9C9EE298A}" name="PivotTable20" cacheId="7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5:R33" firstHeaderRow="0" firstDataRow="1" firstDataCol="1" rowPageCount="1" colPageCount="1"/>
  <pivotFields count="4">
    <pivotField axis="axisRow" showAll="0">
      <items count="137">
        <item x="39"/>
        <item x="92"/>
        <item x="50"/>
        <item x="51"/>
        <item x="1"/>
        <item x="93"/>
        <item x="67"/>
        <item x="26"/>
        <item x="11"/>
        <item x="57"/>
        <item x="15"/>
        <item x="65"/>
        <item x="87"/>
        <item x="64"/>
        <item x="32"/>
        <item x="13"/>
        <item x="113"/>
        <item x="104"/>
        <item x="122"/>
        <item x="69"/>
        <item x="126"/>
        <item x="70"/>
        <item x="100"/>
        <item x="109"/>
        <item x="81"/>
        <item x="40"/>
        <item x="29"/>
        <item x="14"/>
        <item x="80"/>
        <item x="74"/>
        <item x="17"/>
        <item x="10"/>
        <item x="84"/>
        <item x="88"/>
        <item x="43"/>
        <item x="99"/>
        <item x="108"/>
        <item x="38"/>
        <item x="63"/>
        <item x="121"/>
        <item x="97"/>
        <item x="120"/>
        <item x="66"/>
        <item x="19"/>
        <item x="20"/>
        <item x="9"/>
        <item x="71"/>
        <item x="34"/>
        <item x="123"/>
        <item x="119"/>
        <item x="105"/>
        <item x="110"/>
        <item x="23"/>
        <item x="73"/>
        <item x="83"/>
        <item x="8"/>
        <item x="41"/>
        <item x="7"/>
        <item x="98"/>
        <item x="86"/>
        <item x="56"/>
        <item x="106"/>
        <item x="107"/>
        <item x="85"/>
        <item x="27"/>
        <item x="37"/>
        <item x="48"/>
        <item x="101"/>
        <item x="91"/>
        <item x="21"/>
        <item x="44"/>
        <item x="78"/>
        <item x="22"/>
        <item x="54"/>
        <item x="28"/>
        <item x="112"/>
        <item x="118"/>
        <item x="35"/>
        <item x="72"/>
        <item x="62"/>
        <item x="33"/>
        <item x="103"/>
        <item x="18"/>
        <item x="42"/>
        <item x="125"/>
        <item x="111"/>
        <item x="90"/>
        <item x="55"/>
        <item x="49"/>
        <item x="0"/>
        <item x="12"/>
        <item x="46"/>
        <item x="116"/>
        <item x="36"/>
        <item x="102"/>
        <item x="114"/>
        <item x="52"/>
        <item x="115"/>
        <item x="4"/>
        <item x="24"/>
        <item x="5"/>
        <item x="2"/>
        <item x="61"/>
        <item x="45"/>
        <item x="68"/>
        <item x="77"/>
        <item x="47"/>
        <item x="60"/>
        <item x="76"/>
        <item x="75"/>
        <item x="94"/>
        <item x="82"/>
        <item x="31"/>
        <item x="96"/>
        <item x="89"/>
        <item x="59"/>
        <item x="58"/>
        <item x="53"/>
        <item x="79"/>
        <item x="6"/>
        <item x="3"/>
        <item x="95"/>
        <item x="25"/>
        <item x="16"/>
        <item x="117"/>
        <item x="124"/>
        <item x="30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axis="axisPage" showAll="0">
      <items count="10">
        <item x="2"/>
        <item x="7"/>
        <item x="4"/>
        <item x="6"/>
        <item x="0"/>
        <item x="3"/>
        <item x="1"/>
        <item x="8"/>
        <item x="5"/>
        <item t="default"/>
      </items>
    </pivotField>
    <pivotField dataField="1" showAll="0"/>
    <pivotField dataField="1" showAll="0"/>
  </pivotFields>
  <rowFields count="1">
    <field x="0"/>
  </rowFields>
  <rowItems count="28">
    <i>
      <x v="6"/>
    </i>
    <i>
      <x v="9"/>
    </i>
    <i>
      <x v="11"/>
    </i>
    <i>
      <x v="12"/>
    </i>
    <i>
      <x v="13"/>
    </i>
    <i>
      <x v="19"/>
    </i>
    <i>
      <x v="38"/>
    </i>
    <i>
      <x v="42"/>
    </i>
    <i>
      <x v="60"/>
    </i>
    <i>
      <x v="73"/>
    </i>
    <i>
      <x v="79"/>
    </i>
    <i>
      <x v="87"/>
    </i>
    <i>
      <x v="102"/>
    </i>
    <i>
      <x v="104"/>
    </i>
    <i>
      <x v="107"/>
    </i>
    <i>
      <x v="115"/>
    </i>
    <i>
      <x v="116"/>
    </i>
    <i>
      <x v="117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2" hier="-1"/>
  </pageFields>
  <dataFields count="2">
    <dataField name="Sum of amount" fld="2" baseField="0" baseItem="0"/>
    <dataField name="Sum of online" fld="3" baseField="0" baseItem="0"/>
  </dataFields>
  <formats count="32"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0" type="button" dataOnly="0" labelOnly="1" outline="0" axis="axisRow" fieldPosition="0"/>
    </format>
    <format dxfId="50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5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504">
      <pivotArea dataOnly="0" labelOnly="1" grandRow="1" outline="0" fieldPosition="0"/>
    </format>
    <format dxfId="5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2">
      <pivotArea type="all" dataOnly="0" outline="0" fieldPosition="0"/>
    </format>
    <format dxfId="501">
      <pivotArea outline="0" collapsedLevelsAreSubtotals="1" fieldPosition="0"/>
    </format>
    <format dxfId="500">
      <pivotArea field="0" type="button" dataOnly="0" labelOnly="1" outline="0" axis="axisRow" fieldPosition="0"/>
    </format>
    <format dxfId="49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97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496">
      <pivotArea dataOnly="0" labelOnly="1" grandRow="1" outline="0" fieldPosition="0"/>
    </format>
    <format dxfId="4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4">
      <pivotArea type="all" dataOnly="0" outline="0" fieldPosition="0"/>
    </format>
    <format dxfId="493">
      <pivotArea outline="0" collapsedLevelsAreSubtotals="1" fieldPosition="0"/>
    </format>
    <format dxfId="492">
      <pivotArea field="0" type="button" dataOnly="0" labelOnly="1" outline="0" axis="axisRow" fieldPosition="0"/>
    </format>
    <format dxfId="49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9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488">
      <pivotArea dataOnly="0" labelOnly="1" grandRow="1" outline="0" fieldPosition="0"/>
    </format>
    <format dxfId="4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6">
      <pivotArea type="all" dataOnly="0" outline="0" fieldPosition="0"/>
    </format>
    <format dxfId="485">
      <pivotArea outline="0" collapsedLevelsAreSubtotals="1" fieldPosition="0"/>
    </format>
    <format dxfId="484">
      <pivotArea field="0" type="button" dataOnly="0" labelOnly="1" outline="0" axis="axisRow" fieldPosition="0"/>
    </format>
    <format dxfId="48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1">
      <pivotArea dataOnly="0" labelOnly="1" fieldPosition="0">
        <references count="1">
          <reference field="0" count="2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</reference>
        </references>
      </pivotArea>
    </format>
    <format dxfId="480">
      <pivotArea dataOnly="0" labelOnly="1" grandRow="1" outline="0" fieldPosition="0"/>
    </format>
    <format dxfId="4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D301D-E416-443D-B0A4-717A537E3516}" name="PivotTable1" cacheId="797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113" firstHeaderRow="0" firstDataRow="1" firstDataCol="1" rowPageCount="1" colPageCount="1"/>
  <pivotFields count="4">
    <pivotField axis="axisRow" showAll="0">
      <items count="108">
        <item x="27"/>
        <item x="3"/>
        <item x="71"/>
        <item x="55"/>
        <item x="76"/>
        <item x="54"/>
        <item x="36"/>
        <item x="102"/>
        <item x="16"/>
        <item x="106"/>
        <item x="62"/>
        <item x="82"/>
        <item x="28"/>
        <item x="29"/>
        <item x="74"/>
        <item x="100"/>
        <item x="32"/>
        <item x="51"/>
        <item x="86"/>
        <item x="77"/>
        <item x="23"/>
        <item x="11"/>
        <item x="46"/>
        <item x="38"/>
        <item x="85"/>
        <item x="0"/>
        <item x="88"/>
        <item x="31"/>
        <item x="35"/>
        <item x="37"/>
        <item x="5"/>
        <item x="61"/>
        <item x="47"/>
        <item x="75"/>
        <item x="60"/>
        <item x="89"/>
        <item x="48"/>
        <item x="58"/>
        <item x="14"/>
        <item x="73"/>
        <item x="2"/>
        <item x="1"/>
        <item x="81"/>
        <item x="39"/>
        <item x="44"/>
        <item x="12"/>
        <item x="50"/>
        <item x="6"/>
        <item x="7"/>
        <item x="63"/>
        <item x="68"/>
        <item x="64"/>
        <item x="13"/>
        <item x="87"/>
        <item x="4"/>
        <item x="56"/>
        <item x="59"/>
        <item x="79"/>
        <item x="34"/>
        <item x="33"/>
        <item x="90"/>
        <item x="72"/>
        <item x="80"/>
        <item x="9"/>
        <item x="10"/>
        <item x="103"/>
        <item x="101"/>
        <item x="94"/>
        <item x="49"/>
        <item x="98"/>
        <item x="78"/>
        <item x="95"/>
        <item x="66"/>
        <item x="22"/>
        <item x="57"/>
        <item x="21"/>
        <item x="15"/>
        <item x="52"/>
        <item x="92"/>
        <item x="8"/>
        <item x="67"/>
        <item x="45"/>
        <item x="99"/>
        <item x="24"/>
        <item x="53"/>
        <item x="41"/>
        <item x="17"/>
        <item x="70"/>
        <item x="69"/>
        <item x="25"/>
        <item x="20"/>
        <item x="19"/>
        <item x="93"/>
        <item x="18"/>
        <item x="91"/>
        <item x="84"/>
        <item x="42"/>
        <item x="26"/>
        <item x="104"/>
        <item x="96"/>
        <item x="83"/>
        <item x="30"/>
        <item x="65"/>
        <item x="43"/>
        <item x="97"/>
        <item x="40"/>
        <item x="105"/>
        <item t="default"/>
      </items>
    </pivotField>
    <pivotField axis="axisPage" showAll="0">
      <items count="9">
        <item x="5"/>
        <item x="1"/>
        <item x="7"/>
        <item x="2"/>
        <item x="4"/>
        <item x="0"/>
        <item x="3"/>
        <item x="6"/>
        <item t="default"/>
      </items>
    </pivotField>
    <pivotField dataField="1" showAll="0"/>
    <pivotField dataField="1" showAll="0"/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tn" fld="2" baseField="0" baseItem="0"/>
    <dataField name="Sum of online" fld="3" baseField="0" baseItem="0"/>
  </dataFields>
  <formats count="24">
    <format dxfId="478">
      <pivotArea type="all" dataOnly="0" outline="0" fieldPosition="0"/>
    </format>
    <format dxfId="477">
      <pivotArea outline="0" collapsedLevelsAreSubtotals="1" fieldPosition="0"/>
    </format>
    <format dxfId="476">
      <pivotArea field="0" type="button" dataOnly="0" labelOnly="1" outline="0" axis="axisRow" fieldPosition="0"/>
    </format>
    <format dxfId="47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3">
      <pivotArea dataOnly="0" labelOnly="1" fieldPosition="0">
        <references count="1">
          <reference field="0" count="7">
            <x v="100"/>
            <x v="101"/>
            <x v="102"/>
            <x v="103"/>
            <x v="104"/>
            <x v="105"/>
            <x v="106"/>
          </reference>
        </references>
      </pivotArea>
    </format>
    <format dxfId="472">
      <pivotArea dataOnly="0" labelOnly="1" grandRow="1" outline="0" fieldPosition="0"/>
    </format>
    <format dxfId="4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70">
      <pivotArea type="all" dataOnly="0" outline="0" fieldPosition="0"/>
    </format>
    <format dxfId="469">
      <pivotArea outline="0" collapsedLevelsAreSubtotals="1" fieldPosition="0"/>
    </format>
    <format dxfId="468">
      <pivotArea field="0" type="button" dataOnly="0" labelOnly="1" outline="0" axis="axisRow" fieldPosition="0"/>
    </format>
    <format dxfId="46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5">
      <pivotArea dataOnly="0" labelOnly="1" fieldPosition="0">
        <references count="1">
          <reference field="0" count="7">
            <x v="100"/>
            <x v="101"/>
            <x v="102"/>
            <x v="103"/>
            <x v="104"/>
            <x v="105"/>
            <x v="106"/>
          </reference>
        </references>
      </pivotArea>
    </format>
    <format dxfId="464">
      <pivotArea dataOnly="0" labelOnly="1" grandRow="1" outline="0" fieldPosition="0"/>
    </format>
    <format dxfId="4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0" type="button" dataOnly="0" labelOnly="1" outline="0" axis="axisRow" fieldPosition="0"/>
    </format>
    <format dxfId="45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7">
      <pivotArea dataOnly="0" labelOnly="1" fieldPosition="0">
        <references count="1">
          <reference field="0" count="7">
            <x v="100"/>
            <x v="101"/>
            <x v="102"/>
            <x v="103"/>
            <x v="104"/>
            <x v="105"/>
            <x v="106"/>
          </reference>
        </references>
      </pivotArea>
    </format>
    <format dxfId="456">
      <pivotArea dataOnly="0" labelOnly="1" grandRow="1" outline="0" fieldPosition="0"/>
    </format>
    <format dxfId="4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55993-EEA1-4BEC-B5DA-3B8B3911EE7B}" name="PivotTable2" cacheId="60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4:Q94" firstHeaderRow="0" firstDataRow="1" firstDataCol="1" rowPageCount="1" colPageCount="1"/>
  <pivotFields count="4">
    <pivotField axis="axisRow" showAll="0">
      <items count="90">
        <item x="43"/>
        <item x="79"/>
        <item x="37"/>
        <item x="46"/>
        <item x="72"/>
        <item x="87"/>
        <item x="24"/>
        <item x="0"/>
        <item x="23"/>
        <item x="22"/>
        <item x="40"/>
        <item x="48"/>
        <item x="63"/>
        <item x="3"/>
        <item x="67"/>
        <item x="18"/>
        <item x="33"/>
        <item x="6"/>
        <item x="60"/>
        <item x="44"/>
        <item x="36"/>
        <item x="31"/>
        <item x="83"/>
        <item x="17"/>
        <item x="86"/>
        <item x="16"/>
        <item x="53"/>
        <item x="61"/>
        <item x="32"/>
        <item x="11"/>
        <item x="82"/>
        <item x="12"/>
        <item x="62"/>
        <item x="71"/>
        <item x="47"/>
        <item x="1"/>
        <item x="51"/>
        <item x="21"/>
        <item x="85"/>
        <item x="29"/>
        <item x="66"/>
        <item x="50"/>
        <item x="30"/>
        <item x="34"/>
        <item x="64"/>
        <item x="54"/>
        <item x="13"/>
        <item x="75"/>
        <item x="56"/>
        <item x="77"/>
        <item x="25"/>
        <item x="80"/>
        <item x="73"/>
        <item x="41"/>
        <item x="68"/>
        <item x="49"/>
        <item x="45"/>
        <item x="52"/>
        <item x="76"/>
        <item x="55"/>
        <item x="78"/>
        <item x="26"/>
        <item x="27"/>
        <item x="10"/>
        <item x="9"/>
        <item x="42"/>
        <item x="39"/>
        <item x="74"/>
        <item x="2"/>
        <item x="8"/>
        <item x="35"/>
        <item x="7"/>
        <item x="4"/>
        <item x="38"/>
        <item x="59"/>
        <item x="58"/>
        <item x="28"/>
        <item x="57"/>
        <item x="15"/>
        <item x="20"/>
        <item x="84"/>
        <item x="88"/>
        <item x="19"/>
        <item x="65"/>
        <item x="14"/>
        <item x="70"/>
        <item x="5"/>
        <item x="81"/>
        <item x="69"/>
        <item t="default"/>
      </items>
    </pivotField>
    <pivotField axis="axisPage" showAll="0">
      <items count="10">
        <item x="2"/>
        <item x="5"/>
        <item x="0"/>
        <item x="6"/>
        <item x="8"/>
        <item x="1"/>
        <item x="7"/>
        <item x="3"/>
        <item x="4"/>
        <item t="default"/>
      </items>
    </pivotField>
    <pivotField dataField="1"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454">
      <pivotArea type="all" dataOnly="0" outline="0" fieldPosition="0"/>
    </format>
    <format dxfId="453">
      <pivotArea outline="0" collapsedLevelsAreSubtotals="1" fieldPosition="0"/>
    </format>
    <format dxfId="452">
      <pivotArea field="0" type="button" dataOnly="0" labelOnly="1" outline="0" axis="axisRow" fieldPosition="0"/>
    </format>
    <format dxfId="45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0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449">
      <pivotArea dataOnly="0" labelOnly="1" grandRow="1" outline="0" fieldPosition="0"/>
    </format>
    <format dxfId="4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7">
      <pivotArea type="all" dataOnly="0" outline="0" fieldPosition="0"/>
    </format>
    <format dxfId="446">
      <pivotArea outline="0" collapsedLevelsAreSubtotals="1" fieldPosition="0"/>
    </format>
    <format dxfId="445">
      <pivotArea field="0" type="button" dataOnly="0" labelOnly="1" outline="0" axis="axisRow" fieldPosition="0"/>
    </format>
    <format dxfId="44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3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442">
      <pivotArea dataOnly="0" labelOnly="1" grandRow="1" outline="0" fieldPosition="0"/>
    </format>
    <format dxfId="4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0">
      <pivotArea type="all" dataOnly="0" outline="0" fieldPosition="0"/>
    </format>
    <format dxfId="439">
      <pivotArea outline="0" collapsedLevelsAreSubtotals="1" fieldPosition="0"/>
    </format>
    <format dxfId="438">
      <pivotArea field="0" type="button" dataOnly="0" labelOnly="1" outline="0" axis="axisRow" fieldPosition="0"/>
    </format>
    <format dxfId="43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6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435">
      <pivotArea dataOnly="0" labelOnly="1" grandRow="1" outline="0" fieldPosition="0"/>
    </format>
    <format dxfId="4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3">
      <pivotArea type="all" dataOnly="0" outline="0" fieldPosition="0"/>
    </format>
    <format dxfId="432">
      <pivotArea outline="0" collapsedLevelsAreSubtotals="1" fieldPosition="0"/>
    </format>
    <format dxfId="431">
      <pivotArea field="0" type="button" dataOnly="0" labelOnly="1" outline="0" axis="axisRow" fieldPosition="0"/>
    </format>
    <format dxfId="43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9">
      <pivotArea dataOnly="0" labelOnly="1" fieldPosition="0">
        <references count="1">
          <reference field="0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428">
      <pivotArea dataOnly="0" labelOnly="1" grandRow="1" outline="0" fieldPosition="0"/>
    </format>
    <format dxfId="4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3F502-5670-4871-BF5B-53F68ECA2EDA}" name="PivotTable3" cacheId="60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6:Q89" firstHeaderRow="0" firstDataRow="1" firstDataCol="1" rowPageCount="1" colPageCount="1"/>
  <pivotFields count="4">
    <pivotField axis="axisRow" showAll="0">
      <items count="83">
        <item x="28"/>
        <item x="25"/>
        <item x="15"/>
        <item x="47"/>
        <item x="70"/>
        <item x="49"/>
        <item x="27"/>
        <item x="77"/>
        <item x="79"/>
        <item x="68"/>
        <item x="29"/>
        <item x="53"/>
        <item x="63"/>
        <item x="71"/>
        <item x="56"/>
        <item x="17"/>
        <item x="23"/>
        <item x="31"/>
        <item x="57"/>
        <item x="30"/>
        <item x="11"/>
        <item x="55"/>
        <item x="10"/>
        <item x="52"/>
        <item x="3"/>
        <item x="26"/>
        <item x="74"/>
        <item x="72"/>
        <item x="37"/>
        <item x="4"/>
        <item x="66"/>
        <item x="19"/>
        <item x="44"/>
        <item x="7"/>
        <item x="34"/>
        <item x="54"/>
        <item x="5"/>
        <item x="60"/>
        <item x="18"/>
        <item x="36"/>
        <item x="80"/>
        <item x="0"/>
        <item x="32"/>
        <item x="48"/>
        <item x="24"/>
        <item x="9"/>
        <item x="62"/>
        <item x="75"/>
        <item x="1"/>
        <item x="20"/>
        <item x="12"/>
        <item x="21"/>
        <item x="51"/>
        <item x="2"/>
        <item x="81"/>
        <item x="67"/>
        <item x="41"/>
        <item x="33"/>
        <item x="50"/>
        <item x="46"/>
        <item x="65"/>
        <item x="6"/>
        <item x="42"/>
        <item x="69"/>
        <item x="58"/>
        <item x="45"/>
        <item x="38"/>
        <item x="14"/>
        <item x="59"/>
        <item x="64"/>
        <item x="22"/>
        <item x="13"/>
        <item x="40"/>
        <item x="16"/>
        <item x="39"/>
        <item x="76"/>
        <item x="8"/>
        <item x="78"/>
        <item x="73"/>
        <item x="61"/>
        <item x="35"/>
        <item x="43"/>
        <item t="default"/>
      </items>
    </pivotField>
    <pivotField axis="axisPage" showAll="0">
      <items count="10">
        <item x="1"/>
        <item x="0"/>
        <item x="6"/>
        <item x="8"/>
        <item x="2"/>
        <item x="5"/>
        <item x="4"/>
        <item x="3"/>
        <item x="7"/>
        <item t="default"/>
      </items>
    </pivotField>
    <pivotField dataField="1" showAll="0"/>
    <pivotField dataField="1" showAll="0"/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426">
      <pivotArea type="all" dataOnly="0" outline="0" fieldPosition="0"/>
    </format>
    <format dxfId="425">
      <pivotArea outline="0" collapsedLevelsAreSubtotals="1" fieldPosition="0"/>
    </format>
    <format dxfId="424">
      <pivotArea field="0" type="button" dataOnly="0" labelOnly="1" outline="0" axis="axisRow" fieldPosition="0"/>
    </format>
    <format dxfId="42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2">
      <pivotArea dataOnly="0" labelOnly="1" fieldPosition="0">
        <references count="1">
          <reference field="0" count="3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421">
      <pivotArea dataOnly="0" labelOnly="1" grandRow="1" outline="0" fieldPosition="0"/>
    </format>
    <format dxfId="4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9">
      <pivotArea type="all" dataOnly="0" outline="0" fieldPosition="0"/>
    </format>
    <format dxfId="418">
      <pivotArea outline="0" collapsedLevelsAreSubtotals="1" fieldPosition="0"/>
    </format>
    <format dxfId="417">
      <pivotArea field="0" type="button" dataOnly="0" labelOnly="1" outline="0" axis="axisRow" fieldPosition="0"/>
    </format>
    <format dxfId="41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15">
      <pivotArea dataOnly="0" labelOnly="1" fieldPosition="0">
        <references count="1">
          <reference field="0" count="3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414">
      <pivotArea dataOnly="0" labelOnly="1" grandRow="1" outline="0" fieldPosition="0"/>
    </format>
    <format dxfId="4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2">
      <pivotArea type="all" dataOnly="0" outline="0" fieldPosition="0"/>
    </format>
    <format dxfId="411">
      <pivotArea outline="0" collapsedLevelsAreSubtotals="1" fieldPosition="0"/>
    </format>
    <format dxfId="410">
      <pivotArea field="0" type="button" dataOnly="0" labelOnly="1" outline="0" axis="axisRow" fieldPosition="0"/>
    </format>
    <format dxfId="40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8">
      <pivotArea dataOnly="0" labelOnly="1" fieldPosition="0">
        <references count="1">
          <reference field="0" count="3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407">
      <pivotArea dataOnly="0" labelOnly="1" grandRow="1" outline="0" fieldPosition="0"/>
    </format>
    <format dxfId="4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5">
      <pivotArea type="all" dataOnly="0" outline="0" fieldPosition="0"/>
    </format>
    <format dxfId="404">
      <pivotArea outline="0" collapsedLevelsAreSubtotals="1" fieldPosition="0"/>
    </format>
    <format dxfId="403">
      <pivotArea field="0" type="button" dataOnly="0" labelOnly="1" outline="0" axis="axisRow" fieldPosition="0"/>
    </format>
    <format dxfId="40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1">
      <pivotArea dataOnly="0" labelOnly="1" fieldPosition="0">
        <references count="1">
          <reference field="0" count="3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400">
      <pivotArea dataOnly="0" labelOnly="1" grandRow="1" outline="0" fieldPosition="0"/>
    </format>
    <format dxfId="3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EADFA-88E7-4C3F-9243-DB3BC47113C1}" name="PivotTable4" cacheId="5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5:Q146" firstHeaderRow="0" firstDataRow="1" firstDataCol="1" rowPageCount="1" colPageCount="1"/>
  <pivotFields count="4">
    <pivotField axis="axisRow" showAll="0">
      <items count="141">
        <item x="22"/>
        <item x="102"/>
        <item x="38"/>
        <item x="108"/>
        <item x="111"/>
        <item x="106"/>
        <item x="21"/>
        <item x="16"/>
        <item x="72"/>
        <item x="30"/>
        <item x="65"/>
        <item x="14"/>
        <item x="136"/>
        <item x="94"/>
        <item x="4"/>
        <item x="53"/>
        <item x="20"/>
        <item x="114"/>
        <item x="0"/>
        <item x="13"/>
        <item x="98"/>
        <item x="44"/>
        <item x="36"/>
        <item x="3"/>
        <item x="42"/>
        <item x="52"/>
        <item x="48"/>
        <item x="73"/>
        <item x="17"/>
        <item x="109"/>
        <item x="34"/>
        <item x="123"/>
        <item x="31"/>
        <item x="18"/>
        <item x="26"/>
        <item x="59"/>
        <item x="51"/>
        <item x="47"/>
        <item x="62"/>
        <item x="78"/>
        <item x="8"/>
        <item x="67"/>
        <item x="61"/>
        <item x="25"/>
        <item x="35"/>
        <item x="69"/>
        <item x="60"/>
        <item x="43"/>
        <item x="24"/>
        <item x="133"/>
        <item x="126"/>
        <item x="87"/>
        <item x="66"/>
        <item x="15"/>
        <item x="39"/>
        <item x="27"/>
        <item x="29"/>
        <item x="37"/>
        <item x="107"/>
        <item x="64"/>
        <item x="23"/>
        <item x="6"/>
        <item x="81"/>
        <item x="19"/>
        <item x="97"/>
        <item x="131"/>
        <item x="49"/>
        <item x="115"/>
        <item x="68"/>
        <item x="79"/>
        <item x="32"/>
        <item x="95"/>
        <item x="70"/>
        <item x="46"/>
        <item x="77"/>
        <item x="93"/>
        <item x="5"/>
        <item x="90"/>
        <item x="112"/>
        <item x="57"/>
        <item x="96"/>
        <item x="63"/>
        <item x="7"/>
        <item x="110"/>
        <item x="12"/>
        <item x="58"/>
        <item x="76"/>
        <item x="56"/>
        <item x="80"/>
        <item x="116"/>
        <item x="45"/>
        <item x="54"/>
        <item x="2"/>
        <item x="85"/>
        <item x="118"/>
        <item x="127"/>
        <item x="117"/>
        <item x="74"/>
        <item x="113"/>
        <item x="92"/>
        <item x="91"/>
        <item x="55"/>
        <item x="82"/>
        <item x="75"/>
        <item x="28"/>
        <item x="105"/>
        <item x="71"/>
        <item x="41"/>
        <item x="84"/>
        <item x="103"/>
        <item x="11"/>
        <item x="99"/>
        <item x="128"/>
        <item x="1"/>
        <item x="10"/>
        <item x="9"/>
        <item x="50"/>
        <item x="33"/>
        <item x="40"/>
        <item x="100"/>
        <item x="86"/>
        <item x="88"/>
        <item x="83"/>
        <item x="89"/>
        <item x="122"/>
        <item x="125"/>
        <item x="124"/>
        <item x="101"/>
        <item x="119"/>
        <item x="134"/>
        <item x="121"/>
        <item x="129"/>
        <item x="104"/>
        <item x="120"/>
        <item x="135"/>
        <item x="130"/>
        <item x="132"/>
        <item x="137"/>
        <item x="138"/>
        <item x="139"/>
        <item t="default"/>
      </items>
    </pivotField>
    <pivotField axis="axisPage" showAll="0">
      <items count="12">
        <item x="1"/>
        <item x="5"/>
        <item x="2"/>
        <item x="7"/>
        <item x="3"/>
        <item x="0"/>
        <item x="9"/>
        <item x="10"/>
        <item x="4"/>
        <item x="6"/>
        <item x="8"/>
        <item t="default"/>
      </items>
    </pivotField>
    <pivotField dataField="1" showAll="0"/>
    <pivotField dataField="1" showAll="0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tn" fld="2" baseField="0" baseItem="0"/>
    <dataField name="Sum of online" fld="3" baseField="0" baseItem="0"/>
  </dataFields>
  <formats count="32">
    <format dxfId="398">
      <pivotArea type="all" dataOnly="0" outline="0" fieldPosition="0"/>
    </format>
    <format dxfId="397">
      <pivotArea outline="0" collapsedLevelsAreSubtotals="1" fieldPosition="0"/>
    </format>
    <format dxfId="396">
      <pivotArea field="0" type="button" dataOnly="0" labelOnly="1" outline="0" axis="axisRow" fieldPosition="0"/>
    </format>
    <format dxfId="39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3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92">
      <pivotArea dataOnly="0" labelOnly="1" grandRow="1" outline="0" fieldPosition="0"/>
    </format>
    <format dxfId="3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0">
      <pivotArea type="all" dataOnly="0" outline="0" fieldPosition="0"/>
    </format>
    <format dxfId="389">
      <pivotArea outline="0" collapsedLevelsAreSubtotals="1" fieldPosition="0"/>
    </format>
    <format dxfId="388">
      <pivotArea field="0" type="button" dataOnly="0" labelOnly="1" outline="0" axis="axisRow" fieldPosition="0"/>
    </format>
    <format dxfId="38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5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84">
      <pivotArea dataOnly="0" labelOnly="1" grandRow="1" outline="0" fieldPosition="0"/>
    </format>
    <format dxfId="3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field="0" type="button" dataOnly="0" labelOnly="1" outline="0" axis="axisRow" fieldPosition="0"/>
    </format>
    <format dxfId="37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7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76">
      <pivotArea dataOnly="0" labelOnly="1" grandRow="1" outline="0" fieldPosition="0"/>
    </format>
    <format dxfId="3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4">
      <pivotArea type="all" dataOnly="0" outline="0" fieldPosition="0"/>
    </format>
    <format dxfId="373">
      <pivotArea outline="0" collapsedLevelsAreSubtotals="1" fieldPosition="0"/>
    </format>
    <format dxfId="372">
      <pivotArea field="0" type="button" dataOnly="0" labelOnly="1" outline="0" axis="axisRow" fieldPosition="0"/>
    </format>
    <format dxfId="37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9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368">
      <pivotArea dataOnly="0" labelOnly="1" grandRow="1" outline="0" fieldPosition="0"/>
    </format>
    <format dxfId="3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B0A8C-A660-4A2C-9EE0-1C34A76E9727}" name="PivotTable5" cacheId="59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142" firstHeaderRow="0" firstDataRow="1" firstDataCol="1" rowPageCount="1" colPageCount="1"/>
  <pivotFields count="4">
    <pivotField axis="axisRow" showAll="0">
      <items count="138">
        <item x="76"/>
        <item x="124"/>
        <item x="107"/>
        <item x="63"/>
        <item x="64"/>
        <item x="25"/>
        <item x="84"/>
        <item x="26"/>
        <item x="24"/>
        <item x="127"/>
        <item x="62"/>
        <item x="29"/>
        <item x="27"/>
        <item x="19"/>
        <item x="3"/>
        <item x="21"/>
        <item x="42"/>
        <item x="0"/>
        <item x="30"/>
        <item x="20"/>
        <item x="1"/>
        <item x="23"/>
        <item x="34"/>
        <item x="22"/>
        <item x="28"/>
        <item x="2"/>
        <item x="91"/>
        <item x="61"/>
        <item x="85"/>
        <item x="51"/>
        <item x="94"/>
        <item x="135"/>
        <item x="41"/>
        <item x="65"/>
        <item x="105"/>
        <item x="58"/>
        <item x="16"/>
        <item x="5"/>
        <item x="18"/>
        <item x="128"/>
        <item x="48"/>
        <item x="75"/>
        <item x="47"/>
        <item x="7"/>
        <item x="90"/>
        <item x="102"/>
        <item x="8"/>
        <item x="10"/>
        <item x="83"/>
        <item x="4"/>
        <item x="92"/>
        <item x="37"/>
        <item x="13"/>
        <item x="9"/>
        <item x="36"/>
        <item x="111"/>
        <item x="35"/>
        <item x="12"/>
        <item x="15"/>
        <item x="114"/>
        <item x="101"/>
        <item x="100"/>
        <item x="87"/>
        <item x="110"/>
        <item x="88"/>
        <item x="77"/>
        <item x="17"/>
        <item x="14"/>
        <item x="6"/>
        <item x="55"/>
        <item x="113"/>
        <item x="80"/>
        <item x="97"/>
        <item x="108"/>
        <item x="98"/>
        <item x="49"/>
        <item x="66"/>
        <item x="60"/>
        <item x="50"/>
        <item x="79"/>
        <item x="125"/>
        <item x="126"/>
        <item x="11"/>
        <item x="59"/>
        <item x="78"/>
        <item x="115"/>
        <item x="73"/>
        <item x="116"/>
        <item x="56"/>
        <item x="32"/>
        <item x="57"/>
        <item x="99"/>
        <item x="40"/>
        <item x="33"/>
        <item x="112"/>
        <item x="53"/>
        <item x="43"/>
        <item x="39"/>
        <item x="38"/>
        <item x="31"/>
        <item x="136"/>
        <item x="86"/>
        <item x="123"/>
        <item x="122"/>
        <item x="45"/>
        <item x="69"/>
        <item x="82"/>
        <item x="129"/>
        <item x="119"/>
        <item x="68"/>
        <item x="120"/>
        <item x="70"/>
        <item x="118"/>
        <item x="54"/>
        <item x="117"/>
        <item x="46"/>
        <item x="52"/>
        <item x="104"/>
        <item x="67"/>
        <item x="44"/>
        <item x="71"/>
        <item x="109"/>
        <item x="96"/>
        <item x="103"/>
        <item x="95"/>
        <item x="106"/>
        <item x="132"/>
        <item x="130"/>
        <item x="121"/>
        <item x="81"/>
        <item x="133"/>
        <item x="93"/>
        <item x="131"/>
        <item x="74"/>
        <item x="89"/>
        <item x="134"/>
        <item x="72"/>
        <item t="default"/>
      </items>
    </pivotField>
    <pivotField axis="axisPage" showAll="0">
      <items count="12">
        <item x="7"/>
        <item x="9"/>
        <item x="1"/>
        <item x="2"/>
        <item x="8"/>
        <item x="10"/>
        <item x="4"/>
        <item x="0"/>
        <item x="3"/>
        <item x="5"/>
        <item x="6"/>
        <item t="default"/>
      </items>
    </pivotField>
    <pivotField dataField="1" showAll="0"/>
    <pivotField dataField="1" showAll="0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0" type="button" dataOnly="0" labelOnly="1" outline="0" axis="axisRow" fieldPosition="0"/>
    </format>
    <format dxfId="36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1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360">
      <pivotArea dataOnly="0" labelOnly="1" grandRow="1" outline="0" fieldPosition="0"/>
    </format>
    <format dxfId="3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8">
      <pivotArea type="all" dataOnly="0" outline="0" fieldPosition="0"/>
    </format>
    <format dxfId="357">
      <pivotArea outline="0" collapsedLevelsAreSubtotals="1" fieldPosition="0"/>
    </format>
    <format dxfId="356">
      <pivotArea field="0" type="button" dataOnly="0" labelOnly="1" outline="0" axis="axisRow" fieldPosition="0"/>
    </format>
    <format dxfId="35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5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3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352">
      <pivotArea dataOnly="0" labelOnly="1" grandRow="1" outline="0" fieldPosition="0"/>
    </format>
    <format dxfId="3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field="0" type="button" dataOnly="0" labelOnly="1" outline="0" axis="axisRow" fieldPosition="0"/>
    </format>
    <format dxfId="34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5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344">
      <pivotArea dataOnly="0" labelOnly="1" grandRow="1" outline="0" fieldPosition="0"/>
    </format>
    <format dxfId="3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2">
      <pivotArea type="all" dataOnly="0" outline="0" fieldPosition="0"/>
    </format>
    <format dxfId="341">
      <pivotArea outline="0" collapsedLevelsAreSubtotals="1" fieldPosition="0"/>
    </format>
    <format dxfId="340">
      <pivotArea field="0" type="button" dataOnly="0" labelOnly="1" outline="0" axis="axisRow" fieldPosition="0"/>
    </format>
    <format dxfId="33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7">
      <pivotArea dataOnly="0" labelOnly="1" fieldPosition="0">
        <references count="1">
          <reference field="0" count="37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</reference>
        </references>
      </pivotArea>
    </format>
    <format dxfId="336">
      <pivotArea dataOnly="0" labelOnly="1" grandRow="1" outline="0" fieldPosition="0"/>
    </format>
    <format dxfId="3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A4A08-CD22-46B4-BCBF-20B3EE4D09D5}" name="PivotTable6" cacheId="80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5:P22" firstHeaderRow="0" firstDataRow="1" firstDataCol="1" rowPageCount="1" colPageCount="1"/>
  <pivotFields count="4">
    <pivotField axis="axisRow" showAll="0">
      <items count="144">
        <item x="93"/>
        <item x="51"/>
        <item x="127"/>
        <item x="77"/>
        <item x="79"/>
        <item x="8"/>
        <item x="62"/>
        <item x="33"/>
        <item x="31"/>
        <item x="113"/>
        <item x="36"/>
        <item x="115"/>
        <item x="37"/>
        <item x="42"/>
        <item x="85"/>
        <item x="10"/>
        <item x="20"/>
        <item x="71"/>
        <item x="39"/>
        <item x="15"/>
        <item x="57"/>
        <item x="44"/>
        <item x="14"/>
        <item x="11"/>
        <item x="122"/>
        <item x="52"/>
        <item x="18"/>
        <item x="106"/>
        <item x="50"/>
        <item x="21"/>
        <item x="107"/>
        <item x="67"/>
        <item x="108"/>
        <item x="38"/>
        <item x="40"/>
        <item x="19"/>
        <item x="54"/>
        <item x="56"/>
        <item x="48"/>
        <item x="27"/>
        <item x="49"/>
        <item x="139"/>
        <item x="121"/>
        <item x="66"/>
        <item x="53"/>
        <item x="120"/>
        <item x="136"/>
        <item x="3"/>
        <item x="100"/>
        <item x="1"/>
        <item x="12"/>
        <item x="63"/>
        <item x="68"/>
        <item x="28"/>
        <item x="128"/>
        <item x="116"/>
        <item x="76"/>
        <item x="80"/>
        <item x="123"/>
        <item x="25"/>
        <item x="6"/>
        <item x="16"/>
        <item x="74"/>
        <item x="88"/>
        <item x="90"/>
        <item x="89"/>
        <item x="114"/>
        <item x="65"/>
        <item x="73"/>
        <item x="131"/>
        <item x="61"/>
        <item x="99"/>
        <item x="70"/>
        <item x="59"/>
        <item x="140"/>
        <item x="60"/>
        <item x="86"/>
        <item x="133"/>
        <item x="82"/>
        <item x="83"/>
        <item x="112"/>
        <item x="129"/>
        <item x="55"/>
        <item x="119"/>
        <item x="110"/>
        <item x="2"/>
        <item x="84"/>
        <item x="111"/>
        <item x="101"/>
        <item x="72"/>
        <item x="87"/>
        <item x="118"/>
        <item x="125"/>
        <item x="135"/>
        <item x="141"/>
        <item x="64"/>
        <item x="43"/>
        <item x="78"/>
        <item x="32"/>
        <item x="45"/>
        <item x="137"/>
        <item x="4"/>
        <item x="109"/>
        <item x="117"/>
        <item x="41"/>
        <item x="124"/>
        <item x="34"/>
        <item x="134"/>
        <item x="26"/>
        <item x="69"/>
        <item x="126"/>
        <item x="9"/>
        <item x="7"/>
        <item x="0"/>
        <item x="142"/>
        <item x="130"/>
        <item x="138"/>
        <item x="30"/>
        <item x="23"/>
        <item x="24"/>
        <item x="81"/>
        <item x="91"/>
        <item x="58"/>
        <item x="75"/>
        <item x="92"/>
        <item x="17"/>
        <item x="22"/>
        <item x="35"/>
        <item x="98"/>
        <item x="5"/>
        <item x="29"/>
        <item x="13"/>
        <item x="132"/>
        <item x="47"/>
        <item x="46"/>
        <item x="104"/>
        <item x="102"/>
        <item x="103"/>
        <item x="94"/>
        <item x="95"/>
        <item x="96"/>
        <item x="105"/>
        <item x="97"/>
        <item t="default"/>
      </items>
    </pivotField>
    <pivotField axis="axisPage" showAll="0">
      <items count="12">
        <item x="4"/>
        <item x="6"/>
        <item x="10"/>
        <item x="3"/>
        <item x="0"/>
        <item x="7"/>
        <item x="2"/>
        <item x="1"/>
        <item x="8"/>
        <item x="9"/>
        <item x="5"/>
        <item t="default"/>
      </items>
    </pivotField>
    <pivotField dataField="1" showAll="0"/>
    <pivotField dataField="1" showAll="0"/>
  </pivotFields>
  <rowFields count="1">
    <field x="0"/>
  </rowFields>
  <rowItems count="17">
    <i>
      <x v="2"/>
    </i>
    <i>
      <x v="24"/>
    </i>
    <i>
      <x v="42"/>
    </i>
    <i>
      <x v="45"/>
    </i>
    <i>
      <x v="54"/>
    </i>
    <i>
      <x v="58"/>
    </i>
    <i>
      <x v="69"/>
    </i>
    <i>
      <x v="77"/>
    </i>
    <i>
      <x v="81"/>
    </i>
    <i>
      <x v="83"/>
    </i>
    <i>
      <x v="91"/>
    </i>
    <i>
      <x v="92"/>
    </i>
    <i>
      <x v="105"/>
    </i>
    <i>
      <x v="110"/>
    </i>
    <i>
      <x v="115"/>
    </i>
    <i>
      <x v="132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9" hier="-1"/>
  </pageFields>
  <dataFields count="2">
    <dataField name="Sum of amount" fld="2" baseField="0" baseItem="0"/>
    <dataField name="Sum of online" fld="3" baseField="0" baseItem="0"/>
  </dataFields>
  <formats count="33">
    <format dxfId="334">
      <pivotArea field="0" type="button" dataOnly="0" labelOnly="1" outline="0" axis="axisRow" fieldPosition="0"/>
    </format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0" type="button" dataOnly="0" labelOnly="1" outline="0" axis="axisRow" fieldPosition="0"/>
    </format>
    <format dxfId="33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8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327">
      <pivotArea dataOnly="0" labelOnly="1" grandRow="1" outline="0" fieldPosition="0"/>
    </format>
    <format dxfId="3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0" type="button" dataOnly="0" labelOnly="1" outline="0" axis="axisRow" fieldPosition="0"/>
    </format>
    <format dxfId="32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0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319">
      <pivotArea dataOnly="0" labelOnly="1" grandRow="1" outline="0" fieldPosition="0"/>
    </format>
    <format dxfId="3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7">
      <pivotArea type="all" dataOnly="0" outline="0" fieldPosition="0"/>
    </format>
    <format dxfId="316">
      <pivotArea outline="0" collapsedLevelsAreSubtotals="1" fieldPosition="0"/>
    </format>
    <format dxfId="315">
      <pivotArea field="0" type="button" dataOnly="0" labelOnly="1" outline="0" axis="axisRow" fieldPosition="0"/>
    </format>
    <format dxfId="31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2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311">
      <pivotArea dataOnly="0" labelOnly="1" grandRow="1" outline="0" fieldPosition="0"/>
    </format>
    <format dxfId="3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field="0" type="button" dataOnly="0" labelOnly="1" outline="0" axis="axisRow" fieldPosition="0"/>
    </format>
    <format dxfId="30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04">
      <pivotArea dataOnly="0" labelOnly="1" fieldPosition="0">
        <references count="1">
          <reference field="0" count="4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303">
      <pivotArea dataOnly="0" labelOnly="1" grandRow="1" outline="0" fieldPosition="0"/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C8001-E989-44F0-9578-CF197C2042A4}" name="PivotTable8" cacheId="8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P100" firstHeaderRow="0" firstDataRow="1" firstDataCol="1" rowPageCount="1" colPageCount="1"/>
  <pivotFields count="4">
    <pivotField axis="axisRow" showAll="0">
      <items count="96">
        <item x="79"/>
        <item x="19"/>
        <item x="12"/>
        <item x="37"/>
        <item x="53"/>
        <item x="92"/>
        <item x="61"/>
        <item x="8"/>
        <item x="22"/>
        <item x="5"/>
        <item x="57"/>
        <item x="4"/>
        <item x="74"/>
        <item x="75"/>
        <item x="94"/>
        <item x="38"/>
        <item x="36"/>
        <item x="80"/>
        <item x="83"/>
        <item x="17"/>
        <item x="69"/>
        <item x="60"/>
        <item x="81"/>
        <item x="77"/>
        <item x="91"/>
        <item x="78"/>
        <item x="10"/>
        <item x="21"/>
        <item x="59"/>
        <item x="58"/>
        <item x="76"/>
        <item x="82"/>
        <item x="6"/>
        <item x="35"/>
        <item x="39"/>
        <item x="62"/>
        <item x="9"/>
        <item x="1"/>
        <item x="87"/>
        <item x="65"/>
        <item x="93"/>
        <item x="45"/>
        <item x="0"/>
        <item x="2"/>
        <item x="3"/>
        <item x="7"/>
        <item x="20"/>
        <item x="13"/>
        <item x="18"/>
        <item x="84"/>
        <item x="86"/>
        <item x="27"/>
        <item x="66"/>
        <item x="72"/>
        <item x="42"/>
        <item x="56"/>
        <item x="28"/>
        <item x="15"/>
        <item x="47"/>
        <item x="52"/>
        <item x="64"/>
        <item x="34"/>
        <item x="14"/>
        <item x="70"/>
        <item x="32"/>
        <item x="90"/>
        <item x="43"/>
        <item x="46"/>
        <item x="16"/>
        <item x="63"/>
        <item x="11"/>
        <item x="54"/>
        <item x="51"/>
        <item x="89"/>
        <item x="50"/>
        <item x="25"/>
        <item x="24"/>
        <item x="31"/>
        <item x="40"/>
        <item x="41"/>
        <item x="49"/>
        <item x="33"/>
        <item x="44"/>
        <item x="48"/>
        <item x="23"/>
        <item x="55"/>
        <item x="71"/>
        <item x="26"/>
        <item x="29"/>
        <item x="73"/>
        <item x="67"/>
        <item x="85"/>
        <item x="88"/>
        <item x="30"/>
        <item x="68"/>
        <item t="default"/>
      </items>
    </pivotField>
    <pivotField axis="axisPage" showAll="0">
      <items count="10">
        <item x="8"/>
        <item x="0"/>
        <item x="1"/>
        <item x="4"/>
        <item x="2"/>
        <item x="6"/>
        <item x="3"/>
        <item x="7"/>
        <item x="5"/>
        <item t="default"/>
      </items>
    </pivotField>
    <pivotField dataField="1" showAll="0"/>
    <pivotField dataField="1" showAll="0"/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298">
      <pivotArea type="all" dataOnly="0" outline="0" fieldPosition="0"/>
    </format>
    <format dxfId="297">
      <pivotArea outline="0" collapsedLevelsAreSubtotals="1" fieldPosition="0"/>
    </format>
    <format dxfId="296">
      <pivotArea field="0" type="button" dataOnly="0" labelOnly="1" outline="0" axis="axisRow" fieldPosition="0"/>
    </format>
    <format dxfId="29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4">
      <pivotArea dataOnly="0" labelOnly="1" fieldPosition="0">
        <references count="1">
          <reference field="0" count="4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293">
      <pivotArea dataOnly="0" labelOnly="1" grandRow="1" outline="0" fieldPosition="0"/>
    </format>
    <format dxfId="2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field="0" type="button" dataOnly="0" labelOnly="1" outline="0" axis="axisRow" fieldPosition="0"/>
    </format>
    <format dxfId="28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7">
      <pivotArea dataOnly="0" labelOnly="1" fieldPosition="0">
        <references count="1">
          <reference field="0" count="4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286">
      <pivotArea dataOnly="0" labelOnly="1" grandRow="1" outline="0" fieldPosition="0"/>
    </format>
    <format dxfId="2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4">
      <pivotArea type="all" dataOnly="0" outline="0" fieldPosition="0"/>
    </format>
    <format dxfId="283">
      <pivotArea outline="0" collapsedLevelsAreSubtotals="1" fieldPosition="0"/>
    </format>
    <format dxfId="282">
      <pivotArea field="0" type="button" dataOnly="0" labelOnly="1" outline="0" axis="axisRow" fieldPosition="0"/>
    </format>
    <format dxfId="28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0">
      <pivotArea dataOnly="0" labelOnly="1" fieldPosition="0">
        <references count="1">
          <reference field="0" count="4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279">
      <pivotArea dataOnly="0" labelOnly="1" grandRow="1" outline="0" fieldPosition="0"/>
    </format>
    <format dxfId="2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field="0" type="button" dataOnly="0" labelOnly="1" outline="0" axis="axisRow" fieldPosition="0"/>
    </format>
    <format dxfId="27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3">
      <pivotArea dataOnly="0" labelOnly="1" fieldPosition="0">
        <references count="1">
          <reference field="0" count="4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272">
      <pivotArea dataOnly="0" labelOnly="1" grandRow="1" outline="0" fieldPosition="0"/>
    </format>
    <format dxfId="2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C1BFF-F5FE-4FB4-BDB7-751C75A46446}" name="PivotTable9" cacheId="812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168" firstHeaderRow="0" firstDataRow="1" firstDataCol="1" rowPageCount="1" colPageCount="1"/>
  <pivotFields count="4">
    <pivotField axis="axisRow" showAll="0">
      <items count="164">
        <item x="5"/>
        <item x="58"/>
        <item x="4"/>
        <item x="3"/>
        <item x="111"/>
        <item x="31"/>
        <item x="98"/>
        <item x="132"/>
        <item x="134"/>
        <item x="108"/>
        <item x="59"/>
        <item x="56"/>
        <item x="61"/>
        <item x="63"/>
        <item x="57"/>
        <item x="15"/>
        <item x="8"/>
        <item x="60"/>
        <item x="35"/>
        <item x="30"/>
        <item x="62"/>
        <item x="65"/>
        <item x="2"/>
        <item x="106"/>
        <item x="39"/>
        <item x="7"/>
        <item x="109"/>
        <item x="76"/>
        <item x="0"/>
        <item x="110"/>
        <item x="139"/>
        <item x="27"/>
        <item x="121"/>
        <item x="67"/>
        <item x="20"/>
        <item x="72"/>
        <item x="1"/>
        <item x="130"/>
        <item x="13"/>
        <item x="6"/>
        <item x="105"/>
        <item x="114"/>
        <item x="36"/>
        <item x="66"/>
        <item x="89"/>
        <item x="28"/>
        <item x="12"/>
        <item x="127"/>
        <item x="37"/>
        <item x="40"/>
        <item x="90"/>
        <item x="120"/>
        <item x="43"/>
        <item x="33"/>
        <item x="77"/>
        <item x="32"/>
        <item x="101"/>
        <item x="123"/>
        <item x="113"/>
        <item x="47"/>
        <item x="125"/>
        <item x="50"/>
        <item x="49"/>
        <item x="21"/>
        <item x="41"/>
        <item x="85"/>
        <item x="10"/>
        <item x="11"/>
        <item x="100"/>
        <item x="137"/>
        <item x="116"/>
        <item x="126"/>
        <item x="54"/>
        <item x="99"/>
        <item x="51"/>
        <item x="71"/>
        <item x="131"/>
        <item x="83"/>
        <item x="87"/>
        <item x="26"/>
        <item x="75"/>
        <item x="68"/>
        <item x="84"/>
        <item x="135"/>
        <item x="91"/>
        <item x="38"/>
        <item x="46"/>
        <item x="96"/>
        <item x="115"/>
        <item x="117"/>
        <item x="102"/>
        <item x="42"/>
        <item x="128"/>
        <item x="103"/>
        <item x="136"/>
        <item x="64"/>
        <item x="22"/>
        <item x="78"/>
        <item x="104"/>
        <item x="86"/>
        <item x="25"/>
        <item x="24"/>
        <item x="17"/>
        <item x="23"/>
        <item x="124"/>
        <item x="16"/>
        <item x="97"/>
        <item x="45"/>
        <item x="53"/>
        <item x="9"/>
        <item x="52"/>
        <item x="112"/>
        <item x="29"/>
        <item x="88"/>
        <item x="129"/>
        <item x="55"/>
        <item x="18"/>
        <item x="138"/>
        <item x="14"/>
        <item x="94"/>
        <item x="73"/>
        <item x="19"/>
        <item x="119"/>
        <item x="93"/>
        <item x="74"/>
        <item x="69"/>
        <item x="95"/>
        <item x="44"/>
        <item x="48"/>
        <item x="34"/>
        <item x="122"/>
        <item x="92"/>
        <item x="107"/>
        <item x="70"/>
        <item x="82"/>
        <item x="118"/>
        <item x="79"/>
        <item x="80"/>
        <item x="81"/>
        <item x="133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axis="axisPage" showAll="0">
      <items count="13">
        <item x="4"/>
        <item x="5"/>
        <item x="2"/>
        <item x="11"/>
        <item x="8"/>
        <item x="3"/>
        <item x="0"/>
        <item x="10"/>
        <item x="6"/>
        <item x="7"/>
        <item x="1"/>
        <item x="9"/>
        <item t="default"/>
      </items>
    </pivotField>
    <pivotField dataField="1" showAll="0"/>
    <pivotField dataField="1" showAll="0"/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ine" fld="3" baseField="0" baseItem="0"/>
  </dataFields>
  <formats count="24"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0" type="button" dataOnly="0" labelOnly="1" outline="0" axis="axisRow" fieldPosition="0"/>
    </format>
    <format dxfId="26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65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264">
      <pivotArea dataOnly="0" labelOnly="1" grandRow="1" outline="0" fieldPosition="0"/>
    </format>
    <format dxfId="2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2">
      <pivotArea type="all" dataOnly="0" outline="0" fieldPosition="0"/>
    </format>
    <format dxfId="261">
      <pivotArea outline="0" collapsedLevelsAreSubtotals="1" fieldPosition="0"/>
    </format>
    <format dxfId="260">
      <pivotArea field="0" type="button" dataOnly="0" labelOnly="1" outline="0" axis="axisRow" fieldPosition="0"/>
    </format>
    <format dxfId="25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7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256">
      <pivotArea dataOnly="0" labelOnly="1" grandRow="1" outline="0" fieldPosition="0"/>
    </format>
    <format dxfId="2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4">
      <pivotArea type="all" dataOnly="0" outline="0" fieldPosition="0"/>
    </format>
    <format dxfId="253">
      <pivotArea outline="0" collapsedLevelsAreSubtotals="1" fieldPosition="0"/>
    </format>
    <format dxfId="252">
      <pivotArea field="0" type="button" dataOnly="0" labelOnly="1" outline="0" axis="axisRow" fieldPosition="0"/>
    </format>
    <format dxfId="25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9">
      <pivotArea dataOnly="0" labelOnly="1" fieldPosition="0">
        <references count="1">
          <reference field="0" count="4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</reference>
        </references>
      </pivotArea>
    </format>
    <format dxfId="248">
      <pivotArea dataOnly="0" labelOnly="1" grandRow="1" outline="0" fieldPosition="0"/>
    </format>
    <format dxfId="2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69F8C-623D-4FE6-B56B-296DA2E12948}" name="PivotTable10" cacheId="5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7:Q49" firstHeaderRow="0" firstDataRow="1" firstDataCol="1" rowPageCount="1" colPageCount="1"/>
  <pivotFields count="4">
    <pivotField axis="axisRow" showAll="0">
      <items count="42">
        <item x="20"/>
        <item x="16"/>
        <item x="15"/>
        <item x="37"/>
        <item x="26"/>
        <item x="11"/>
        <item x="35"/>
        <item x="13"/>
        <item x="6"/>
        <item x="40"/>
        <item x="2"/>
        <item x="4"/>
        <item x="22"/>
        <item x="23"/>
        <item x="5"/>
        <item x="38"/>
        <item x="10"/>
        <item x="3"/>
        <item x="27"/>
        <item x="21"/>
        <item x="33"/>
        <item x="25"/>
        <item x="7"/>
        <item x="39"/>
        <item x="1"/>
        <item x="31"/>
        <item x="32"/>
        <item x="36"/>
        <item x="19"/>
        <item x="34"/>
        <item x="0"/>
        <item x="9"/>
        <item x="12"/>
        <item x="24"/>
        <item x="8"/>
        <item x="14"/>
        <item x="30"/>
        <item x="29"/>
        <item x="17"/>
        <item x="28"/>
        <item x="18"/>
        <item t="default"/>
      </items>
    </pivotField>
    <pivotField axis="axisPage" showAll="0">
      <items count="6">
        <item x="2"/>
        <item x="1"/>
        <item x="0"/>
        <item x="4"/>
        <item x="3"/>
        <item t="default"/>
      </items>
    </pivotField>
    <pivotField dataField="1" showAll="0"/>
    <pivotField dataField="1"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941FF-739E-44EB-8C23-B7E72F4B309D}" name="PivotTable1" cacheId="58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N4:P95" firstHeaderRow="0" firstDataRow="1" firstDataCol="1" rowPageCount="1" colPageCount="1"/>
  <pivotFields count="4">
    <pivotField axis="axisRow" showAll="0">
      <items count="91">
        <item x="20"/>
        <item x="23"/>
        <item x="32"/>
        <item x="74"/>
        <item x="17"/>
        <item x="0"/>
        <item x="84"/>
        <item x="89"/>
        <item x="68"/>
        <item x="37"/>
        <item x="76"/>
        <item x="28"/>
        <item x="1"/>
        <item x="88"/>
        <item x="33"/>
        <item x="86"/>
        <item x="70"/>
        <item x="12"/>
        <item x="77"/>
        <item x="67"/>
        <item x="78"/>
        <item x="27"/>
        <item x="40"/>
        <item x="62"/>
        <item x="64"/>
        <item x="36"/>
        <item x="35"/>
        <item x="81"/>
        <item x="44"/>
        <item x="47"/>
        <item x="16"/>
        <item x="4"/>
        <item x="5"/>
        <item x="46"/>
        <item x="43"/>
        <item x="3"/>
        <item x="48"/>
        <item x="2"/>
        <item x="85"/>
        <item x="18"/>
        <item x="60"/>
        <item x="51"/>
        <item x="54"/>
        <item x="22"/>
        <item x="79"/>
        <item x="50"/>
        <item x="59"/>
        <item x="83"/>
        <item x="65"/>
        <item x="75"/>
        <item x="66"/>
        <item x="19"/>
        <item x="42"/>
        <item x="69"/>
        <item x="26"/>
        <item x="34"/>
        <item x="15"/>
        <item x="14"/>
        <item x="53"/>
        <item x="31"/>
        <item x="9"/>
        <item x="7"/>
        <item x="21"/>
        <item x="72"/>
        <item x="38"/>
        <item x="30"/>
        <item x="58"/>
        <item x="55"/>
        <item x="29"/>
        <item x="6"/>
        <item x="56"/>
        <item x="13"/>
        <item x="57"/>
        <item x="45"/>
        <item x="25"/>
        <item x="8"/>
        <item x="80"/>
        <item x="71"/>
        <item x="61"/>
        <item x="39"/>
        <item x="49"/>
        <item x="24"/>
        <item x="82"/>
        <item x="52"/>
        <item x="73"/>
        <item x="87"/>
        <item x="63"/>
        <item x="11"/>
        <item x="41"/>
        <item x="10"/>
        <item t="default"/>
      </items>
    </pivotField>
    <pivotField axis="axisPage" showAll="0">
      <items count="10">
        <item x="6"/>
        <item x="1"/>
        <item x="0"/>
        <item x="2"/>
        <item x="4"/>
        <item x="5"/>
        <item x="7"/>
        <item x="8"/>
        <item x="3"/>
        <item t="default"/>
      </items>
    </pivotField>
    <pivotField dataField="1" showAll="0"/>
    <pivotField dataField="1" showAll="0"/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1">
    <format dxfId="244">
      <pivotArea type="all" dataOnly="0" outline="0" fieldPosition="0"/>
    </format>
    <format dxfId="243">
      <pivotArea outline="0" collapsedLevelsAreSubtotals="1" fieldPosition="0"/>
    </format>
    <format dxfId="242">
      <pivotArea field="0" type="button" dataOnly="0" labelOnly="1" outline="0" axis="axisRow" fieldPosition="0"/>
    </format>
    <format dxfId="24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0">
      <pivotArea dataOnly="0" labelOnly="1" fieldPosition="0">
        <references count="1">
          <reference field="0" count="4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</references>
      </pivotArea>
    </format>
    <format dxfId="239">
      <pivotArea dataOnly="0" labelOnly="1" grandRow="1" outline="0" fieldPosition="0"/>
    </format>
    <format dxfId="2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field="0" type="button" dataOnly="0" labelOnly="1" outline="0" axis="axisRow" fieldPosition="0"/>
    </format>
    <format dxfId="23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3">
      <pivotArea dataOnly="0" labelOnly="1" fieldPosition="0">
        <references count="1">
          <reference field="0" count="4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</references>
      </pivotArea>
    </format>
    <format dxfId="232">
      <pivotArea dataOnly="0" labelOnly="1" grandRow="1" outline="0" fieldPosition="0"/>
    </format>
    <format dxfId="2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0" type="button" dataOnly="0" labelOnly="1" outline="0" axis="axisRow" fieldPosition="0"/>
    </format>
    <format dxfId="22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6">
      <pivotArea dataOnly="0" labelOnly="1" fieldPosition="0">
        <references count="1">
          <reference field="0" count="4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</references>
      </pivotArea>
    </format>
    <format dxfId="225">
      <pivotArea dataOnly="0" labelOnly="1" grandRow="1" outline="0" fieldPosition="0"/>
    </format>
    <format dxfId="2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3D66E-F9D9-43AF-B037-9D142827A16E}" name="PivotTable2" cacheId="57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O4:Q148" firstHeaderRow="0" firstDataRow="1" firstDataCol="1" rowPageCount="1" colPageCount="1"/>
  <pivotFields count="4">
    <pivotField axis="axisRow" showAll="0">
      <items count="144">
        <item x="13"/>
        <item x="79"/>
        <item x="82"/>
        <item x="7"/>
        <item x="48"/>
        <item x="0"/>
        <item x="112"/>
        <item x="101"/>
        <item x="35"/>
        <item x="54"/>
        <item x="31"/>
        <item x="111"/>
        <item x="100"/>
        <item x="65"/>
        <item x="118"/>
        <item x="36"/>
        <item x="21"/>
        <item x="41"/>
        <item x="74"/>
        <item x="37"/>
        <item x="19"/>
        <item x="106"/>
        <item x="110"/>
        <item x="5"/>
        <item x="83"/>
        <item x="114"/>
        <item x="120"/>
        <item x="22"/>
        <item x="66"/>
        <item x="32"/>
        <item x="18"/>
        <item x="46"/>
        <item x="119"/>
        <item x="107"/>
        <item x="93"/>
        <item x="90"/>
        <item x="30"/>
        <item x="40"/>
        <item x="72"/>
        <item x="68"/>
        <item x="117"/>
        <item x="98"/>
        <item x="108"/>
        <item x="103"/>
        <item x="115"/>
        <item x="4"/>
        <item x="2"/>
        <item x="53"/>
        <item x="99"/>
        <item x="96"/>
        <item x="84"/>
        <item x="61"/>
        <item x="39"/>
        <item x="38"/>
        <item x="16"/>
        <item x="28"/>
        <item x="49"/>
        <item x="67"/>
        <item x="25"/>
        <item x="29"/>
        <item x="9"/>
        <item x="27"/>
        <item x="102"/>
        <item x="78"/>
        <item x="58"/>
        <item x="1"/>
        <item x="34"/>
        <item x="59"/>
        <item x="70"/>
        <item x="64"/>
        <item x="60"/>
        <item x="85"/>
        <item x="80"/>
        <item x="88"/>
        <item x="77"/>
        <item x="116"/>
        <item x="69"/>
        <item x="105"/>
        <item x="42"/>
        <item x="76"/>
        <item x="55"/>
        <item x="87"/>
        <item x="33"/>
        <item x="57"/>
        <item x="10"/>
        <item x="17"/>
        <item x="14"/>
        <item x="97"/>
        <item x="11"/>
        <item x="56"/>
        <item x="89"/>
        <item x="62"/>
        <item x="8"/>
        <item x="45"/>
        <item x="26"/>
        <item x="94"/>
        <item x="63"/>
        <item x="3"/>
        <item x="50"/>
        <item x="51"/>
        <item x="43"/>
        <item x="12"/>
        <item x="75"/>
        <item x="44"/>
        <item x="91"/>
        <item x="92"/>
        <item x="15"/>
        <item x="95"/>
        <item x="109"/>
        <item x="86"/>
        <item x="113"/>
        <item x="23"/>
        <item x="20"/>
        <item x="71"/>
        <item x="104"/>
        <item x="81"/>
        <item x="52"/>
        <item x="24"/>
        <item x="47"/>
        <item x="121"/>
        <item x="73"/>
        <item x="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showAll="0">
      <items count="15">
        <item x="9"/>
        <item x="4"/>
        <item x="0"/>
        <item x="3"/>
        <item x="10"/>
        <item x="2"/>
        <item x="8"/>
        <item x="6"/>
        <item x="5"/>
        <item x="1"/>
        <item x="7"/>
        <item x="11"/>
        <item x="12"/>
        <item x="13"/>
        <item t="default"/>
      </items>
    </pivotField>
    <pivotField dataField="1" showAll="0"/>
    <pivotField dataField="1" showAll="0"/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4"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0" type="button" dataOnly="0" labelOnly="1" outline="0" axis="axisRow" fieldPosition="0"/>
    </format>
    <format dxfId="22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8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17">
      <pivotArea dataOnly="0" labelOnly="1" grandRow="1" outline="0" fieldPosition="0"/>
    </format>
    <format dxfId="2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field="0" type="button" dataOnly="0" labelOnly="1" outline="0" axis="axisRow" fieldPosition="0"/>
    </format>
    <format dxfId="2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0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09">
      <pivotArea dataOnly="0" labelOnly="1" grandRow="1" outline="0" fieldPosition="0"/>
    </format>
    <format dxfId="2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0" type="button" dataOnly="0" labelOnly="1" outline="0" axis="axisRow" fieldPosition="0"/>
    </format>
    <format dxfId="20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2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01">
      <pivotArea dataOnly="0" labelOnly="1" grandRow="1" outline="0" fieldPosition="0"/>
    </format>
    <format dxfId="2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7BA7A-0644-44A0-A343-CFED4389A693}" name="PivotTable3" cacheId="5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Q91" firstHeaderRow="0" firstDataRow="1" firstDataCol="1" rowPageCount="1" colPageCount="1"/>
  <pivotFields count="4">
    <pivotField axis="axisRow" showAll="0">
      <items count="87">
        <item x="22"/>
        <item x="11"/>
        <item x="42"/>
        <item x="74"/>
        <item x="54"/>
        <item x="81"/>
        <item x="40"/>
        <item x="3"/>
        <item x="38"/>
        <item x="12"/>
        <item x="80"/>
        <item x="83"/>
        <item x="9"/>
        <item x="47"/>
        <item x="21"/>
        <item x="43"/>
        <item x="82"/>
        <item x="65"/>
        <item x="25"/>
        <item x="19"/>
        <item x="66"/>
        <item x="62"/>
        <item x="84"/>
        <item x="56"/>
        <item x="8"/>
        <item x="55"/>
        <item x="69"/>
        <item x="6"/>
        <item x="31"/>
        <item x="27"/>
        <item x="20"/>
        <item x="76"/>
        <item x="4"/>
        <item x="61"/>
        <item x="0"/>
        <item x="41"/>
        <item x="23"/>
        <item x="72"/>
        <item x="49"/>
        <item x="10"/>
        <item x="34"/>
        <item x="2"/>
        <item x="53"/>
        <item x="58"/>
        <item x="57"/>
        <item x="75"/>
        <item x="39"/>
        <item x="73"/>
        <item x="35"/>
        <item x="5"/>
        <item x="33"/>
        <item x="24"/>
        <item x="50"/>
        <item x="7"/>
        <item x="30"/>
        <item x="79"/>
        <item x="64"/>
        <item x="1"/>
        <item x="15"/>
        <item x="52"/>
        <item x="59"/>
        <item x="32"/>
        <item x="68"/>
        <item x="26"/>
        <item x="14"/>
        <item x="67"/>
        <item x="71"/>
        <item x="13"/>
        <item x="44"/>
        <item x="51"/>
        <item x="77"/>
        <item x="78"/>
        <item x="17"/>
        <item x="48"/>
        <item x="36"/>
        <item x="85"/>
        <item x="45"/>
        <item x="18"/>
        <item x="70"/>
        <item x="28"/>
        <item x="63"/>
        <item x="37"/>
        <item x="29"/>
        <item x="16"/>
        <item x="46"/>
        <item x="60"/>
        <item t="default"/>
      </items>
    </pivotField>
    <pivotField axis="axisPage" showAll="0">
      <items count="12">
        <item x="8"/>
        <item x="0"/>
        <item x="3"/>
        <item x="5"/>
        <item x="6"/>
        <item x="4"/>
        <item x="10"/>
        <item x="1"/>
        <item x="2"/>
        <item x="9"/>
        <item x="7"/>
        <item t="default"/>
      </items>
    </pivotField>
    <pivotField dataField="1" showAll="0"/>
    <pivotField dataField="1" showAll="0"/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199">
      <pivotArea type="all" dataOnly="0" outline="0" fieldPosition="0"/>
    </format>
    <format dxfId="198">
      <pivotArea outline="0" collapsedLevelsAreSubtotals="1" fieldPosition="0"/>
    </format>
    <format dxfId="197">
      <pivotArea field="0" type="button" dataOnly="0" labelOnly="1" outline="0" axis="axisRow" fieldPosition="0"/>
    </format>
    <format dxfId="19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5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194">
      <pivotArea dataOnly="0" labelOnly="1" grandRow="1" outline="0" fieldPosition="0"/>
    </format>
    <format dxfId="1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field="0" type="button" dataOnly="0" labelOnly="1" outline="0" axis="axisRow" fieldPosition="0"/>
    </format>
    <format dxfId="1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8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187">
      <pivotArea dataOnly="0" labelOnly="1" grandRow="1" outline="0" fieldPosition="0"/>
    </format>
    <format dxfId="1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field="0" type="button" dataOnly="0" labelOnly="1" outline="0" axis="axisRow" fieldPosition="0"/>
    </format>
    <format dxfId="18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1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180">
      <pivotArea dataOnly="0" labelOnly="1" grandRow="1" outline="0" fieldPosition="0"/>
    </format>
    <format dxfId="1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0" type="button" dataOnly="0" labelOnly="1" outline="0" axis="axisRow" fieldPosition="0"/>
    </format>
    <format dxfId="17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4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173">
      <pivotArea dataOnly="0" labelOnly="1" grandRow="1" outline="0" fieldPosition="0"/>
    </format>
    <format dxfId="1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76F74-654C-41F0-BEE2-461696B6DB32}" name="PivotTable4" cacheId="56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M5:O100" firstHeaderRow="0" firstDataRow="1" firstDataCol="1" rowPageCount="1" colPageCount="1"/>
  <pivotFields count="4">
    <pivotField axis="axisRow" showAll="0">
      <items count="95">
        <item x="25"/>
        <item x="41"/>
        <item x="51"/>
        <item x="11"/>
        <item x="80"/>
        <item x="2"/>
        <item x="78"/>
        <item x="43"/>
        <item x="12"/>
        <item x="44"/>
        <item x="14"/>
        <item x="77"/>
        <item x="55"/>
        <item x="74"/>
        <item x="24"/>
        <item x="29"/>
        <item x="83"/>
        <item x="75"/>
        <item x="22"/>
        <item x="28"/>
        <item x="31"/>
        <item x="71"/>
        <item x="6"/>
        <item x="38"/>
        <item x="21"/>
        <item x="5"/>
        <item x="63"/>
        <item x="15"/>
        <item x="9"/>
        <item x="13"/>
        <item x="90"/>
        <item x="1"/>
        <item x="33"/>
        <item x="66"/>
        <item x="56"/>
        <item x="76"/>
        <item x="20"/>
        <item x="18"/>
        <item x="52"/>
        <item x="32"/>
        <item x="4"/>
        <item x="27"/>
        <item x="30"/>
        <item x="45"/>
        <item x="89"/>
        <item x="61"/>
        <item x="16"/>
        <item x="37"/>
        <item x="70"/>
        <item x="10"/>
        <item x="68"/>
        <item x="48"/>
        <item x="69"/>
        <item x="58"/>
        <item x="42"/>
        <item x="3"/>
        <item x="36"/>
        <item x="8"/>
        <item x="26"/>
        <item x="47"/>
        <item x="72"/>
        <item x="87"/>
        <item x="82"/>
        <item x="65"/>
        <item x="49"/>
        <item x="62"/>
        <item x="64"/>
        <item x="67"/>
        <item x="39"/>
        <item x="40"/>
        <item x="81"/>
        <item x="0"/>
        <item x="88"/>
        <item x="19"/>
        <item x="60"/>
        <item x="7"/>
        <item x="79"/>
        <item x="35"/>
        <item x="17"/>
        <item x="34"/>
        <item x="86"/>
        <item x="73"/>
        <item x="84"/>
        <item x="91"/>
        <item x="57"/>
        <item x="23"/>
        <item x="92"/>
        <item x="46"/>
        <item x="54"/>
        <item x="53"/>
        <item x="93"/>
        <item x="85"/>
        <item x="50"/>
        <item x="59"/>
        <item t="default"/>
      </items>
    </pivotField>
    <pivotField axis="axisPage" showAll="0">
      <items count="9">
        <item x="6"/>
        <item x="7"/>
        <item x="0"/>
        <item x="3"/>
        <item x="2"/>
        <item x="1"/>
        <item x="5"/>
        <item x="4"/>
        <item t="default"/>
      </items>
    </pivotField>
    <pivotField dataField="1" showAll="0"/>
    <pivotField dataField="1" showAll="0"/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8"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0" type="button" dataOnly="0" labelOnly="1" outline="0" axis="axisRow" fieldPosition="0"/>
    </format>
    <format dxfId="16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7">
      <pivotArea dataOnly="0" labelOnly="1" fieldPosition="0">
        <references count="1">
          <reference field="0" count="4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</reference>
        </references>
      </pivotArea>
    </format>
    <format dxfId="166">
      <pivotArea dataOnly="0" labelOnly="1" grandRow="1" outline="0" fieldPosition="0"/>
    </format>
    <format dxfId="1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field="0" type="button" dataOnly="0" labelOnly="1" outline="0" axis="axisRow" fieldPosition="0"/>
    </format>
    <format dxfId="16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0">
      <pivotArea dataOnly="0" labelOnly="1" fieldPosition="0">
        <references count="1">
          <reference field="0" count="4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</reference>
        </references>
      </pivotArea>
    </format>
    <format dxfId="159">
      <pivotArea dataOnly="0" labelOnly="1" grandRow="1" outline="0" fieldPosition="0"/>
    </format>
    <format dxfId="1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0" type="button" dataOnly="0" labelOnly="1" outline="0" axis="axisRow" fieldPosition="0"/>
    </format>
    <format dxfId="15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3">
      <pivotArea dataOnly="0" labelOnly="1" fieldPosition="0">
        <references count="1">
          <reference field="0" count="4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</reference>
        </references>
      </pivotArea>
    </format>
    <format dxfId="152">
      <pivotArea dataOnly="0" labelOnly="1" grandRow="1" outline="0" fieldPosition="0"/>
    </format>
    <format dxfId="1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0" type="button" dataOnly="0" labelOnly="1" outline="0" axis="axisRow" fieldPosition="0"/>
    </format>
    <format dxfId="14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6">
      <pivotArea dataOnly="0" labelOnly="1" fieldPosition="0">
        <references count="1">
          <reference field="0" count="44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</reference>
        </references>
      </pivotArea>
    </format>
    <format dxfId="145">
      <pivotArea dataOnly="0" labelOnly="1" grandRow="1" outline="0" fieldPosition="0"/>
    </format>
    <format dxfId="1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37DF3-4F6C-4312-99B1-BDFC6457D015}" name="PivotTable5" cacheId="5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O113" firstHeaderRow="0" firstDataRow="1" firstDataCol="1" rowPageCount="1" colPageCount="1"/>
  <pivotFields count="4">
    <pivotField axis="axisRow" showAll="0">
      <items count="109">
        <item x="54"/>
        <item x="26"/>
        <item x="3"/>
        <item x="87"/>
        <item x="80"/>
        <item x="35"/>
        <item x="89"/>
        <item x="24"/>
        <item x="37"/>
        <item x="107"/>
        <item x="79"/>
        <item x="47"/>
        <item x="90"/>
        <item x="57"/>
        <item x="39"/>
        <item x="40"/>
        <item x="96"/>
        <item x="106"/>
        <item x="23"/>
        <item x="91"/>
        <item x="95"/>
        <item x="59"/>
        <item x="9"/>
        <item x="76"/>
        <item x="48"/>
        <item x="0"/>
        <item x="78"/>
        <item x="97"/>
        <item x="77"/>
        <item x="41"/>
        <item x="6"/>
        <item x="60"/>
        <item x="86"/>
        <item x="8"/>
        <item x="43"/>
        <item x="66"/>
        <item x="14"/>
        <item x="58"/>
        <item x="46"/>
        <item x="1"/>
        <item x="93"/>
        <item x="7"/>
        <item x="50"/>
        <item x="2"/>
        <item x="38"/>
        <item x="15"/>
        <item x="81"/>
        <item x="94"/>
        <item x="25"/>
        <item x="5"/>
        <item x="42"/>
        <item x="4"/>
        <item x="34"/>
        <item x="104"/>
        <item x="36"/>
        <item x="65"/>
        <item x="55"/>
        <item x="16"/>
        <item x="10"/>
        <item x="61"/>
        <item x="49"/>
        <item x="92"/>
        <item x="44"/>
        <item x="71"/>
        <item x="11"/>
        <item x="102"/>
        <item x="98"/>
        <item x="69"/>
        <item x="17"/>
        <item x="56"/>
        <item x="75"/>
        <item x="72"/>
        <item x="85"/>
        <item x="103"/>
        <item x="64"/>
        <item x="68"/>
        <item x="33"/>
        <item x="13"/>
        <item x="53"/>
        <item x="101"/>
        <item x="99"/>
        <item x="88"/>
        <item x="18"/>
        <item x="32"/>
        <item x="52"/>
        <item x="29"/>
        <item x="22"/>
        <item x="70"/>
        <item x="12"/>
        <item x="20"/>
        <item x="83"/>
        <item x="63"/>
        <item x="51"/>
        <item x="62"/>
        <item x="100"/>
        <item x="19"/>
        <item x="73"/>
        <item x="82"/>
        <item x="28"/>
        <item x="84"/>
        <item x="27"/>
        <item x="67"/>
        <item x="74"/>
        <item x="30"/>
        <item x="105"/>
        <item x="31"/>
        <item x="21"/>
        <item x="45"/>
        <item t="default"/>
      </items>
    </pivotField>
    <pivotField axis="axisPage" showAll="0">
      <items count="11">
        <item x="5"/>
        <item x="0"/>
        <item x="8"/>
        <item x="1"/>
        <item x="4"/>
        <item x="3"/>
        <item x="7"/>
        <item x="9"/>
        <item x="2"/>
        <item x="6"/>
        <item t="default"/>
      </items>
    </pivotField>
    <pivotField dataField="1" showAll="0"/>
    <pivotField dataField="1" showAll="0"/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32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0" type="button" dataOnly="0" labelOnly="1" outline="0" axis="axisRow" fieldPosition="0"/>
    </format>
    <format dxfId="13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6">
      <pivotArea dataOnly="0" labelOnly="1" fieldPosition="0">
        <references count="1">
          <reference field="0" count="8">
            <x v="100"/>
            <x v="101"/>
            <x v="102"/>
            <x v="103"/>
            <x v="104"/>
            <x v="105"/>
            <x v="106"/>
            <x v="107"/>
          </reference>
        </references>
      </pivotArea>
    </format>
    <format dxfId="135">
      <pivotArea dataOnly="0" labelOnly="1" grandRow="1" outline="0" fieldPosition="0"/>
    </format>
    <format dxfId="1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0" type="button" dataOnly="0" labelOnly="1" outline="0" axis="axisRow" fieldPosition="0"/>
    </format>
    <format dxfId="13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8">
      <pivotArea dataOnly="0" labelOnly="1" fieldPosition="0">
        <references count="1">
          <reference field="0" count="8">
            <x v="100"/>
            <x v="101"/>
            <x v="102"/>
            <x v="103"/>
            <x v="104"/>
            <x v="105"/>
            <x v="106"/>
            <x v="107"/>
          </reference>
        </references>
      </pivotArea>
    </format>
    <format dxfId="127">
      <pivotArea dataOnly="0" labelOnly="1" grandRow="1" outline="0" fieldPosition="0"/>
    </format>
    <format dxfId="1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0" type="button" dataOnly="0" labelOnly="1" outline="0" axis="axisRow" fieldPosition="0"/>
    </format>
    <format dxfId="12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0">
      <pivotArea dataOnly="0" labelOnly="1" fieldPosition="0">
        <references count="1">
          <reference field="0" count="8">
            <x v="100"/>
            <x v="101"/>
            <x v="102"/>
            <x v="103"/>
            <x v="104"/>
            <x v="105"/>
            <x v="106"/>
            <x v="107"/>
          </reference>
        </references>
      </pivotArea>
    </format>
    <format dxfId="119">
      <pivotArea dataOnly="0" labelOnly="1" grandRow="1" outline="0" fieldPosition="0"/>
    </format>
    <format dxfId="1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0" type="button" dataOnly="0" labelOnly="1" outline="0" axis="axisRow" fieldPosition="0"/>
    </format>
    <format dxfId="11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2">
      <pivotArea dataOnly="0" labelOnly="1" fieldPosition="0">
        <references count="1">
          <reference field="0" count="8">
            <x v="100"/>
            <x v="101"/>
            <x v="102"/>
            <x v="103"/>
            <x v="104"/>
            <x v="105"/>
            <x v="106"/>
            <x v="107"/>
          </reference>
        </references>
      </pivotArea>
    </format>
    <format dxfId="111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AC15E-A2D9-4422-975A-9319BCCF8926}" name="PivotTable6" cacheId="81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N4:P116" firstHeaderRow="0" firstDataRow="1" firstDataCol="1" rowPageCount="1" colPageCount="1"/>
  <pivotFields count="4">
    <pivotField axis="axisRow" showAll="0">
      <items count="113">
        <item x="44"/>
        <item x="58"/>
        <item x="94"/>
        <item x="7"/>
        <item x="76"/>
        <item x="103"/>
        <item x="24"/>
        <item x="57"/>
        <item x="101"/>
        <item x="56"/>
        <item x="21"/>
        <item x="2"/>
        <item x="34"/>
        <item x="73"/>
        <item x="25"/>
        <item x="6"/>
        <item x="14"/>
        <item x="95"/>
        <item x="3"/>
        <item x="90"/>
        <item x="72"/>
        <item x="88"/>
        <item x="22"/>
        <item x="51"/>
        <item x="5"/>
        <item x="11"/>
        <item x="52"/>
        <item x="69"/>
        <item x="53"/>
        <item x="4"/>
        <item x="111"/>
        <item x="82"/>
        <item x="61"/>
        <item x="8"/>
        <item x="35"/>
        <item x="87"/>
        <item x="85"/>
        <item x="79"/>
        <item x="99"/>
        <item x="65"/>
        <item x="63"/>
        <item x="54"/>
        <item x="33"/>
        <item x="15"/>
        <item x="109"/>
        <item x="68"/>
        <item x="75"/>
        <item x="40"/>
        <item x="81"/>
        <item x="102"/>
        <item x="108"/>
        <item x="1"/>
        <item x="36"/>
        <item x="47"/>
        <item x="60"/>
        <item x="55"/>
        <item x="107"/>
        <item x="59"/>
        <item x="64"/>
        <item x="78"/>
        <item x="28"/>
        <item x="48"/>
        <item x="38"/>
        <item x="29"/>
        <item x="110"/>
        <item x="98"/>
        <item x="17"/>
        <item x="62"/>
        <item x="92"/>
        <item x="100"/>
        <item x="49"/>
        <item x="77"/>
        <item x="9"/>
        <item x="39"/>
        <item x="26"/>
        <item x="70"/>
        <item x="66"/>
        <item x="45"/>
        <item x="83"/>
        <item x="50"/>
        <item x="105"/>
        <item x="46"/>
        <item x="32"/>
        <item x="0"/>
        <item x="80"/>
        <item x="16"/>
        <item x="67"/>
        <item x="18"/>
        <item x="74"/>
        <item x="42"/>
        <item x="84"/>
        <item x="93"/>
        <item x="104"/>
        <item x="20"/>
        <item x="31"/>
        <item x="96"/>
        <item x="27"/>
        <item x="13"/>
        <item x="19"/>
        <item x="30"/>
        <item x="97"/>
        <item x="41"/>
        <item x="12"/>
        <item x="86"/>
        <item x="71"/>
        <item x="43"/>
        <item x="10"/>
        <item x="106"/>
        <item x="23"/>
        <item x="37"/>
        <item x="91"/>
        <item x="89"/>
        <item t="default"/>
      </items>
    </pivotField>
    <pivotField axis="axisPage" showAll="0">
      <items count="10">
        <item x="6"/>
        <item x="2"/>
        <item x="3"/>
        <item x="1"/>
        <item x="7"/>
        <item x="4"/>
        <item x="5"/>
        <item x="8"/>
        <item x="0"/>
        <item t="default"/>
      </items>
    </pivotField>
    <pivotField dataField="1" showAll="0"/>
    <pivotField dataField="1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amount" fld="2" baseField="0" baseItem="0"/>
    <dataField name="Sum of online" fld="3" baseField="0" baseItem="0"/>
  </dataFields>
  <formats count="25">
    <format dxfId="56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3">
      <pivotArea dataOnly="0" labelOnly="1" fieldPosition="0">
        <references count="1">
          <reference field="0" count="1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</reference>
        </references>
      </pivotArea>
    </format>
    <format dxfId="42">
      <pivotArea dataOnly="0" labelOnly="1" grandRow="1" outline="0" fieldPosition="0"/>
    </format>
    <format dxfId="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0" type="button" dataOnly="0" labelOnly="1" outline="0" axis="axisRow" fieldPosition="0"/>
    </format>
    <format dxfId="3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">
      <pivotArea dataOnly="0" labelOnly="1" fieldPosition="0">
        <references count="1">
          <reference field="0" count="1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</reference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0" type="button" dataOnly="0" labelOnly="1" outline="0" axis="axisRow" fieldPosition="0"/>
    </format>
    <format dxfId="2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">
      <pivotArea dataOnly="0" labelOnly="1" fieldPosition="0">
        <references count="1">
          <reference field="0" count="1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0" count="1">
            <x v="10"/>
          </reference>
        </references>
      </pivotArea>
    </format>
  </format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DDA86F-C56A-461A-AFDA-A1721B7BE90B}" name="table_1jan" displayName="table_1jan" ref="I2:L334" totalsRowShown="0">
  <autoFilter ref="I2:L334" xr:uid="{07DDA86F-C56A-461A-AFDA-A1721B7BE90B}"/>
  <tableColumns count="4">
    <tableColumn id="1" xr3:uid="{B6CACD2B-8D78-414A-AAA7-9C1E0B3B15C1}" name="invoice"/>
    <tableColumn id="2" xr3:uid="{A6FE3946-FA43-4C84-A21A-9D76E6094FBC}" name="rider "/>
    <tableColumn id="3" xr3:uid="{1EEE2E78-20FA-4C77-B075-B129D82D293B}" name="amount"/>
    <tableColumn id="4" xr3:uid="{9DF1B09F-2386-4FC7-8B3A-AA90F6E4E70B}" name="onlin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B6C2E8-BA98-4D09-A84F-D4CCF090F6FC}" name="Table2" displayName="Table2" ref="B2:F157" totalsRowShown="0">
  <autoFilter ref="B2:F157" xr:uid="{63B6C2E8-BA98-4D09-A84F-D4CCF090F6FC}"/>
  <tableColumns count="5">
    <tableColumn id="1" xr3:uid="{2CC8D929-EF3A-4BB7-9EE8-E67AD0145E97}" name="slot" dataDxfId="1390"/>
    <tableColumn id="2" xr3:uid="{75729110-8FB4-4FF3-8FBA-F42ADA538835}" name="invoice"/>
    <tableColumn id="3" xr3:uid="{F9AA57BE-5E6D-4756-B351-8918196C370E}" name="rider"/>
    <tableColumn id="4" xr3:uid="{38808477-E038-4C9B-8579-069C63B9FF06}" name="amount">
      <calculatedColumnFormula>VLOOKUP(C3,table_1jan[],3,FALSE)</calculatedColumnFormula>
    </tableColumn>
    <tableColumn id="5" xr3:uid="{E1252568-4F66-44A0-B6DF-355E71D9A474}" name="online">
      <calculatedColumnFormula>VLOOKUP(C3,table_1jan[],4,FALSE)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88D1C5F-1A33-4173-AA71-51ED6E87EDB0}" name="Table6" displayName="Table6" ref="A2:A157" totalsRowShown="0" headerRowDxfId="1389" dataDxfId="1387" headerRowBorderDxfId="1388" tableBorderDxfId="1386" totalsRowBorderDxfId="1385">
  <autoFilter ref="A2:A157" xr:uid="{488D1C5F-1A33-4173-AA71-51ED6E87EDB0}"/>
  <tableColumns count="1">
    <tableColumn id="1" xr3:uid="{B40AB10F-5547-4035-983C-5D1C2435FE73}" name="date" dataDxfId="138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82F5AC-ADA4-4A89-A2FF-C154F3B84719}" name="Table7" displayName="Table7" ref="B5:G27" totalsRowShown="0">
  <autoFilter ref="B5:G27" xr:uid="{B582F5AC-ADA4-4A89-A2FF-C154F3B84719}"/>
  <tableColumns count="6">
    <tableColumn id="1" xr3:uid="{E142FAB3-AD77-4EB6-A3BF-0CC31AE47611}" name="date" dataDxfId="1377"/>
    <tableColumn id="2" xr3:uid="{65648190-8101-49A8-B819-3EA9C5340348}" name="slot" dataDxfId="1376"/>
    <tableColumn id="3" xr3:uid="{2D912F43-FCC7-4DF2-8E98-B9C5BD69CA30}" name="invoice"/>
    <tableColumn id="4" xr3:uid="{0381DB15-F853-4BF6-A89F-79DDFD087F55}" name="rider"/>
    <tableColumn id="5" xr3:uid="{F61303F8-2803-414E-9579-7BEF4CD2DFE0}" name="amount">
      <calculatedColumnFormula>VLOOKUP(D6,table_1jan[],3,FALSE)</calculatedColumnFormula>
    </tableColumn>
    <tableColumn id="6" xr3:uid="{0FCB0C30-092C-4C68-93A1-24B82934D5D0}" name="online">
      <calculatedColumnFormula>VLOOKUP(D6,table_1jan[],4,FALSE)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96A5AF1-9D0A-4875-8EE4-B7ED8CF8C5B4}" name="Table8" displayName="Table8" ref="I3:L415" totalsRowShown="0">
  <autoFilter ref="I3:L415" xr:uid="{996A5AF1-9D0A-4875-8EE4-B7ED8CF8C5B4}"/>
  <tableColumns count="4">
    <tableColumn id="1" xr3:uid="{890E3794-600E-4C46-9869-E1990977F3E8}" name="invoice"/>
    <tableColumn id="2" xr3:uid="{53DEF855-E352-4B47-AA09-59BEFCBAD630}" name="rider"/>
    <tableColumn id="3" xr3:uid="{C0BEC0EF-AE1E-4F7D-89B6-9DE152623B34}" name="amount"/>
    <tableColumn id="4" xr3:uid="{1B4850D8-35B7-49CB-B416-34DF36DA371C}" name="onlin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E33553-89AA-4798-84AA-FB7982A94BD3}" name="Table11" displayName="Table11" ref="B2:E149" totalsRowShown="0">
  <autoFilter ref="B2:E149" xr:uid="{C0E33553-89AA-4798-84AA-FB7982A94BD3}"/>
  <tableColumns count="4">
    <tableColumn id="1" xr3:uid="{4894DB6B-C463-4E2B-8D46-4DD8E4FB5990}" name="inoice"/>
    <tableColumn id="2" xr3:uid="{7D026AFD-79A4-4570-B73A-ABB709E2BA0B}" name="rider"/>
    <tableColumn id="3" xr3:uid="{9D5B102F-0423-4BD6-8A6C-25FC6AED5C84}" name="amount">
      <calculatedColumnFormula>VLOOKUP(B3,Table8[],3,FALSE)</calculatedColumnFormula>
    </tableColumn>
    <tableColumn id="4" xr3:uid="{A11AA55F-A707-4CB7-90DC-3B0C43DC117E}" name="online">
      <calculatedColumnFormula>VLOOKUP(B3,Table8[],4,FALSE)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A2D0A5A-80D7-463F-8EB0-509EAB03B75C}" name="Table14" displayName="Table14" ref="H2:K437" totalsRowShown="0">
  <autoFilter ref="H2:K437" xr:uid="{5A2D0A5A-80D7-463F-8EB0-509EAB03B75C}"/>
  <tableColumns count="4">
    <tableColumn id="1" xr3:uid="{8536DDBA-7945-49D0-92EE-2CAD078A5267}" name="invoice"/>
    <tableColumn id="2" xr3:uid="{41718497-F49F-46D9-8E97-2935295C9F93}" name="rider"/>
    <tableColumn id="3" xr3:uid="{6649E868-5B96-4DC2-92C6-1389C3FE9B6F}" name="amount"/>
    <tableColumn id="4" xr3:uid="{8BD95471-EDA8-4F74-B8D2-D6B1E2662924}" name="onlin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28540A8-7A3F-4F02-95F4-DC500714BAFF}" name="Table15" displayName="Table15" ref="B2:E90" totalsRowShown="0">
  <autoFilter ref="B2:E90" xr:uid="{828540A8-7A3F-4F02-95F4-DC500714BAFF}"/>
  <tableColumns count="4">
    <tableColumn id="1" xr3:uid="{E876045C-FCF1-4B9A-A4AD-90C1CB868D7D}" name="invoice"/>
    <tableColumn id="2" xr3:uid="{DD316173-AFDC-43AE-B963-71BB354D644F}" name="rider"/>
    <tableColumn id="3" xr3:uid="{4812708A-88DD-4E62-9E98-865118FC2D04}" name="amount">
      <calculatedColumnFormula>VLOOKUP(B3,Table14[],3,FALSE)</calculatedColumnFormula>
    </tableColumn>
    <tableColumn id="4" xr3:uid="{4B9B265C-C323-4A9C-A819-E6DEFBAAE632}" name="online">
      <calculatedColumnFormula>VLOOKUP(B3,Table14[],4,FALSE)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CB628E-61B8-4C08-9F2F-6FEFB8740F02}" name="Table3" displayName="Table3" ref="H2:K520" totalsRowShown="0">
  <autoFilter ref="H2:K520" xr:uid="{EBCB628E-61B8-4C08-9F2F-6FEFB8740F02}"/>
  <tableColumns count="4">
    <tableColumn id="1" xr3:uid="{3AA2D923-066C-43FD-BBCE-085CEF92689C}" name="invoice"/>
    <tableColumn id="2" xr3:uid="{74EFCFB4-BE9D-4C51-80F5-BEEFEB4ADC05}" name="rider"/>
    <tableColumn id="3" xr3:uid="{CFCFFF13-6DB3-445E-AA47-7E26529546FC}" name="amount"/>
    <tableColumn id="4" xr3:uid="{0B4ADCD3-FA02-4C57-997A-A82EA567E0A4}" name="onlin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48A589-B5E8-4449-8616-C23B98B7D85B}" name="Table4" displayName="Table4" ref="B2:E129" totalsRowShown="0">
  <autoFilter ref="B2:E129" xr:uid="{5048A589-B5E8-4449-8616-C23B98B7D85B}"/>
  <tableColumns count="4">
    <tableColumn id="1" xr3:uid="{B4FAFB3A-5E04-4D60-8454-E37B88485880}" name="invoice"/>
    <tableColumn id="2" xr3:uid="{6DF7F01C-0B43-48D6-9016-CE2BF353D479}" name="rider"/>
    <tableColumn id="3" xr3:uid="{A7970888-140F-4907-8F6A-A7FB9F1A804E}" name="amount">
      <calculatedColumnFormula>VLOOKUP(B3,Table3[],3,FALSE)</calculatedColumnFormula>
    </tableColumn>
    <tableColumn id="4" xr3:uid="{EBE1EDFC-C6F1-4BC2-BC7E-D23745385F75}" name="online">
      <calculatedColumnFormula>VLOOKUP(B3,Table3[],4,FALSE)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AAF1E4-991C-426C-B887-38D5D8DC76E6}" name="Table5" displayName="Table5" ref="J2:M363" totalsRowShown="0">
  <autoFilter ref="J2:M363" xr:uid="{3BAAF1E4-991C-426C-B887-38D5D8DC76E6}"/>
  <tableColumns count="4">
    <tableColumn id="1" xr3:uid="{829E44AB-1A2F-4943-95E2-FC6164680A15}" name="invoice"/>
    <tableColumn id="2" xr3:uid="{B41232AE-7F6F-41DD-9455-983EE2596D77}" name="rider"/>
    <tableColumn id="3" xr3:uid="{4C91C4E6-4286-4AD9-9F92-271F82445168}" name="amount"/>
    <tableColumn id="4" xr3:uid="{A0C7ADEC-313C-4A94-989C-39829DBE1300}" name="onlin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D5D889-963B-4FAC-A1AD-1858B06DCD88}" name="Table9" displayName="Table9" ref="B2:E95" totalsRowShown="0">
  <autoFilter ref="B2:E95" xr:uid="{83D5D889-963B-4FAC-A1AD-1858B06DCD88}"/>
  <tableColumns count="4">
    <tableColumn id="1" xr3:uid="{6165CE59-A1CF-41E5-ADE4-313CADD4743B}" name="invoice "/>
    <tableColumn id="2" xr3:uid="{0841D43F-F16D-4475-85EC-BBE2553ED83F}" name="rider"/>
    <tableColumn id="3" xr3:uid="{080CDA35-BCEE-43C7-B733-4A90916274E4}" name="amount">
      <calculatedColumnFormula>VLOOKUP(B3,Table5[],3,FALSE)</calculatedColumnFormula>
    </tableColumn>
    <tableColumn id="4" xr3:uid="{07126437-A19F-4F40-BD0C-EEB732194ED3}" name="online">
      <calculatedColumnFormula>VLOOKUP(B3,Table5[],4,FALSE)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7F55327-4496-48C4-B9C4-56A3E8ECC7A9}" name="Table10" displayName="Table10" ref="J2:M433" totalsRowShown="0">
  <autoFilter ref="J2:M433" xr:uid="{77F55327-4496-48C4-B9C4-56A3E8ECC7A9}"/>
  <tableColumns count="4">
    <tableColumn id="1" xr3:uid="{8413B6F9-E41A-413D-BA3E-B4338AD711F0}" name="invoice"/>
    <tableColumn id="2" xr3:uid="{91B8DCC1-381F-4076-9E47-3F894433AAD8}" name="rider"/>
    <tableColumn id="3" xr3:uid="{68F27ACD-5969-4337-A487-DD6C1C3869C3}" name="amount"/>
    <tableColumn id="4" xr3:uid="{64E00FB1-2B22-41EE-AE91-A86A696C01C7}" name="online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4060E74-0F7E-4E93-A4FB-064FFD4267EA}" name="Table12" displayName="Table12" ref="B2:E113" totalsRowShown="0">
  <autoFilter ref="B2:E113" xr:uid="{24060E74-0F7E-4E93-A4FB-064FFD4267EA}"/>
  <tableColumns count="4">
    <tableColumn id="1" xr3:uid="{617A86A1-18FC-4025-94D9-8C210AB5B837}" name="invoice"/>
    <tableColumn id="2" xr3:uid="{EC6C20D7-9FB6-4BA0-9765-058BEC3B5646}" name="rider"/>
    <tableColumn id="3" xr3:uid="{E21FC965-2104-4607-B8A1-39DB7BD966E7}" name="amount">
      <calculatedColumnFormula>VLOOKUP(B3,Table10[],3,FALSE)</calculatedColumnFormula>
    </tableColumn>
    <tableColumn id="4" xr3:uid="{1EE2A86E-7278-4C44-9F0E-BF54D6C5B7DF}" name="online">
      <calculatedColumnFormula>VLOOKUP(B3,Table10[],4,FALSE)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AE32F5D-A71B-4F79-9723-51C72CE4974E}" name="Table13" displayName="Table13" ref="I3:L296" totalsRowShown="0">
  <autoFilter ref="I3:L296" xr:uid="{DAE32F5D-A71B-4F79-9723-51C72CE4974E}"/>
  <tableColumns count="4">
    <tableColumn id="1" xr3:uid="{CCC02090-AFB0-40EC-8CD3-574BCB77204E}" name="invoice"/>
    <tableColumn id="2" xr3:uid="{5F134532-1BCE-400A-B671-927CA9BBDCA6}" name="rider"/>
    <tableColumn id="3" xr3:uid="{0076FEB2-E849-41EB-87BD-AEC9140FE635}" name="amount"/>
    <tableColumn id="4" xr3:uid="{BE69FD01-80ED-4327-87FD-DE6BDEDB332E}" name="onlin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BD4D690-BD89-4D44-9E62-5DD4FE4FC8CF}" name="Table16" displayName="Table16" ref="B2:E95">
  <autoFilter ref="B2:E95" xr:uid="{FBD4D690-BD89-4D44-9E62-5DD4FE4FC8CF}"/>
  <tableColumns count="4">
    <tableColumn id="1" xr3:uid="{EF3EFA1B-454D-47A2-A211-0EBA46DA6088}" name="invoice" totalsRowLabel="Total"/>
    <tableColumn id="2" xr3:uid="{86C35E4C-8E0E-402B-95EC-51C739A05F5F}" name="rider"/>
    <tableColumn id="3" xr3:uid="{C56E64F0-7F40-4457-88D8-A67D0BF5DE67}" name="amount" totalsRowFunction="sum">
      <calculatedColumnFormula>VLOOKUP(B3,Table13[],3,FALSE)</calculatedColumnFormula>
    </tableColumn>
    <tableColumn id="4" xr3:uid="{9977F200-AEC9-4710-A5E7-E67F7E04D1CB}" name="online" totalsRowFunction="sum" dataDxfId="1200">
      <calculatedColumnFormula>VLOOKUP(Table16[[#This Row],[invoice]],Table13[],4,FALSE)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5C4255B-7CDE-49A8-965B-7AD9D2F958EF}" name="Table19" displayName="Table19" ref="J1:M278" totalsRowShown="0">
  <autoFilter ref="J1:M278" xr:uid="{E5C4255B-7CDE-49A8-965B-7AD9D2F958EF}"/>
  <tableColumns count="4">
    <tableColumn id="1" xr3:uid="{6AAAD3AA-AD70-4AA3-9C35-EF28536FDB51}" name="invoice"/>
    <tableColumn id="2" xr3:uid="{2F56F9DC-F36A-41C5-A5B9-C8B7361D1CFA}" name="rider"/>
    <tableColumn id="3" xr3:uid="{79C24E08-60F6-4FF7-9177-7E0157DAF280}" name="amount"/>
    <tableColumn id="4" xr3:uid="{C51BF5C4-B2A1-44BA-AFA4-FF30F7A1DC33}" name="online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D9B7BA2-8AAF-470D-A0C0-B25756BB4F6D}" name="Table20" displayName="Table20" ref="C2:F120" totalsRowShown="0">
  <autoFilter ref="C2:F120" xr:uid="{DD9B7BA2-8AAF-470D-A0C0-B25756BB4F6D}"/>
  <tableColumns count="4">
    <tableColumn id="1" xr3:uid="{620B3B3B-5B1F-41E4-8742-FD1B3078324F}" name="invoice"/>
    <tableColumn id="2" xr3:uid="{49705A27-D3E1-4864-8386-ADCCFEE44162}" name="rider"/>
    <tableColumn id="3" xr3:uid="{5836B049-09DE-495A-8DE9-659028E153CC}" name="amount">
      <calculatedColumnFormula>VLOOKUP(C3,Table19[],3,FALSE)</calculatedColumnFormula>
    </tableColumn>
    <tableColumn id="4" xr3:uid="{28DAD983-EDCF-4545-BA9B-B24BC8148B98}" name="online">
      <calculatedColumnFormula>VLOOKUP(C3,Table19[],4,FALSE)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5B0A84-82E9-4655-AD44-CD8E46914DFC}" name="Table21" displayName="Table21" ref="H2:K248" totalsRowShown="0">
  <autoFilter ref="H2:K248" xr:uid="{005B0A84-82E9-4655-AD44-CD8E46914DFC}"/>
  <tableColumns count="4">
    <tableColumn id="1" xr3:uid="{FC76C01A-9E4B-4C8C-9D76-E0B603868D72}" name="invoice"/>
    <tableColumn id="2" xr3:uid="{A942F408-6057-430F-853C-5AA9E8B2B8B4}" name="rider"/>
    <tableColumn id="3" xr3:uid="{1043422B-05B8-481E-8EF4-8DA5F9860F3D}" name="amount"/>
    <tableColumn id="4" xr3:uid="{DAA0D03C-21BE-4C7F-B267-32AEF24B85F6}" name="onlin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6E89A42-78CA-45D2-8398-F6AC8FE827FB}" name="Table22" displayName="Table22" ref="B2:E88" totalsRowShown="0">
  <autoFilter ref="B2:E88" xr:uid="{76E89A42-78CA-45D2-8398-F6AC8FE827FB}"/>
  <tableColumns count="4">
    <tableColumn id="1" xr3:uid="{F56325D7-8A56-4EDF-9DE9-797CF32EC453}" name="invoice"/>
    <tableColumn id="2" xr3:uid="{83315810-75E3-464F-B0B0-1930DF33792B}" name="rider"/>
    <tableColumn id="3" xr3:uid="{D70BD923-7B0D-4294-9996-683F28696F16}" name="amount">
      <calculatedColumnFormula>VLOOKUP(B3,Table21[],3,FALSE)</calculatedColumnFormula>
    </tableColumn>
    <tableColumn id="4" xr3:uid="{933463C4-8DA4-4E89-A414-74471EEC776D}" name="online">
      <calculatedColumnFormula>VLOOKUP(B3,Table21[],4,FALSE)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66B62EF-8492-4F43-B038-308D94DA1013}" name="Table23" displayName="Table23" ref="H2:K256" totalsRowShown="0">
  <autoFilter ref="H2:K256" xr:uid="{466B62EF-8492-4F43-B038-308D94DA1013}"/>
  <tableColumns count="4">
    <tableColumn id="1" xr3:uid="{E98F4158-935F-48E6-A490-FAADF1AC0D11}" name="invoice"/>
    <tableColumn id="2" xr3:uid="{23EEB479-8CDC-4361-9B89-4ACA35F6B134}" name="rider"/>
    <tableColumn id="3" xr3:uid="{B86FD0DE-2783-458A-8938-700FCECF07E2}" name="amount"/>
    <tableColumn id="4" xr3:uid="{1A09F916-AE6E-4B39-942B-40FDBAA951D6}" name="online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423D56-2E19-4D74-947C-DDF3BDF7676C}" name="Table24" displayName="Table24" ref="B2:E106" totalsRowShown="0">
  <autoFilter ref="B2:E106" xr:uid="{F0423D56-2E19-4D74-947C-DDF3BDF7676C}"/>
  <tableColumns count="4">
    <tableColumn id="1" xr3:uid="{B3697CA0-0817-4790-B968-4518FFC51E8E}" name="invoice"/>
    <tableColumn id="2" xr3:uid="{DA881FFF-8CC7-499A-A75E-54DE2024AD85}" name="rider"/>
    <tableColumn id="3" xr3:uid="{31334734-2C83-4D72-B9BB-C06BA5F7979E}" name="amount">
      <calculatedColumnFormula>VLOOKUP(B3,Table23[],3,FALSE)</calculatedColumnFormula>
    </tableColumn>
    <tableColumn id="4" xr3:uid="{530FF22E-29F9-493E-A1CF-9E17E556A2BC}" name="online">
      <calculatedColumnFormula>VLOOKUP(B3,Table23[],4,FALSE)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22885B6-7A14-49F3-BB8D-EECF1E713A7B}" name="Table25" displayName="Table25" ref="H2:K192" totalsRowShown="0">
  <autoFilter ref="H2:K192" xr:uid="{122885B6-7A14-49F3-BB8D-EECF1E713A7B}"/>
  <tableColumns count="4">
    <tableColumn id="1" xr3:uid="{C5A0DDC0-C241-4170-B165-1227A81BF4FA}" name="invoice"/>
    <tableColumn id="2" xr3:uid="{12ECA55A-849F-431B-BF65-0E6503D6373F}" name="rider"/>
    <tableColumn id="3" xr3:uid="{418C5700-ED8E-467E-96D2-42D65AF3D130}" name="amount"/>
    <tableColumn id="4" xr3:uid="{CCA4050F-834D-4D46-AC0F-9EC89A43CE39}" name="onlin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E84A1AE-F32E-49DB-BF04-30ECCECAECDD}" name="Table26" displayName="Table26" ref="B2:E45" totalsRowShown="0">
  <autoFilter ref="B2:E45" xr:uid="{2E84A1AE-F32E-49DB-BF04-30ECCECAECDD}"/>
  <tableColumns count="4">
    <tableColumn id="1" xr3:uid="{E22B9379-D858-4DC3-AADC-7530EDC5BDBF}" name="invoice"/>
    <tableColumn id="2" xr3:uid="{3F0DE59E-5D8C-4BB4-8B6A-A5CE04BFAFE5}" name="rider"/>
    <tableColumn id="3" xr3:uid="{0E140D9A-C696-4FBE-9D31-EFECC7F4CA1A}" name="amount">
      <calculatedColumnFormula>VLOOKUP(B3,Table25[],3,FALSE)</calculatedColumnFormula>
    </tableColumn>
    <tableColumn id="4" xr3:uid="{9D649D7F-C4B3-4478-B243-B8607CA21F1A}" name="online">
      <calculatedColumnFormula>VLOOKUP(B3,Table25[],4,FALSE)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247CC12-0C56-4555-8372-62FB7198C544}" name="Table27" displayName="Table27" ref="I3:L319" totalsRowShown="0">
  <autoFilter ref="I3:L319" xr:uid="{B247CC12-0C56-4555-8372-62FB7198C544}"/>
  <tableColumns count="4">
    <tableColumn id="1" xr3:uid="{15BFA1B8-ADBD-4F67-A4C6-15EF1EB793AA}" name="invoice"/>
    <tableColumn id="2" xr3:uid="{39130E0A-DA07-46BF-816C-6AD3C76809DB}" name="rider"/>
    <tableColumn id="3" xr3:uid="{DBD22565-AEBE-4356-A6B5-367D71AAB340}" name="amount"/>
    <tableColumn id="4" xr3:uid="{D6A5D5CC-C6A6-4531-B903-2B20D7886B72}" name="online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A2E74F1-1C13-4F26-BD02-39AF5328B409}" name="Table28" displayName="Table28" ref="B2:E146" totalsRowShown="0">
  <autoFilter ref="B2:E146" xr:uid="{3A2E74F1-1C13-4F26-BD02-39AF5328B409}"/>
  <tableColumns count="4">
    <tableColumn id="1" xr3:uid="{D4F98EB9-D1D8-4F62-8FC7-0378678BB868}" name="invoice"/>
    <tableColumn id="2" xr3:uid="{FE5E82EA-5216-4F69-BF5B-44FFE2D338BF}" name="rider"/>
    <tableColumn id="3" xr3:uid="{2BAE5643-2942-4D5C-84B0-E8A526AD5796}" name="amount">
      <calculatedColumnFormula>VLOOKUP(B3,Table27[],3,FALSE)</calculatedColumnFormula>
    </tableColumn>
    <tableColumn id="4" xr3:uid="{37A2411C-2C2E-405D-8BFF-B722999BC2D8}" name="online">
      <calculatedColumnFormula>VLOOKUP(B3,Table27[],4,FALSE)</calculatedColumn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302E1DA-6992-47A2-929D-51EAC3BAC7A8}" name="Table29" displayName="Table29" ref="I2:L260" totalsRowShown="0">
  <autoFilter ref="I2:L260" xr:uid="{F302E1DA-6992-47A2-929D-51EAC3BAC7A8}"/>
  <tableColumns count="4">
    <tableColumn id="1" xr3:uid="{44E3A916-8D3F-4959-BCC6-7AAD76004DEC}" name="invoice"/>
    <tableColumn id="2" xr3:uid="{7005977E-9E29-4973-9FEC-C2D47D4107F7}" name="rider"/>
    <tableColumn id="3" xr3:uid="{08E3AEF2-E826-4217-8B8E-376AAEC3086E}" name="amount"/>
    <tableColumn id="4" xr3:uid="{DA533846-B80A-4254-A42B-C8EB6C86ED4D}" name="online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52C5A12-A705-459D-BC16-A8C0746EE473}" name="Table30" displayName="Table30" ref="B2:E146" totalsRowShown="0">
  <autoFilter ref="B2:E146" xr:uid="{852C5A12-A705-459D-BC16-A8C0746EE473}"/>
  <tableColumns count="4">
    <tableColumn id="1" xr3:uid="{938CC986-E228-46CF-99F2-61F031C81F04}" name="invoice"/>
    <tableColumn id="2" xr3:uid="{43F545DB-53C2-4CDA-BE69-F89216A87413}" name="rider"/>
    <tableColumn id="3" xr3:uid="{C9768D30-9EB0-4C59-862A-5E5058192A7E}" name="amount">
      <calculatedColumnFormula>VLOOKUP(B3,Table29[],3,FALSE)</calculatedColumnFormula>
    </tableColumn>
    <tableColumn id="4" xr3:uid="{4928E164-1021-4B71-969F-0A45CFAD1E36}" name="online">
      <calculatedColumnFormula>VLOOKUP(B3,Table29[],4,FALSE)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55FE317-AB72-409C-80E2-9782F50D3807}" name="Table17" displayName="Table17" ref="H2:K323" totalsRowShown="0">
  <autoFilter ref="H2:K323" xr:uid="{455FE317-AB72-409C-80E2-9782F50D3807}"/>
  <tableColumns count="4">
    <tableColumn id="1" xr3:uid="{5FBFA0E2-4990-4D30-BC6A-9F2433C0707D}" name="invoice"/>
    <tableColumn id="2" xr3:uid="{A2F95AF2-8320-4A85-B576-5C13098E97DF}" name="rider"/>
    <tableColumn id="3" xr3:uid="{7602973B-B435-4340-B2B5-2F48AA2D818B}" name="Amount"/>
    <tableColumn id="4" xr3:uid="{1CF65BC5-1B26-45D8-9E99-4B7F30C7471E}" name="onlin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BCA1763-3264-477C-AA75-F9C2E43B679C}" name="Table18" displayName="Table18" ref="A2:D176" totalsRowShown="0">
  <autoFilter ref="A2:D176" xr:uid="{1BCA1763-3264-477C-AA75-F9C2E43B679C}"/>
  <tableColumns count="4">
    <tableColumn id="1" xr3:uid="{2380E9A5-6740-424F-9CD3-37E93EE40416}" name="invoice"/>
    <tableColumn id="2" xr3:uid="{8B4764E8-08B5-4A5B-BBBF-77E609D98F25}" name="rider"/>
    <tableColumn id="3" xr3:uid="{E3314493-6489-46F9-B4EA-4B40134E9344}" name="amount">
      <calculatedColumnFormula>VLOOKUP(A3,Table17[],3,FALSE)</calculatedColumnFormula>
    </tableColumn>
    <tableColumn id="4" xr3:uid="{324846AC-26DB-4168-A4C4-C6073CE1FF25}" name="online">
      <calculatedColumnFormula>VLOOKUP(A3,Table17[],4,FALSE)</calculatedColumnFormula>
    </tableColumn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8434411-F843-4843-A227-42A7DB52EF3D}" name="Table31" displayName="Table31" ref="G3:J289" totalsRowShown="0">
  <autoFilter ref="G3:J289" xr:uid="{C8434411-F843-4843-A227-42A7DB52EF3D}"/>
  <tableColumns count="4">
    <tableColumn id="1" xr3:uid="{158861B2-4326-4337-A947-5EB8A15FE88C}" name="invoice"/>
    <tableColumn id="2" xr3:uid="{9E101E47-7E84-47E4-9B4E-4D9A14D25B8E}" name="rider"/>
    <tableColumn id="3" xr3:uid="{900238A4-ADD4-4DB2-8F90-536820B9A58E}" name="amout"/>
    <tableColumn id="4" xr3:uid="{7BC87DFF-A791-461B-A9FF-D0C1587A7CAB}" name="onlin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2F1DD624-0BF1-4DC3-91FE-A4DD6FA1026F}" name="Table32" displayName="Table32" ref="A3:D129" totalsRowShown="0">
  <autoFilter ref="A3:D129" xr:uid="{2F1DD624-0BF1-4DC3-91FE-A4DD6FA1026F}"/>
  <tableColumns count="4">
    <tableColumn id="1" xr3:uid="{FD78A37D-2832-4F42-BAEF-0B93C6959706}" name="invoice"/>
    <tableColumn id="2" xr3:uid="{971E9C10-5B97-431B-A510-E71F34A577FF}" name="rider"/>
    <tableColumn id="3" xr3:uid="{14EE9C1A-5987-4644-93EA-640E4886B643}" name="amount">
      <calculatedColumnFormula>VLOOKUP(A4,Table31[],3,FALSE)</calculatedColumnFormula>
    </tableColumn>
    <tableColumn id="4" xr3:uid="{631F88BD-0537-4B99-9222-A0E29804BB71}" name="online">
      <calculatedColumnFormula>VLOOKUP(A4,Table31[],4,FALSE)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C6534DE-EBDC-4501-9DB5-D00B1DD5D3C3}" name="Table33" displayName="Table33" ref="H2:K299" totalsRowShown="0">
  <autoFilter ref="H2:K299" xr:uid="{4C6534DE-EBDC-4501-9DB5-D00B1DD5D3C3}"/>
  <tableColumns count="4">
    <tableColumn id="1" xr3:uid="{6C0BCC93-17A1-4B77-8906-17607E6929F3}" name="invocie"/>
    <tableColumn id="2" xr3:uid="{9C249D54-89F9-427E-A600-51E117644AAF}" name="rider"/>
    <tableColumn id="3" xr3:uid="{39F8D61E-6CC6-473A-BA5D-7D6051721848}" name="amount"/>
    <tableColumn id="4" xr3:uid="{8B9154C1-8193-42AA-A5B3-CDBD4CB78179}" name="online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369B1D8-9701-4274-B22F-4195B0AEFF18}" name="Table34" displayName="Table34" ref="A2:D113" totalsRowShown="0">
  <autoFilter ref="A2:D113" xr:uid="{3369B1D8-9701-4274-B22F-4195B0AEFF18}"/>
  <tableColumns count="4">
    <tableColumn id="1" xr3:uid="{523D0F54-E3A5-4AC9-9135-3C85AC8E4749}" name="invoice"/>
    <tableColumn id="2" xr3:uid="{304793FE-5C91-4DCC-A729-631E4EC535FE}" name="rider"/>
    <tableColumn id="3" xr3:uid="{C53224F6-DF5B-4B29-B445-E27906C43D5B}" name="amount">
      <calculatedColumnFormula>VLOOKUP(A3,Table33[],3,FALSE)</calculatedColumnFormula>
    </tableColumn>
    <tableColumn id="4" xr3:uid="{F75D8D2C-5B57-44F6-BE6C-7ACA43471642}" name="online">
      <calculatedColumnFormula>VLOOKUP(A3,Table33[],4,FALSE)</calculatedColumnFormula>
    </tableColumn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28006E76-5449-4646-AE6A-DDE3502F0BCA}" name="Table35" displayName="Table35" ref="H3:K274" totalsRowShown="0">
  <autoFilter ref="H3:K274" xr:uid="{28006E76-5449-4646-AE6A-DDE3502F0BCA}"/>
  <tableColumns count="4">
    <tableColumn id="1" xr3:uid="{6755A6F4-C1B9-48F9-A215-A270F4BC308A}" name="invoice"/>
    <tableColumn id="2" xr3:uid="{18D58000-4F14-49E4-B9C9-AA9A698FA47D}" name="rider"/>
    <tableColumn id="3" xr3:uid="{1D0087A1-CC2C-48F0-B619-90AE7D89BBFB}" name="amount"/>
    <tableColumn id="4" xr3:uid="{9E1A9FF8-1B05-44C5-9447-6E982ECE4C62}" name="online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9A7D411-A1F9-456E-A58F-CBC7C472D7B6}" name="Table36" displayName="Table36" ref="A3:D97" totalsRowShown="0">
  <autoFilter ref="A3:D97" xr:uid="{39A7D411-A1F9-456E-A58F-CBC7C472D7B6}"/>
  <tableColumns count="4">
    <tableColumn id="1" xr3:uid="{13CB3C05-1353-4364-B02D-25A9657AD5D1}" name="invoice"/>
    <tableColumn id="2" xr3:uid="{D9BA555E-CC8F-4634-89EB-2A0EE39BEDC5}" name="rider"/>
    <tableColumn id="3" xr3:uid="{DB7089E6-5726-44CD-B7C5-26AF1B047560}" name="amount">
      <calculatedColumnFormula>VLOOKUP(A4,Table35[],3,FALSE)</calculatedColumnFormula>
    </tableColumn>
    <tableColumn id="4" xr3:uid="{3BE63F48-FD05-4E0E-AE7D-6B3934918E90}" name="onlin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5F51CAC-FA44-4A44-A5C6-93DC16C692BF}" name="Table37" displayName="Table37" ref="H2:K454" totalsRowShown="0">
  <autoFilter ref="H2:K454" xr:uid="{15F51CAC-FA44-4A44-A5C6-93DC16C692BF}"/>
  <tableColumns count="4">
    <tableColumn id="1" xr3:uid="{83CCD53B-1875-4743-A78F-76EFF0CD4FC0}" name="invoice"/>
    <tableColumn id="2" xr3:uid="{B870C9D0-D78D-45EE-9E30-BBC3CBF46E4D}" name="rider"/>
    <tableColumn id="3" xr3:uid="{A9A2AA85-2AC4-49CB-80F3-9CB48B84A055}" name="amount"/>
    <tableColumn id="4" xr3:uid="{FDC6CD55-0E64-453E-A4FE-089AEE8C258C}" name="online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E896462-5C1B-469D-80C4-9180A1C37C0D}" name="Table38" displayName="Table38" ref="A2:D146" totalsRowShown="0">
  <autoFilter ref="A2:D146" xr:uid="{FE896462-5C1B-469D-80C4-9180A1C37C0D}"/>
  <tableColumns count="4">
    <tableColumn id="1" xr3:uid="{E68B291B-A39D-4577-8CD1-C2C7114C9AAD}" name="invoice"/>
    <tableColumn id="2" xr3:uid="{265EF885-97AC-4771-BCD8-F473472BC112}" name="rider"/>
    <tableColumn id="3" xr3:uid="{33480170-71CF-4920-A3A9-50DD8605C5BD}" name="amount">
      <calculatedColumnFormula>VLOOKUP(A3,Table37[],3,FALSE)</calculatedColumnFormula>
    </tableColumn>
    <tableColumn id="4" xr3:uid="{5A354806-E9A9-4A31-B4FE-AF3F87305808}" name="online">
      <calculatedColumnFormula>VLOOKUP(A3,Table37[],4,FALSE)</calculatedColumn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3A319B8-AC2B-4CCC-A4FF-C8E195AB6F6A}" name="Table39" displayName="Table39" ref="H2:K483" totalsRowShown="0">
  <autoFilter ref="H2:K483" xr:uid="{E3A319B8-AC2B-4CCC-A4FF-C8E195AB6F6A}"/>
  <tableColumns count="4">
    <tableColumn id="1" xr3:uid="{45A2C398-BF4C-401B-B5EE-54C91EBD0081}" name="invoice"/>
    <tableColumn id="2" xr3:uid="{EE050B3F-5058-4938-8D50-D45A65D4D7A9}" name="rider"/>
    <tableColumn id="3" xr3:uid="{2BDC74F7-CFA7-4381-A036-99EE8A596C48}" name="amount"/>
    <tableColumn id="4" xr3:uid="{86319899-8127-4CCC-82D9-28645E9D4F3F}" name="online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6D0C8C4-7BE3-48AD-8D71-F850A7BB6C64}" name="Table40" displayName="Table40" ref="A2:D75" totalsRowShown="0">
  <autoFilter ref="A2:D75" xr:uid="{D6D0C8C4-7BE3-48AD-8D71-F850A7BB6C64}"/>
  <tableColumns count="4">
    <tableColumn id="1" xr3:uid="{41413E4D-C63F-4E9C-9558-1299FAE6843D}" name="invoice"/>
    <tableColumn id="2" xr3:uid="{ECABB6D4-C04D-4869-A293-6CDF3A164A33}" name="rider"/>
    <tableColumn id="3" xr3:uid="{99F882CD-7AB3-4CE9-8025-3E93309EE77F}" name="amount">
      <calculatedColumnFormula>VLOOKUP(A3,Table39[],3,FALSE)</calculatedColumnFormula>
    </tableColumn>
    <tableColumn id="4" xr3:uid="{B5387BC7-C1E7-43FD-9BE7-66D70F964676}" name="online">
      <calculatedColumnFormula>VLOOKUP(A3,Table39[],4,FALSE)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6543ABF-6772-47DE-BF8D-F5EB0573F64C}" name="Table41" displayName="Table41" ref="H3:K513" totalsRowShown="0">
  <autoFilter ref="H3:K513" xr:uid="{46543ABF-6772-47DE-BF8D-F5EB0573F64C}"/>
  <tableColumns count="4">
    <tableColumn id="1" xr3:uid="{F3671E52-5E61-4FA0-851A-222C5344F6B8}" name="invoice"/>
    <tableColumn id="2" xr3:uid="{85425CD7-3DC4-42E4-8188-DC75A6BCA2CD}" name="rider"/>
    <tableColumn id="3" xr3:uid="{F559BDE3-05AE-4E85-B502-293043A80330}" name="amount"/>
    <tableColumn id="4" xr3:uid="{990C046C-04D7-4D47-8087-52FB586D5275}" name="online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C164688-72A9-49F4-98DD-E1EDDED34F5A}" name="Table42" displayName="Table42" ref="A2:D130" totalsRowShown="0">
  <autoFilter ref="A2:D130" xr:uid="{DC164688-72A9-49F4-98DD-E1EDDED34F5A}"/>
  <tableColumns count="4">
    <tableColumn id="1" xr3:uid="{47FE0877-D124-4393-A4BF-242A8667AE96}" name="invoice"/>
    <tableColumn id="2" xr3:uid="{04428197-F309-4085-B9D2-BD9BA3637916}" name="rider"/>
    <tableColumn id="3" xr3:uid="{C8345258-B0A7-4ADA-99ED-A9B15A4CF683}" name="amount">
      <calculatedColumnFormula>VLOOKUP(A3,Table41[],3,FALSE)</calculatedColumnFormula>
    </tableColumn>
    <tableColumn id="4" xr3:uid="{5FB42745-B13D-4DFF-9DC9-4339F205751B}" name="online">
      <calculatedColumnFormula>VLOOKUP(A3,Table41[],4,FALSE)</calculatedColumnFormula>
    </tableColumn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454FD36-29B2-492E-B868-31120BED7529}" name="Table43" displayName="Table43" ref="G2:J262" totalsRowShown="0">
  <autoFilter ref="G2:J262" xr:uid="{D454FD36-29B2-492E-B868-31120BED7529}"/>
  <tableColumns count="4">
    <tableColumn id="1" xr3:uid="{1F6CD4CE-7353-48C6-A389-324D2DDABFD3}" name="invoice"/>
    <tableColumn id="2" xr3:uid="{D54CD12A-65D3-4A74-9961-D8F1237B41E0}" name="rider"/>
    <tableColumn id="3" xr3:uid="{9A6D4031-33A9-4E12-A243-6B2D86957D47}" name="amount"/>
    <tableColumn id="4" xr3:uid="{8BFD6BEA-7B17-496A-8C1B-B0DB77373402}" name="online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B1D40C52-BFA0-423E-8230-4FE9E71DFBAA}" name="Table44" displayName="Table44" ref="A2:D98" totalsRowShown="0">
  <autoFilter ref="A2:D98" xr:uid="{B1D40C52-BFA0-423E-8230-4FE9E71DFBAA}"/>
  <tableColumns count="4">
    <tableColumn id="1" xr3:uid="{CEA73552-34EF-4B5B-B66D-3C4B1DEE81FE}" name="invoice"/>
    <tableColumn id="2" xr3:uid="{1E5D7A4D-74AA-4628-A70D-81B52D7B0B87}" name="rider"/>
    <tableColumn id="3" xr3:uid="{53027B2D-AFB5-4724-8118-D882E761B3B1}" name="amount">
      <calculatedColumnFormula>VLOOKUP(A3,Table43[],3,FALSE)</calculatedColumnFormula>
    </tableColumn>
    <tableColumn id="4" xr3:uid="{6AA4E1A4-EE4A-41BE-8248-752AE18777F6}" name="online">
      <calculatedColumnFormula>VLOOKUP(A3,Table43[],4,FALSE)</calculatedColumn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9DCCFA2-6586-43CB-8ABC-D959B27C23D0}" name="Table45" displayName="Table45" ref="H2:K308" totalsRowShown="0">
  <autoFilter ref="H2:K308" xr:uid="{A9DCCFA2-6586-43CB-8ABC-D959B27C23D0}"/>
  <tableColumns count="4">
    <tableColumn id="1" xr3:uid="{2631D1CC-6321-4BF1-AE88-26F210B7DF7E}" name="invoice"/>
    <tableColumn id="2" xr3:uid="{B72CDE51-EE45-4517-B0AB-D120C473A318}" name="rider "/>
    <tableColumn id="3" xr3:uid="{6BC9716F-D390-4610-AD30-4A3B9678AC1D}" name="amount"/>
    <tableColumn id="4" xr3:uid="{8CECF4C5-18EC-4611-92D7-1D4EBD16768F}" name="online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17740FAF-D6CB-4636-9505-D647F83A0671}" name="Table46" displayName="Table46" ref="A2:D143" totalsRowShown="0">
  <autoFilter ref="A2:D143" xr:uid="{17740FAF-D6CB-4636-9505-D647F83A0671}"/>
  <tableColumns count="4">
    <tableColumn id="1" xr3:uid="{8E131478-1810-4265-B5ED-666AD12C2FF5}" name="invoice"/>
    <tableColumn id="2" xr3:uid="{01438777-1C7A-4A90-B944-BA4C8BA3D430}" name="rider"/>
    <tableColumn id="3" xr3:uid="{9F8B2903-75F2-4BD7-BC2D-5195932FC260}" name="amount">
      <calculatedColumnFormula>VLOOKUP(A3,Table45[],3,FALSE)</calculatedColumnFormula>
    </tableColumn>
    <tableColumn id="4" xr3:uid="{D43433C9-1973-4050-86C9-9DCABBEDDAFD}" name="online">
      <calculatedColumnFormula>VLOOKUP(A3,Table45[],4,FALSE)</calculatedColumn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2575B261-2F7F-4FB4-B161-867EED815A5D}" name="Table47" displayName="Table47" ref="G2:J192" totalsRowShown="0">
  <autoFilter ref="G2:J192" xr:uid="{2575B261-2F7F-4FB4-B161-867EED815A5D}"/>
  <tableColumns count="4">
    <tableColumn id="1" xr3:uid="{3BCDFFEA-1483-4315-A6DB-DBB6A4EFCBA1}" name="invoice"/>
    <tableColumn id="2" xr3:uid="{078B8E4E-C7A9-44FD-8851-921639FF5FEC}" name="rider "/>
    <tableColumn id="3" xr3:uid="{AB514A41-499C-4B49-B648-416635E8A559}" name="amount"/>
    <tableColumn id="4" xr3:uid="{52EA349B-1207-4962-8811-D766E89B6E8A}" name="onlin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A439B1D-BD1B-4E28-9B66-EFBAA5FF5601}" name="Table48" displayName="Table48" ref="A2:D99" totalsRowShown="0">
  <autoFilter ref="A2:D99" xr:uid="{4A439B1D-BD1B-4E28-9B66-EFBAA5FF5601}"/>
  <tableColumns count="4">
    <tableColumn id="1" xr3:uid="{EFF630E5-F92B-4A96-9449-FDC51059E0E9}" name="invoice"/>
    <tableColumn id="2" xr3:uid="{6673EB09-7EAC-4D1E-94F6-858AEE0A690B}" name="rider"/>
    <tableColumn id="3" xr3:uid="{4C2CE8DA-DEF4-47BE-B8EE-790A0763D167}" name="amount">
      <calculatedColumnFormula>VLOOKUP(A3,Table47[],3,FALSE)</calculatedColumnFormula>
    </tableColumn>
    <tableColumn id="4" xr3:uid="{0ACC2BBD-4ACD-40F4-9B9B-FD992B729F86}" name="online">
      <calculatedColumnFormula>VLOOKUP(A3,Table47[],4,FALSE)</calculatedColumnFormula>
    </tableColumn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244E480-5554-4797-A405-564FD8729D45}" name="Table49" displayName="Table49" ref="H2:K459" totalsRowShown="0">
  <autoFilter ref="H2:K459" xr:uid="{C244E480-5554-4797-A405-564FD8729D45}"/>
  <tableColumns count="4">
    <tableColumn id="1" xr3:uid="{5D2FE84D-7771-4EDE-994C-F0C8F7DB2DA7}" name="invoice"/>
    <tableColumn id="2" xr3:uid="{B224708A-5375-43C2-AE25-C51F480B9E19}" name="rider"/>
    <tableColumn id="3" xr3:uid="{4023F0AD-DBC0-4B2A-90FC-F01AB8A8F4B1}" name="amount"/>
    <tableColumn id="4" xr3:uid="{635A3C76-FE7B-47FD-9BD4-444CA96ED322}" name="online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1D140D75-C749-44F9-84B8-B1A82612B96D}" name="Table50" displayName="Table50" ref="A2:D130" totalsRowShown="0">
  <autoFilter ref="A2:D130" xr:uid="{1D140D75-C749-44F9-84B8-B1A82612B96D}"/>
  <tableColumns count="4">
    <tableColumn id="1" xr3:uid="{BFBDC390-58D8-4851-B765-7F73F6B1F175}" name="invoice"/>
    <tableColumn id="2" xr3:uid="{91A00F98-2D12-45F6-9331-E317BFA125F3}" name="rider"/>
    <tableColumn id="3" xr3:uid="{F72DD6BB-13A3-498A-BC9A-1BE975145A95}" name="amount">
      <calculatedColumnFormula>VLOOKUP(A3,Table49[],3,FALSE)</calculatedColumnFormula>
    </tableColumn>
    <tableColumn id="4" xr3:uid="{380B0666-EC89-4A99-B73D-59C626D6B156}" name="online">
      <calculatedColumnFormula>VLOOKUP(A3,Table49[],4,FALSE)</calculatedColumn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A5821EF-9F3C-4CD6-8E18-5EC8D5F1DF0D}" name="Table51" displayName="Table51" ref="G2:J261" totalsRowShown="0">
  <autoFilter ref="G2:J261" xr:uid="{DA5821EF-9F3C-4CD6-8E18-5EC8D5F1DF0D}"/>
  <tableColumns count="4">
    <tableColumn id="1" xr3:uid="{5491BE50-6B20-40E7-B9A1-F322B2A2D5B1}" name="invoice"/>
    <tableColumn id="2" xr3:uid="{7F66DB62-56AF-465E-87C4-A43746DF06A1}" name="rider"/>
    <tableColumn id="3" xr3:uid="{A9AD49CA-D77E-43B1-9F0F-1AE25ACA72DE}" name="amount"/>
    <tableColumn id="4" xr3:uid="{4D74C788-1D1A-4B22-BD3A-407682B15DC4}" name="online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32FADE6-1C93-4F0B-B7B9-585F160773F7}" name="Table52" displayName="Table52" ref="A2:D88" totalsRowShown="0">
  <autoFilter ref="A2:D88" xr:uid="{E32FADE6-1C93-4F0B-B7B9-585F160773F7}"/>
  <tableColumns count="4">
    <tableColumn id="1" xr3:uid="{EC69FDCF-22FA-48F4-A897-E8CD23A1A1C2}" name="invoice"/>
    <tableColumn id="2" xr3:uid="{C57C2AA1-336E-44A4-AA54-72F9AD4FA46D}" name="rider"/>
    <tableColumn id="3" xr3:uid="{AE62CCA2-EF61-4ADB-9BBC-5B4BAA7348CC}" name="amount">
      <calculatedColumnFormula>VLOOKUP(A3,Table51[],3,FALSE)</calculatedColumnFormula>
    </tableColumn>
    <tableColumn id="4" xr3:uid="{681E1B50-0CA1-4E74-9758-13FC74AF276C}" name="online">
      <calculatedColumnFormula>VLOOKUP(A3,Table51[],4,FALSE)</calculatedColumnFormula>
    </tableColumn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8740EBD-88DD-4C0B-9B7D-E9350B2A7EBA}" name="Table53" displayName="Table53" ref="I3:L259" totalsRowShown="0">
  <autoFilter ref="I3:L259" xr:uid="{58740EBD-88DD-4C0B-9B7D-E9350B2A7EBA}"/>
  <tableColumns count="4">
    <tableColumn id="1" xr3:uid="{E7515E94-4AE0-4AA2-BC31-0BAEDFE4291E}" name="invoice"/>
    <tableColumn id="2" xr3:uid="{AE925F51-F90C-494B-B1EE-D7F9480CD0C5}" name="rider"/>
    <tableColumn id="3" xr3:uid="{B04BEF8A-6A27-4AC6-966C-43AC2525C600}" name="amount"/>
    <tableColumn id="4" xr3:uid="{B4B9E9C2-B4C0-4EE2-899F-A2A9D7AC55D7}" name="online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53DF887-8A5D-41B8-A6C4-0B7A22923F87}" name="Table54" displayName="Table54" ref="A1:D119" totalsRowShown="0">
  <autoFilter ref="A1:D119" xr:uid="{253DF887-8A5D-41B8-A6C4-0B7A22923F87}"/>
  <tableColumns count="4">
    <tableColumn id="1" xr3:uid="{33EF021A-0ACA-446B-AA59-3B6D2FEC4E97}" name="invoice"/>
    <tableColumn id="2" xr3:uid="{44362676-FAFE-4C22-AE0B-BAFDE1F97F7E}" name="rider"/>
    <tableColumn id="3" xr3:uid="{DC5E7063-9B2D-4AB6-B882-E07AD1A00876}" name="amoutn">
      <calculatedColumnFormula>VLOOKUP(A2,Table53[],3,FALSE)</calculatedColumnFormula>
    </tableColumn>
    <tableColumn id="4" xr3:uid="{0D0749CE-16D1-4DBC-A6C6-6A4300CCCA8E}" name="online">
      <calculatedColumnFormula>VLOOKUP(A2,Table53[],4,FALSE)</calculatedColumnFormula>
    </tableColumn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A8B6DF4-8DA6-483B-9B5A-0B0052071126}" name="Table55" displayName="Table55" ref="H2:K147" totalsRowShown="0">
  <autoFilter ref="H2:K147" xr:uid="{3A8B6DF4-8DA6-483B-9B5A-0B0052071126}"/>
  <tableColumns count="4">
    <tableColumn id="1" xr3:uid="{3851AAD8-2839-4127-9ABC-CE1CAC05E553}" name="invocie"/>
    <tableColumn id="2" xr3:uid="{FF978050-A670-41F9-8A45-49D9844528C5}" name="rider"/>
    <tableColumn id="3" xr3:uid="{6F644B1B-1E03-4533-AC7C-985B054BD382}" name="amount"/>
    <tableColumn id="4" xr3:uid="{15581B9C-7B0A-429E-B484-41E9EF55A84B}" name="onlin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F0DD9CF-E00D-42C6-A6F7-777F52719B8F}" name="Table56" displayName="Table56" ref="A2:D68" totalsRowShown="0">
  <autoFilter ref="A2:D68" xr:uid="{3F0DD9CF-E00D-42C6-A6F7-777F52719B8F}"/>
  <tableColumns count="4">
    <tableColumn id="1" xr3:uid="{831D1ACD-1F13-414D-88B4-2E5C09D93A67}" name="invocie"/>
    <tableColumn id="2" xr3:uid="{F7A19C09-080F-431B-B877-5243D428AA63}" name="rider"/>
    <tableColumn id="3" xr3:uid="{429A4727-2CF7-44A2-9FA3-ED9554E93CC7}" name="amount">
      <calculatedColumnFormula>VLOOKUP(A3,Table55[],3,FALSE)</calculatedColumnFormula>
    </tableColumn>
    <tableColumn id="4" xr3:uid="{48AC8E21-961D-4D79-9ACE-365C7DF02ACA}" name="online">
      <calculatedColumnFormula>VLOOKUP(A3,Table55[],4,FALSE)</calculatedColumnFormula>
    </tableColumn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6010E3B-9BE4-4B1E-868C-9CC726D23FC9}" name="Table57" displayName="Table57" ref="H3:K181" totalsRowShown="0">
  <autoFilter ref="H3:K181" xr:uid="{26010E3B-9BE4-4B1E-868C-9CC726D23FC9}"/>
  <tableColumns count="4">
    <tableColumn id="1" xr3:uid="{28233486-7B2E-4E6E-9DD0-A09D40DBF606}" name="invoice"/>
    <tableColumn id="2" xr3:uid="{FBAF883A-FD52-4306-AB6C-C590E4F94285}" name="rider"/>
    <tableColumn id="3" xr3:uid="{5E5DB4A8-0006-4676-9855-721F61D93552}" name="amount"/>
    <tableColumn id="4" xr3:uid="{1242C3D0-558F-431F-915C-83BB04DEB11E}" name="online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F3279401-6FEB-43EE-9670-8DDD40A87F48}" name="Table58" displayName="Table58" ref="A3:D103" totalsRowShown="0">
  <autoFilter ref="A3:D103" xr:uid="{F3279401-6FEB-43EE-9670-8DDD40A87F48}"/>
  <tableColumns count="4">
    <tableColumn id="1" xr3:uid="{3D175104-16A8-4B8B-B65D-3D4D39D2DE8E}" name="invoice"/>
    <tableColumn id="2" xr3:uid="{8393FDAC-D248-44C9-8230-357ABF4E0578}" name="rider"/>
    <tableColumn id="3" xr3:uid="{3561778D-6C1A-4BD0-97AE-B1A4AE0E0290}" name="amount">
      <calculatedColumnFormula>VLOOKUP(A4,Table57[],3,FALSE)</calculatedColumnFormula>
    </tableColumn>
    <tableColumn id="4" xr3:uid="{4966CD42-612C-41E6-B2B4-0DB7DA3AF622}" name="online">
      <calculatedColumnFormula>VLOOKUP(A4,Table57[],4,FALSE)</calculatedColumnFormula>
    </tableColumn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46D3A7C3-907F-4542-9CCE-AE1BF3919BE4}" name="Table59" displayName="Table59" ref="G2:J145" totalsRowShown="0">
  <autoFilter ref="G2:J145" xr:uid="{46D3A7C3-907F-4542-9CCE-AE1BF3919BE4}"/>
  <tableColumns count="4">
    <tableColumn id="1" xr3:uid="{AF3A18F4-7F31-4172-87F0-434533D54A6B}" name="invoice"/>
    <tableColumn id="2" xr3:uid="{03556446-865A-46EF-B615-96ABAE1AE295}" name="rider"/>
    <tableColumn id="3" xr3:uid="{2CAD8B91-CE83-4E69-B745-1B8CF621C135}" name="amount"/>
    <tableColumn id="4" xr3:uid="{36DD1766-696D-46C7-83C5-DFEA41B46CD2}" name="onlin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F1A4F82F-A0A3-45EB-B6BF-DDE9F34E5BBA}" name="Table60" displayName="Table60" ref="A2:D55" totalsRowShown="0">
  <autoFilter ref="A2:D55" xr:uid="{F1A4F82F-A0A3-45EB-B6BF-DDE9F34E5BBA}"/>
  <tableColumns count="4">
    <tableColumn id="1" xr3:uid="{EF7CD75C-0CFA-47A2-B084-A89BE4519AD9}" name="invoice"/>
    <tableColumn id="2" xr3:uid="{C43F54C7-8B28-47D7-A63C-3A94A846412F}" name="rider"/>
    <tableColumn id="3" xr3:uid="{CF35206E-4FB7-4F91-B1BC-0DFFD9908AB7}" name="amount">
      <calculatedColumnFormula>VLOOKUP(A3,Table59[],3,FALSE)</calculatedColumnFormula>
    </tableColumn>
    <tableColumn id="4" xr3:uid="{692F7D68-2AAA-4996-8B1A-B3EA3355AD9D}" name="online">
      <calculatedColumnFormula>VLOOKUP(A3,Table59[],4,FALSE)</calculatedColumnFormula>
    </tableColumn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BA08EEE1-CC86-4B47-81C8-C56E1DBFF050}" name="Table61" displayName="Table61" ref="A1:D90" totalsRowShown="0">
  <autoFilter ref="A1:D90" xr:uid="{BA08EEE1-CC86-4B47-81C8-C56E1DBFF050}"/>
  <tableColumns count="4">
    <tableColumn id="1" xr3:uid="{6A220A29-88F6-4E2E-BA83-5FA6960B9A48}" name="invoice"/>
    <tableColumn id="2" xr3:uid="{9EBFAB92-F2F2-4110-A4E7-483CB1DE5D44}" name="Rider"/>
    <tableColumn id="3" xr3:uid="{86B6F037-945B-4879-AFFF-045B37F0F913}" name="amount" dataDxfId="629">
      <calculatedColumnFormula>VLOOKUP(A2,Table62[],3,FALSE)</calculatedColumnFormula>
    </tableColumn>
    <tableColumn id="4" xr3:uid="{3D22AA6C-6142-498F-99E1-29E5506B3970}" name="online" dataDxfId="628">
      <calculatedColumnFormula>VLOOKUP(A2,Table62[],4,FALSE)</calculatedColumnFormula>
    </tableColumn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67CD54E-37DE-4C4C-A5AD-FD6AA4A8B7F2}" name="Table62" displayName="Table62" ref="H2:K190" totalsRowShown="0">
  <autoFilter ref="H2:K190" xr:uid="{867CD54E-37DE-4C4C-A5AD-FD6AA4A8B7F2}"/>
  <tableColumns count="4">
    <tableColumn id="1" xr3:uid="{47266B86-9536-4843-A8F8-C0DAA400A193}" name="invoice"/>
    <tableColumn id="2" xr3:uid="{0DE17385-17E9-4D40-9300-EF64A088FDC2}" name="rider"/>
    <tableColumn id="3" xr3:uid="{25EEB18C-188B-4E6E-B015-EBECEB5C7C70}" name="amount"/>
    <tableColumn id="4" xr3:uid="{FA0C7681-E787-4C39-A363-DDCE9DB1A768}" name="online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A36742DE-6314-4622-85B5-9D1936FAA44E}" name="Table63" displayName="Table63" ref="G2:J167" totalsRowShown="0">
  <autoFilter ref="G2:J167" xr:uid="{A36742DE-6314-4622-85B5-9D1936FAA44E}"/>
  <tableColumns count="4">
    <tableColumn id="1" xr3:uid="{1CE5F86F-BE8D-4AE0-91FC-CA5050DEB52F}" name="invoice"/>
    <tableColumn id="2" xr3:uid="{D64FD47B-0484-4BDD-B8BA-B489399156AC}" name="rider"/>
    <tableColumn id="3" xr3:uid="{79AF8D51-E84A-49DF-8BE4-9BD3E5FC4E01}" name="amount"/>
    <tableColumn id="4" xr3:uid="{0BEB1C26-628F-4F84-A1F3-98CAF9FD9855}" name="onlin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F402537C-8562-4CB0-892C-29134461FAE0}" name="Table64" displayName="Table64" ref="A2:D44" totalsRowShown="0">
  <autoFilter ref="A2:D44" xr:uid="{F402537C-8562-4CB0-892C-29134461FAE0}"/>
  <tableColumns count="4">
    <tableColumn id="1" xr3:uid="{4A1D9457-093C-4D87-821F-B886893BFF22}" name="invoice"/>
    <tableColumn id="2" xr3:uid="{46A9E343-23F2-4FC7-BB0E-1F5A8352360A}" name="rider"/>
    <tableColumn id="3" xr3:uid="{FDDE75AE-F0AB-4B6B-82D2-4922F0BEA622}" name="amount">
      <calculatedColumnFormula>VLOOKUP(A3,Table63[],3,FALSE)</calculatedColumnFormula>
    </tableColumn>
    <tableColumn id="4" xr3:uid="{C89B90F3-B6E7-4794-A9E9-A8F3D9E39CAF}" name="online">
      <calculatedColumnFormula>VLOOKUP(A3,Table63[],4,FALSE)</calculatedColumnFormula>
    </tableColumn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0D437A6-E11D-4667-BE6A-2E5DDCDAE42C}" name="Table65" displayName="Table65" ref="G2:J271" totalsRowShown="0">
  <autoFilter ref="G2:J271" xr:uid="{D0D437A6-E11D-4667-BE6A-2E5DDCDAE42C}"/>
  <tableColumns count="4">
    <tableColumn id="1" xr3:uid="{1D4586F5-6A01-46DD-9279-3446F5A3E74D}" name="invoice"/>
    <tableColumn id="2" xr3:uid="{7494C393-0F12-44E2-9C76-A08EECB91C93}" name="rider"/>
    <tableColumn id="3" xr3:uid="{266086AE-B3C0-4D40-A735-360C81848846}" name="amount"/>
    <tableColumn id="4" xr3:uid="{36373077-2833-4D97-8F72-5CF6E36F4296}" name="onlin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3681F371-0638-4A93-B0A4-58FE7B1A23CC}" name="Table66" displayName="Table66" ref="A2:D157" totalsRowShown="0">
  <autoFilter ref="A2:D157" xr:uid="{3681F371-0638-4A93-B0A4-58FE7B1A23CC}"/>
  <tableColumns count="4">
    <tableColumn id="1" xr3:uid="{2031CB2E-A168-4C9C-99D3-F4CDB51E1A21}" name="invoice"/>
    <tableColumn id="2" xr3:uid="{AD155C89-9F58-4F2C-A7C2-7A44E49567CB}" name="rider"/>
    <tableColumn id="3" xr3:uid="{ABB820E9-BEA3-491D-B3D7-8ED364B96AF0}" name="amount">
      <calculatedColumnFormula>VLOOKUP(A3,Table65[],3,FALSE)</calculatedColumnFormula>
    </tableColumn>
    <tableColumn id="4" xr3:uid="{5C67E80B-B463-4763-A6AA-64A6EE8A7902}" name="online">
      <calculatedColumnFormula>VLOOKUP(A3,Table65[],4,FALSE)</calculatedColumnFormula>
    </tableColumn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5765B0A-547C-4C2F-9AF0-208525522E3A}" name="Table67" displayName="Table67" ref="H3:K253" totalsRowShown="0">
  <autoFilter ref="H3:K253" xr:uid="{35765B0A-547C-4C2F-9AF0-208525522E3A}"/>
  <tableColumns count="4">
    <tableColumn id="1" xr3:uid="{DB184B6E-E982-401C-A892-D739A6CB6D7D}" name="invoice"/>
    <tableColumn id="2" xr3:uid="{56540734-D9D5-40C1-967E-B7C5A6EF4569}" name="rider"/>
    <tableColumn id="3" xr3:uid="{E8C97BF5-8E98-4E20-95F2-024ADD809846}" name="amount"/>
    <tableColumn id="4" xr3:uid="{53AC66A0-8C46-4419-8351-093FC6CDCC68}" name="onlin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248E0A13-C546-4DAD-A965-A29FE5FC9956}" name="Table68" displayName="Table68" ref="A2:D78" totalsRowShown="0">
  <autoFilter ref="A2:D78" xr:uid="{248E0A13-C546-4DAD-A965-A29FE5FC9956}"/>
  <tableColumns count="4">
    <tableColumn id="1" xr3:uid="{6D580451-8C42-4E28-91D0-324BDEF28ED2}" name="invoice"/>
    <tableColumn id="2" xr3:uid="{8E9FF792-1DDD-4266-9466-058B3B16C247}" name="rider"/>
    <tableColumn id="3" xr3:uid="{0CDF469F-24FB-424E-B405-636D58AADDE2}" name="amount">
      <calculatedColumnFormula>VLOOKUP(A3,Table67[],3,FALSE)</calculatedColumnFormula>
    </tableColumn>
    <tableColumn id="4" xr3:uid="{EA2F0074-1DAB-4576-B89A-7A6EFD7DB59A}" name="online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EFB0D130-D5BA-4FE5-B1AC-9E4ED50CAF18}" name="Table69" displayName="Table69" ref="H2:K363" totalsRowShown="0">
  <autoFilter ref="H2:K363" xr:uid="{EFB0D130-D5BA-4FE5-B1AC-9E4ED50CAF18}"/>
  <tableColumns count="4">
    <tableColumn id="1" xr3:uid="{1C5A790D-F54C-4AC7-A378-AAFAB60C69A4}" name="invoice"/>
    <tableColumn id="2" xr3:uid="{37E9A280-A7A6-4B03-BFA4-138C4BD050E5}" name="rider"/>
    <tableColumn id="3" xr3:uid="{DD8659AD-1A43-4E4D-A8AE-86B318765869}" name="amount"/>
    <tableColumn id="4" xr3:uid="{DF2E8368-24AB-4FED-B377-CB625A6FBC48}" name="online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FE4CDA9-25C2-4B84-9F50-F3FC6C02AD3F}" name="Table70" displayName="Table70" ref="A2:D157" totalsRowShown="0">
  <autoFilter ref="A2:D157" xr:uid="{BFE4CDA9-25C2-4B84-9F50-F3FC6C02AD3F}"/>
  <tableColumns count="4">
    <tableColumn id="1" xr3:uid="{37445B62-C1F4-41E6-9E71-B2B8C7429BFF}" name="invoice"/>
    <tableColumn id="2" xr3:uid="{6895BA6E-1FFD-452F-88D1-334A807EB1B4}" name="rider"/>
    <tableColumn id="3" xr3:uid="{7F08E178-DB4E-44F0-8090-A9B464489E17}" name="amount">
      <calculatedColumnFormula>VLOOKUP(A3,Table69[],3,FALSE)</calculatedColumnFormula>
    </tableColumn>
    <tableColumn id="4" xr3:uid="{0442A823-CA6A-4645-968E-4586EEE2854F}" name="online">
      <calculatedColumnFormula>VLOOKUP(A3,Table69[],4,FALSE)</calculatedColumnFormula>
    </tableColumn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0E1F016-0572-4B1D-8412-6A32EA7C957A}" name="Table71" displayName="Table71" ref="H2:K279" totalsRowShown="0">
  <autoFilter ref="H2:K279" xr:uid="{F0E1F016-0572-4B1D-8412-6A32EA7C957A}"/>
  <tableColumns count="4">
    <tableColumn id="1" xr3:uid="{97B47BFC-315C-4435-ABDE-03A95A773F55}" name="invoice"/>
    <tableColumn id="2" xr3:uid="{DAFF18C2-DD84-45FA-975B-909F608EB5C1}" name="rider"/>
    <tableColumn id="3" xr3:uid="{8CC3394C-6610-482C-8B16-E11F8971CE6A}" name="amount"/>
    <tableColumn id="4" xr3:uid="{43BB680B-68C0-4916-A4D5-ED109495CB3C}" name="online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BA8CFF92-FCF5-4252-8440-55D6E5AE4E26}" name="Table72" displayName="Table72" ref="A2:D135" totalsRowShown="0">
  <autoFilter ref="A2:D135" xr:uid="{BA8CFF92-FCF5-4252-8440-55D6E5AE4E26}"/>
  <tableColumns count="4">
    <tableColumn id="1" xr3:uid="{D0C56E55-A826-44F7-89A2-A6EC07BD6199}" name="invoice"/>
    <tableColumn id="2" xr3:uid="{0F786B4F-921A-42ED-89FB-1030F347FED0}" name="rider"/>
    <tableColumn id="3" xr3:uid="{36E7C2A0-DAB3-47B0-93FF-B7CE1C437795}" name="amount">
      <calculatedColumnFormula>VLOOKUP(A3,Table71[],3,FALSE)</calculatedColumnFormula>
    </tableColumn>
    <tableColumn id="4" xr3:uid="{6F6F3F2F-096E-4DF2-8D80-EF28B5707FE4}" name="online">
      <calculatedColumnFormula>VLOOKUP(A3,Table71[],4,FALSE)</calculatedColumnFormula>
    </tableColumn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E70E488-245D-4576-8BD5-B6ADF9ED4144}" name="Table73" displayName="Table73" ref="J3:M379" totalsRowShown="0">
  <autoFilter ref="J3:M379" xr:uid="{8E70E488-245D-4576-8BD5-B6ADF9ED4144}"/>
  <tableColumns count="4">
    <tableColumn id="1" xr3:uid="{B4CB77BB-018F-4BDF-BA15-6481215E2913}" name="invoice "/>
    <tableColumn id="2" xr3:uid="{91E24565-93D0-4C4F-B3BE-2C7E39EC850B}" name="rider"/>
    <tableColumn id="3" xr3:uid="{A6219799-B628-4D7F-977A-05E1657A197C}" name="amount"/>
    <tableColumn id="4" xr3:uid="{4A29A8BC-A1DE-40EC-9178-DAA2A0803FAE}" name="online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9573A1F-412E-4358-8B61-54D8324F30DE}" name="Table74" displayName="Table74" ref="A2:D139" totalsRowShown="0">
  <autoFilter ref="A2:D139" xr:uid="{F9573A1F-412E-4358-8B61-54D8324F30DE}"/>
  <tableColumns count="4">
    <tableColumn id="1" xr3:uid="{A85E3DB9-5DE0-4E2E-9AC4-61BC7ADC14AE}" name="invoice"/>
    <tableColumn id="2" xr3:uid="{38898C88-E3A1-4E9C-9471-1E59229DFD9B}" name="rider"/>
    <tableColumn id="3" xr3:uid="{12BD39D6-902A-4C85-BB1E-F4592151426C}" name="amount">
      <calculatedColumnFormula>VLOOKUP(A3,Table73[],3,FALSE)</calculatedColumnFormula>
    </tableColumn>
    <tableColumn id="4" xr3:uid="{412B2E02-F19F-4665-B15C-8A6B32188B9B}" name="online">
      <calculatedColumnFormula>VLOOKUP(A3,Table73[],4,FALSE)</calculatedColumnFormula>
    </tableColumn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D6C55D57-BEC3-455A-B26F-FB286ADACA40}" name="Table75" displayName="Table75" ref="H2:K431" totalsRowShown="0">
  <autoFilter ref="H2:K431" xr:uid="{D6C55D57-BEC3-455A-B26F-FB286ADACA40}"/>
  <tableColumns count="4">
    <tableColumn id="1" xr3:uid="{56F3376D-E4C2-4BFE-972E-A8F88B222B5A}" name="invoice"/>
    <tableColumn id="2" xr3:uid="{88390FD5-3269-4C37-B1D3-08298D8C4EBE}" name="rider"/>
    <tableColumn id="3" xr3:uid="{AB1E66C0-8018-4D72-B414-B6D033834D40}" name="amount"/>
    <tableColumn id="4" xr3:uid="{502890EC-A2D9-4745-B97C-42B53C989849}" name="online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5D0B2AC-1392-42A2-96A2-F35239EB89E6}" name="Table76" displayName="Table76" ref="A2:D109" totalsRowShown="0">
  <autoFilter ref="A2:D109" xr:uid="{65D0B2AC-1392-42A2-96A2-F35239EB89E6}"/>
  <tableColumns count="4">
    <tableColumn id="1" xr3:uid="{5F205770-3205-408A-B3BF-5ECF5C707D29}" name="invoice"/>
    <tableColumn id="2" xr3:uid="{B90D87AF-C180-4B39-A8DE-28FBAE8374F8}" name="rider"/>
    <tableColumn id="3" xr3:uid="{94EBFF1D-20E4-4794-AE16-4044F420BF46}" name="amoutn">
      <calculatedColumnFormula>VLOOKUP(A3,Table75[],3,FALSE)</calculatedColumnFormula>
    </tableColumn>
    <tableColumn id="4" xr3:uid="{CB789994-775F-43F2-A5BC-1EA0CF4C91BA}" name="online">
      <calculatedColumnFormula>VLOOKUP(A3,Table75[],4,FALSE)</calculatedColumnFormula>
    </tableColumn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7B1CB2FF-FA59-4768-980E-990C1CF0F1C1}" name="Table77" displayName="Table77" ref="H2:K420" totalsRowShown="0">
  <autoFilter ref="H2:K420" xr:uid="{7B1CB2FF-FA59-4768-980E-990C1CF0F1C1}"/>
  <tableColumns count="4">
    <tableColumn id="1" xr3:uid="{1C2646E5-3F6A-483E-8DC3-5104F915B562}" name="invoice"/>
    <tableColumn id="2" xr3:uid="{35EDC999-CDEA-4754-9F9F-7487FFD60345}" name="rider"/>
    <tableColumn id="3" xr3:uid="{629BD456-230D-4CA4-9946-C926698B53B6}" name="amount"/>
    <tableColumn id="4" xr3:uid="{C12B7030-3E28-4005-AA82-970825327717}" name="online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3908B559-8F0A-408F-BDD7-D05673316C2A}" name="Table78" displayName="Table78" ref="A2:D91" totalsRowShown="0">
  <autoFilter ref="A2:D91" xr:uid="{3908B559-8F0A-408F-BDD7-D05673316C2A}"/>
  <tableColumns count="4">
    <tableColumn id="1" xr3:uid="{B2B00460-B92D-478D-9F46-99A46391A487}" name="INVOICE"/>
    <tableColumn id="2" xr3:uid="{CC9A61EA-EC1C-454B-ADDE-E5C83892021B}" name="RIDER"/>
    <tableColumn id="3" xr3:uid="{996BDD59-179D-45D7-9068-2CCDC6146EE0}" name="AMOUNT">
      <calculatedColumnFormula>VLOOKUP(A3,Table77[],3,FALSE)</calculatedColumnFormula>
    </tableColumn>
    <tableColumn id="4" xr3:uid="{AF1BEE38-A886-44E8-8BDF-BAA9AD6CFCC0}" name="ONLINE">
      <calculatedColumnFormula>VLOOKUP(A3,Table77[],4,FALSE)</calculatedColumnFormula>
    </tableColumn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553B5B9D-2132-41F7-97FC-9F5E1BE91CE1}" name="Table79" displayName="Table79" ref="H3:K171" totalsRowShown="0">
  <autoFilter ref="H3:K171" xr:uid="{553B5B9D-2132-41F7-97FC-9F5E1BE91CE1}"/>
  <tableColumns count="4">
    <tableColumn id="1" xr3:uid="{45E01CD1-0CF4-4AF9-828A-BB8BA88F23DA}" name="invoice"/>
    <tableColumn id="2" xr3:uid="{5B8602F5-3C84-4CDF-92DF-AA90B017D96C}" name="rider"/>
    <tableColumn id="3" xr3:uid="{8FB81969-D3C6-441F-B3BA-FCDC832EC67A}" name="amount"/>
    <tableColumn id="4" xr3:uid="{E3F7ED39-ACF8-42F9-9339-D93F03032369}" name="online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49906D1-1389-4F02-926B-1F7759540056}" name="Table80" displayName="Table80" ref="A2:D84" totalsRowShown="0">
  <autoFilter ref="A2:D84" xr:uid="{D49906D1-1389-4F02-926B-1F7759540056}"/>
  <tableColumns count="4">
    <tableColumn id="1" xr3:uid="{43C6AE06-8D32-4C0A-95FC-7CFAEAD085DB}" name="invoice"/>
    <tableColumn id="2" xr3:uid="{1705EE5B-09FD-41CE-8DBD-FD885A9B2768}" name="rider"/>
    <tableColumn id="3" xr3:uid="{607C672D-A4A6-4C44-9A1C-1B0BE70CDD61}" name="amount">
      <calculatedColumnFormula>VLOOKUP(A3,Table79[],3,FALSE)</calculatedColumnFormula>
    </tableColumn>
    <tableColumn id="4" xr3:uid="{0193D591-2B5C-43FC-B89A-600D05F3A20F}" name="online">
      <calculatedColumnFormula>VLOOKUP(A3,Table79[],4,FALSE)</calculatedColumnFormula>
    </tableColumn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584E152E-23D7-4366-B368-48C38021FF6D}" name="Table81" displayName="Table81" ref="I2:L303" totalsRowShown="0">
  <autoFilter ref="I2:L303" xr:uid="{584E152E-23D7-4366-B368-48C38021FF6D}"/>
  <tableColumns count="4">
    <tableColumn id="1" xr3:uid="{AF3512FB-4EA0-4BD0-963B-6A37F7748DA4}" name="invoice"/>
    <tableColumn id="2" xr3:uid="{F6E317C9-C6E5-4E4C-9C9C-55FE2D5D2C46}" name="rider"/>
    <tableColumn id="3" xr3:uid="{5D686733-4CB4-40CA-86B7-0ABB5C6AB13D}" name="amoutn"/>
    <tableColumn id="4" xr3:uid="{5381694A-8142-4499-BE78-85C20855DC20}" name="online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8CCD0BC9-DDE6-43C1-83A9-2F9AAF098D70}" name="Table82" displayName="Table82" ref="A2:D143" totalsRowShown="0">
  <autoFilter ref="A2:D143" xr:uid="{8CCD0BC9-DDE6-43C1-83A9-2F9AAF098D70}"/>
  <tableColumns count="4">
    <tableColumn id="1" xr3:uid="{FBE9F64B-A836-4D79-B45D-E53EAB0EAC98}" name="invoice"/>
    <tableColumn id="2" xr3:uid="{D6B20703-91A1-4841-B763-779EEA3FD297}" name="rider"/>
    <tableColumn id="3" xr3:uid="{716332EC-F2E3-4F1E-B1BC-9A7B6B9E1ECC}" name="amoutn">
      <calculatedColumnFormula>VLOOKUP(A3,Table81[],3,FALSE)</calculatedColumnFormula>
    </tableColumn>
    <tableColumn id="4" xr3:uid="{9BBABB42-578B-4338-AAC1-286659397D4E}" name="online">
      <calculatedColumnFormula>VLOOKUP(A3,Table81[],4,FALSE)</calculatedColumnFormula>
    </tableColumn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E5F46609-8567-4129-9D45-7E1ED76E2B34}" name="Table83" displayName="Table83" ref="H2:K266" totalsRowShown="0">
  <autoFilter ref="H2:K266" xr:uid="{E5F46609-8567-4129-9D45-7E1ED76E2B34}"/>
  <tableColumns count="4">
    <tableColumn id="1" xr3:uid="{BA28C100-D1DE-46D0-ACA7-ED7387F0A128}" name="invoice"/>
    <tableColumn id="2" xr3:uid="{3E281FD8-D2D8-457B-AF58-50912004ADD5}" name="rider"/>
    <tableColumn id="3" xr3:uid="{EF474BA5-55D8-4FE6-980C-89CB5199A952}" name="amount"/>
    <tableColumn id="4" xr3:uid="{0B1EB122-08EF-4F51-9EBD-0196D78F724D}" name="online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EC3C679E-27F8-424E-AAA7-ED219C80A017}" name="Table84" displayName="Table84" ref="A2:D141" totalsRowShown="0">
  <autoFilter ref="A2:D141" xr:uid="{EC3C679E-27F8-424E-AAA7-ED219C80A017}"/>
  <tableColumns count="4">
    <tableColumn id="1" xr3:uid="{B6F4A330-91ED-4C6A-A86A-4217AF74DEF1}" name="invoice"/>
    <tableColumn id="2" xr3:uid="{C17A1A69-D5A3-4EEB-977D-274DE7587329}" name="rider"/>
    <tableColumn id="3" xr3:uid="{F8353DD2-B17E-4B11-95B6-19DB98ADD966}" name="amount">
      <calculatedColumnFormula>VLOOKUP(A3,Table83[],3,FALSE)</calculatedColumnFormula>
    </tableColumn>
    <tableColumn id="4" xr3:uid="{78A06278-CC5F-4902-81FF-96F0625018E9}" name="online">
      <calculatedColumnFormula>VLOOKUP(A3,Table83[],4,FALSE)</calculatedColumnFormula>
    </tableColumn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4E0E064-9F0A-46B8-B2E7-5737BFCCAC16}" name="Table85" displayName="Table85" ref="H3:K268" totalsRowShown="0">
  <autoFilter ref="H3:K268" xr:uid="{84E0E064-9F0A-46B8-B2E7-5737BFCCAC16}"/>
  <tableColumns count="4">
    <tableColumn id="1" xr3:uid="{8F602011-018D-4D98-9EB0-FDA11D549DDB}" name="invoice"/>
    <tableColumn id="2" xr3:uid="{8F989E66-A512-4441-AA55-E4B4DE92E8AA}" name="rider"/>
    <tableColumn id="3" xr3:uid="{378E7278-94E4-4C4B-B7EB-EA7F63816A10}" name="amount"/>
    <tableColumn id="4" xr3:uid="{A4F339E4-6154-40BF-9139-2EDC2A9FA171}" name="online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2DD366A6-EF60-4683-82C2-AAA26FDCBC1B}" name="Table86" displayName="Table86" ref="A2:D148" totalsRowShown="0">
  <autoFilter ref="A2:D148" xr:uid="{2DD366A6-EF60-4683-82C2-AAA26FDCBC1B}"/>
  <tableColumns count="4">
    <tableColumn id="1" xr3:uid="{C0872AFE-8406-45EB-ACBE-796AAE374FFC}" name="invoice"/>
    <tableColumn id="2" xr3:uid="{9A201CE5-D966-4721-8730-ADD6CA451391}" name="rider"/>
    <tableColumn id="3" xr3:uid="{3B3AA8B7-7E7F-4297-B4F3-79F51AB589AA}" name="amount">
      <calculatedColumnFormula>VLOOKUP(A3,Table85[],3,FALSE)</calculatedColumnFormula>
    </tableColumn>
    <tableColumn id="4" xr3:uid="{FFA07D49-569B-46BB-9B3C-A18D730CF108}" name="online">
      <calculatedColumnFormula>VLOOKUP(A3,Table85[],4,FALSE)</calculatedColumnFormula>
    </tableColumn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BFD58449-593A-475F-8169-69D3FC8B1788}" name="Table87" displayName="Table87" ref="B1:P17" totalsRowCount="1">
  <autoFilter ref="B1:P16" xr:uid="{BFD58449-593A-475F-8169-69D3FC8B1788}">
    <filterColumn colId="1">
      <colorFilter dxfId="301"/>
    </filterColumn>
  </autoFilter>
  <tableColumns count="15">
    <tableColumn id="1" xr3:uid="{A02C61FC-0AC6-4DC7-9B47-45CC1C65D59E}" name="s" totalsRowLabel="Total"/>
    <tableColumn id="2" xr3:uid="{EA9BBCE9-202B-4DE5-87AD-47369D055492}" name="Column1" totalsRowFunction="count"/>
    <tableColumn id="3" xr3:uid="{302788E0-EE9D-420E-AC2E-7788FDC1B1B5}" name="Column2" dataDxfId="300"/>
    <tableColumn id="4" xr3:uid="{5A828B9A-2A3D-42C9-8301-1570F9E2EC23}" name="Column3" dataDxfId="299"/>
    <tableColumn id="5" xr3:uid="{861102DE-1E06-4FCB-AA60-A05F085D6F92}" name="Column4"/>
    <tableColumn id="6" xr3:uid="{5D76AA5C-B6C8-4BCC-A175-6DF528F5A236}" name="Column5"/>
    <tableColumn id="7" xr3:uid="{4B06ECBB-55DD-4F10-82C9-84A347882F8C}" name="Column6"/>
    <tableColumn id="8" xr3:uid="{89D9CE59-F328-47F1-91B1-44C62C68E919}" name="Column7"/>
    <tableColumn id="9" xr3:uid="{5931B2AB-7A19-4BD1-BDF3-FF946F9A6C6B}" name="Column8"/>
    <tableColumn id="10" xr3:uid="{3D169542-64BB-49E7-9AEC-E79803163A1D}" name="Column9" totalsRowFunction="sum"/>
    <tableColumn id="11" xr3:uid="{6F014FDE-2473-421C-962A-00C606CFE7C0}" name="Column10"/>
    <tableColumn id="12" xr3:uid="{16BCD111-0BD9-4E2E-96F2-FF3078E2D49D}" name="Column11"/>
    <tableColumn id="13" xr3:uid="{F2B70EF0-CA7D-44A3-8F2F-F0C5A07B871B}" name="Column12"/>
    <tableColumn id="14" xr3:uid="{2E975C3F-8897-42FF-9FC6-73B250F3ED6F}" name="Column13"/>
    <tableColumn id="15" xr3:uid="{BF2EC3C2-951F-458B-BD4F-D229897ED8A2}" name="Column14" totalsRowFunction="count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F30F5C87-161F-4FD8-B5A6-F98EE4C654A6}" name="Table88" displayName="Table88" ref="H3:K235" totalsRowShown="0">
  <autoFilter ref="H3:K235" xr:uid="{F30F5C87-161F-4FD8-B5A6-F98EE4C654A6}"/>
  <tableColumns count="4">
    <tableColumn id="1" xr3:uid="{0A631F37-8250-4AAA-8885-A273A8C91982}" name="invoice"/>
    <tableColumn id="2" xr3:uid="{111DBE7F-1DE9-45C7-8039-049E6FE07D6C}" name="rider"/>
    <tableColumn id="3" xr3:uid="{9F6DD626-4EB0-4553-AAD2-6F9B4F32F4D4}" name="amount"/>
    <tableColumn id="4" xr3:uid="{0823C13B-4B48-47F4-8ED1-EBA79BC82FD1}" name="online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8781943A-41A9-47CA-9A3B-07A8C2EE32AF}" name="Table89" displayName="Table89" ref="A2:D99" totalsRowShown="0">
  <autoFilter ref="A2:D99" xr:uid="{8781943A-41A9-47CA-9A3B-07A8C2EE32AF}"/>
  <tableColumns count="4">
    <tableColumn id="1" xr3:uid="{D205B772-7FD3-4BB1-AE1A-84BFA69F2BBF}" name="invoice"/>
    <tableColumn id="2" xr3:uid="{2E8142FE-7CE0-40D7-9511-73042BE6D46B}" name="rider"/>
    <tableColumn id="3" xr3:uid="{AD44DAF4-697E-4CF4-BAD0-E162B8C88CB2}" name="amount">
      <calculatedColumnFormula>VLOOKUP(A3,Table88[],3,FALSE)</calculatedColumnFormula>
    </tableColumn>
    <tableColumn id="4" xr3:uid="{7EF339C1-7192-46A7-9AF1-F1F9D44E386A}" name="online">
      <calculatedColumnFormula>VLOOKUP(A3,Table88[],4,FALSE)</calculatedColumnFormula>
    </tableColumn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93488D8-2FF5-4D0C-A3C5-9722538D41F3}" name="Table91" displayName="Table91" ref="H2:K301" totalsRowShown="0">
  <autoFilter ref="H2:K301" xr:uid="{593488D8-2FF5-4D0C-A3C5-9722538D41F3}"/>
  <tableColumns count="4">
    <tableColumn id="1" xr3:uid="{AA74DBCB-44FE-41A1-B6BE-6A81AF5C7DCE}" name="invoice"/>
    <tableColumn id="2" xr3:uid="{8D5A1424-C870-442A-AD67-BE58EBDA875F}" name="rider"/>
    <tableColumn id="3" xr3:uid="{28375685-B3AE-4B01-B03F-BBF043AF0B44}" name="amount"/>
    <tableColumn id="4" xr3:uid="{07C46B08-7DA8-4B67-81E2-512769C24D8A}" name="online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24AE3B08-6B9E-4E7A-8EF8-D04E3D204E29}" name="Table92" displayName="Table92" ref="A2:D166" totalsRowShown="0">
  <autoFilter ref="A2:D166" xr:uid="{24AE3B08-6B9E-4E7A-8EF8-D04E3D204E29}">
    <filterColumn colId="1">
      <filters>
        <filter val="pawan"/>
      </filters>
    </filterColumn>
  </autoFilter>
  <tableColumns count="4">
    <tableColumn id="1" xr3:uid="{FBFBE58C-10D0-4A68-966E-6CD772CC57AC}" name="invoice"/>
    <tableColumn id="2" xr3:uid="{7DF3AD7F-44B2-4BC3-A2C4-2E274CC39198}" name="rider"/>
    <tableColumn id="3" xr3:uid="{FD0B5B99-B576-41FD-ABBB-693E34D0AB70}" name="amount">
      <calculatedColumnFormula>VLOOKUP(A3,Table91[],3,FALSE)</calculatedColumnFormula>
    </tableColumn>
    <tableColumn id="4" xr3:uid="{B9F7D71F-FC4A-41A1-9850-32C81F52EC7B}" name="onine">
      <calculatedColumnFormula>VLOOKUP(A3,Table91[],4,FALSE)</calculatedColumnFormula>
    </tableColumn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974957EA-7EAF-4645-B002-8DA828187E06}" name="Table94" displayName="Table94" ref="H4:K310" totalsRowShown="0">
  <autoFilter ref="H4:K310" xr:uid="{974957EA-7EAF-4645-B002-8DA828187E06}"/>
  <tableColumns count="4">
    <tableColumn id="1" xr3:uid="{7C8B715C-961D-46B0-9A2F-6B554B1B651E}" name="invoice"/>
    <tableColumn id="2" xr3:uid="{1259CEE5-CD23-4D58-ACFF-87BE323646C8}" name="rider"/>
    <tableColumn id="3" xr3:uid="{57895871-7BEB-4CC3-B541-1536904621EF}" name="amount"/>
    <tableColumn id="4" xr3:uid="{77CD4358-FEE9-43B4-A6BE-1320DA79813C}" name="online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D7102778-FBB7-4550-B437-89D5BACF3AFF}" name="Table95" displayName="Table95" ref="A3:D44" totalsRowShown="0">
  <autoFilter ref="A3:D44" xr:uid="{D7102778-FBB7-4550-B437-89D5BACF3AFF}"/>
  <tableColumns count="4">
    <tableColumn id="1" xr3:uid="{FFC34624-891C-4375-821C-BD3A535BFDE8}" name="invoice" dataDxfId="246"/>
    <tableColumn id="2" xr3:uid="{D0840D2E-93C6-43C0-8C11-9F9D8393CEEF}" name="rider" dataDxfId="245"/>
    <tableColumn id="3" xr3:uid="{95DE546D-9A17-4BF8-92B9-3F461003DFCE}" name="amount">
      <calculatedColumnFormula>VLOOKUP(A4,Table94[],3,FALSE)</calculatedColumnFormula>
    </tableColumn>
    <tableColumn id="4" xr3:uid="{5FFB2D23-0E31-412F-B369-C6DFEB22EBF1}" name="online">
      <calculatedColumnFormula>VLOOKUP(A4,Table94[],4,FALSE)</calculatedColumnFormula>
    </tableColumn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36360D98-DC9E-4F53-94C7-59128D7ED5AF}" name="Table90" displayName="Table90" ref="H2:K214" totalsRowShown="0">
  <autoFilter ref="H2:K214" xr:uid="{36360D98-DC9E-4F53-94C7-59128D7ED5AF}"/>
  <tableColumns count="4">
    <tableColumn id="1" xr3:uid="{340D28F3-23D4-413C-B216-9B51234F6DB7}" name="invoice"/>
    <tableColumn id="2" xr3:uid="{A261286C-862F-47DC-86E3-8808F19E521E}" name="rider"/>
    <tableColumn id="3" xr3:uid="{4C3F0C23-B691-4BCE-9A93-7E97976A973E}" name="amount"/>
    <tableColumn id="4" xr3:uid="{D02FCB62-C51F-44FC-B238-D650CC627E97}" name="onlin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E8CF3C8B-FBB2-4E6D-A9A5-CB0485A717C6}" name="Table93" displayName="Table93" ref="A2:D92" totalsRowShown="0">
  <autoFilter ref="A2:D92" xr:uid="{E8CF3C8B-FBB2-4E6D-A9A5-CB0485A717C6}"/>
  <tableColumns count="4">
    <tableColumn id="1" xr3:uid="{C46E6E43-3E97-425C-A872-E07063577226}" name="invoice"/>
    <tableColumn id="2" xr3:uid="{10BD651D-CCAC-4BFB-B0C5-63F91B7D6938}" name="rider"/>
    <tableColumn id="3" xr3:uid="{CC5A445D-C632-461D-8C2A-2097605897E9}" name="amount">
      <calculatedColumnFormula>VLOOKUP(A3,Table90[],3,FALSE)</calculatedColumnFormula>
    </tableColumn>
    <tableColumn id="4" xr3:uid="{C90C427F-3CAC-43DB-8B53-4BDF295C4BDC}" name="online">
      <calculatedColumnFormula>VLOOKUP(A3,Table90[],4,FALSE)</calculatedColumnFormula>
    </tableColumn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5EF5579-BB6E-46E4-B428-AF1848F0169C}" name="Table97" displayName="Table97" ref="I1:L360" totalsRowShown="0">
  <autoFilter ref="I1:L360" xr:uid="{05EF5579-BB6E-46E4-B428-AF1848F0169C}"/>
  <tableColumns count="4">
    <tableColumn id="1" xr3:uid="{9FE40670-3AFA-485E-8DF5-91EB29192B7F}" name="invoice"/>
    <tableColumn id="2" xr3:uid="{7776B6BD-5F4B-43E7-8FC5-1F24E95E883F}" name="rider"/>
    <tableColumn id="3" xr3:uid="{A37F6E5E-C4A0-48C2-9548-0B934D860579}" name="amount"/>
    <tableColumn id="4" xr3:uid="{89B1CCC7-F214-42EF-85D5-89DE6C4C4214}" name="online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52375D11-354A-488D-BBDB-ABE44BE6DF40}" name="Table98" displayName="Table98" ref="A2:D145" totalsRowShown="0">
  <autoFilter ref="A2:D145" xr:uid="{52375D11-354A-488D-BBDB-ABE44BE6DF40}"/>
  <tableColumns count="4">
    <tableColumn id="1" xr3:uid="{3E744A25-B61B-4B29-A720-59111BAC2ACF}" name="invoice"/>
    <tableColumn id="2" xr3:uid="{CEB99FC1-347E-498F-AB5F-C50A4FDE81A5}" name="rider"/>
    <tableColumn id="3" xr3:uid="{762B0EC1-27C6-4941-8214-DCFE8ABEA609}" name="amount">
      <calculatedColumnFormula>VLOOKUP(A3,Table97[],3,FALSE)</calculatedColumnFormula>
    </tableColumn>
    <tableColumn id="4" xr3:uid="{FECAA305-16E2-4085-BEC9-BD38D35062E4}" name="online">
      <calculatedColumnFormula>VLOOKUP(A3,Table97[],4,FALSE)</calculatedColumnFormula>
    </tableColumn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2FCE868-F95D-4C7C-BE66-3CB15CFF8CDE}" name="Table99" displayName="Table99" ref="I2:L420" totalsRowShown="0">
  <autoFilter ref="I2:L420" xr:uid="{02FCE868-F95D-4C7C-BE66-3CB15CFF8CDE}"/>
  <tableColumns count="4">
    <tableColumn id="1" xr3:uid="{9EB35DC6-269B-461D-AB89-0411F512B260}" name="invoice"/>
    <tableColumn id="2" xr3:uid="{14E714F9-AB08-46C6-BC05-108A586A32F7}" name="rider"/>
    <tableColumn id="3" xr3:uid="{2E69DA16-3CD2-47B3-B802-E22BA1EB53A7}" name="amount"/>
    <tableColumn id="4" xr3:uid="{F25D460C-24E2-4EFB-B3CB-413C8A27864F}" name="onlin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276731C-D8B4-4FF8-AAB5-20EF38615B8B}" name="Table100" displayName="Table100" ref="A2:D88" totalsRowShown="0">
  <autoFilter ref="A2:D88" xr:uid="{A276731C-D8B4-4FF8-AAB5-20EF38615B8B}"/>
  <tableColumns count="4">
    <tableColumn id="1" xr3:uid="{E206FAC8-AD31-440B-B2D5-FEF4D0F94020}" name="invoice"/>
    <tableColumn id="2" xr3:uid="{4B1447A7-6B74-4313-857C-E2F44F2C1C34}" name="rider"/>
    <tableColumn id="3" xr3:uid="{9954BECC-0092-4444-B0B1-C5B1B72F6806}" name="amount">
      <calculatedColumnFormula>VLOOKUP(A3,Table99[],3,FALSE)</calculatedColumnFormula>
    </tableColumn>
    <tableColumn id="4" xr3:uid="{450CFF91-9BC1-4D10-AB48-E0D40C272A68}" name="online">
      <calculatedColumnFormula>VLOOKUP(A3,Table99[],4,FALSE)</calculatedColumnFormula>
    </tableColumn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45A575D-5D8F-4CFB-B265-9430E14B3395}" name="Table101" displayName="Table101" ref="G2:J483" totalsRowShown="0">
  <autoFilter ref="G2:J483" xr:uid="{045A575D-5D8F-4CFB-B265-9430E14B3395}"/>
  <tableColumns count="4">
    <tableColumn id="1" xr3:uid="{210911F9-DB8A-477F-AFA6-D6847B35109D}" name="invoice"/>
    <tableColumn id="2" xr3:uid="{93027C8A-3021-440C-9BD5-75A8F1CEC1B9}" name="rider"/>
    <tableColumn id="3" xr3:uid="{7A53EA09-34CA-4B94-BC4B-4FFF11432C74}" name="amount"/>
    <tableColumn id="4" xr3:uid="{26021A10-CF14-4F4E-91E7-DAC4832340DA}" name="online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1F1CD2D7-1EF9-483D-8A19-FC265F9BE673}" name="Table102" displayName="Table102" ref="A2:D96" totalsRowShown="0">
  <autoFilter ref="A2:D96" xr:uid="{1F1CD2D7-1EF9-483D-8A19-FC265F9BE673}"/>
  <tableColumns count="4">
    <tableColumn id="1" xr3:uid="{79657539-92AE-445C-931F-8E6B0A39310C}" name="invoice"/>
    <tableColumn id="2" xr3:uid="{100ABFF1-A42D-4AEA-9326-CB239D762435}" name="rider"/>
    <tableColumn id="3" xr3:uid="{C9A81002-8506-436A-BAD1-DCEAE4A7B5CA}" name="amount">
      <calculatedColumnFormula>VLOOKUP(A3,Table101[],3,FALSE)</calculatedColumnFormula>
    </tableColumn>
    <tableColumn id="4" xr3:uid="{4F2CAD17-02A7-4361-8555-CEDDC1B831E6}" name="online">
      <calculatedColumnFormula>VLOOKUP(A3,Table101[],4,FALSE)</calculatedColumnFormula>
    </tableColumn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F552287A-C1BB-4F24-9377-58FAEEB5AA29}" name="Table103" displayName="Table103" ref="H2:K248" totalsRowShown="0">
  <autoFilter ref="H2:K248" xr:uid="{F552287A-C1BB-4F24-9377-58FAEEB5AA29}"/>
  <tableColumns count="4">
    <tableColumn id="1" xr3:uid="{CEB8F940-8944-4A54-9E64-D5B718D6FC22}" name="invoice"/>
    <tableColumn id="2" xr3:uid="{79BFC70F-F34F-41CA-80FF-CD4E55B5C5C6}" name="rider"/>
    <tableColumn id="3" xr3:uid="{4DB136FD-A6FF-4F57-8EA1-F9DC7060158E}" name="amount"/>
    <tableColumn id="4" xr3:uid="{D9492898-AC96-42AF-8116-DDBD892B4E98}" name="online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F209A6C8-8F7C-4D70-A3A0-6110980D2911}" name="Table104" displayName="Table104" ref="A2:D111" totalsRowShown="0">
  <autoFilter ref="A2:D111" xr:uid="{F209A6C8-8F7C-4D70-A3A0-6110980D2911}"/>
  <tableColumns count="4">
    <tableColumn id="1" xr3:uid="{944D1362-19BD-4EC8-8D31-32A893D7A50F}" name="invoice"/>
    <tableColumn id="2" xr3:uid="{E8C169DE-9195-42CF-AFC7-2A12D72A7775}" name="rider"/>
    <tableColumn id="3" xr3:uid="{71ED1600-810B-4A66-8AE7-45A6B7A65D08}" name="amount" dataDxfId="143">
      <calculatedColumnFormula>VLOOKUP(A3,Table103[],3,FALSE)</calculatedColumnFormula>
    </tableColumn>
    <tableColumn id="4" xr3:uid="{C0773547-05C8-48E5-A717-25CAE9BE8C49}" name="online" dataDxfId="142">
      <calculatedColumnFormula>VLOOKUP(A3,Table103[],4,FALSE)</calculatedColumnFormula>
    </tableColumn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8E130E9C-CA26-456E-B30D-63724E7E7B75}" name="Table105" displayName="Table105" ref="H2:K266" totalsRowShown="0">
  <autoFilter ref="H2:K266" xr:uid="{8E130E9C-CA26-456E-B30D-63724E7E7B75}"/>
  <tableColumns count="4">
    <tableColumn id="1" xr3:uid="{519D8BE9-D523-4019-983C-102E1EA41382}" name="invoice"/>
    <tableColumn id="2" xr3:uid="{FBD46760-EF10-4D19-A498-1C0450931450}" name="rider"/>
    <tableColumn id="3" xr3:uid="{92FB7883-963D-43D5-8EBA-3A5F53D8B471}" name="amount"/>
    <tableColumn id="4" xr3:uid="{151F638E-4829-4F79-9906-C76501932B9A}" name="online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E1CBD161-6182-4BDA-86BB-EDA25F8FEAF9}" name="Table106" displayName="Table106" ref="A2:D114" totalsRowShown="0">
  <autoFilter ref="A2:D114" xr:uid="{E1CBD161-6182-4BDA-86BB-EDA25F8FEAF9}"/>
  <tableColumns count="4">
    <tableColumn id="1" xr3:uid="{4CF50062-29D9-4C1B-B8E7-4A7FD191B6B3}" name="invoice"/>
    <tableColumn id="2" xr3:uid="{E4E114F6-9E4B-4F7F-9881-ED136F7025E9}" name="rider"/>
    <tableColumn id="3" xr3:uid="{AEF3BAB0-02BB-4B72-B137-D9AD6D14FCE9}" name="amount">
      <calculatedColumnFormula>VLOOKUP(A3,Table105[],3,FALSE)</calculatedColumnFormula>
    </tableColumn>
    <tableColumn id="4" xr3:uid="{CB846BE9-EF83-49B0-B574-6F569B1D7CC2}" name="online">
      <calculatedColumnFormula>VLOOKUP(A3,Table105[],4,FALSE)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table" Target="../tables/table39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1.xml"/><Relationship Id="rId4" Type="http://schemas.openxmlformats.org/officeDocument/2006/relationships/table" Target="../tables/table4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table" Target="../tables/table45.xml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6.xml"/><Relationship Id="rId2" Type="http://schemas.openxmlformats.org/officeDocument/2006/relationships/table" Target="../tables/table55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2" Type="http://schemas.openxmlformats.org/officeDocument/2006/relationships/table" Target="../tables/table57.xml"/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2.xml"/><Relationship Id="rId2" Type="http://schemas.openxmlformats.org/officeDocument/2006/relationships/table" Target="../tables/table61.xml"/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4.xml"/><Relationship Id="rId2" Type="http://schemas.openxmlformats.org/officeDocument/2006/relationships/table" Target="../tables/table63.xml"/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6.xml"/><Relationship Id="rId2" Type="http://schemas.openxmlformats.org/officeDocument/2006/relationships/table" Target="../tables/table65.xml"/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0.xml"/><Relationship Id="rId2" Type="http://schemas.openxmlformats.org/officeDocument/2006/relationships/table" Target="../tables/table69.xml"/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4.xml"/><Relationship Id="rId2" Type="http://schemas.openxmlformats.org/officeDocument/2006/relationships/table" Target="../tables/table73.xml"/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6.xml"/><Relationship Id="rId2" Type="http://schemas.openxmlformats.org/officeDocument/2006/relationships/table" Target="../tables/table75.xml"/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table" Target="../tables/table77.xml"/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0.xml"/><Relationship Id="rId2" Type="http://schemas.openxmlformats.org/officeDocument/2006/relationships/table" Target="../tables/table79.xml"/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2.xml"/><Relationship Id="rId2" Type="http://schemas.openxmlformats.org/officeDocument/2006/relationships/table" Target="../tables/table81.xml"/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4.xml"/><Relationship Id="rId2" Type="http://schemas.openxmlformats.org/officeDocument/2006/relationships/table" Target="../tables/table83.xml"/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6.xml"/><Relationship Id="rId2" Type="http://schemas.openxmlformats.org/officeDocument/2006/relationships/table" Target="../tables/table85.xml"/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9.xml"/><Relationship Id="rId2" Type="http://schemas.openxmlformats.org/officeDocument/2006/relationships/table" Target="../tables/table88.xml"/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1.xml"/><Relationship Id="rId2" Type="http://schemas.openxmlformats.org/officeDocument/2006/relationships/table" Target="../tables/table90.xml"/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5.xml"/><Relationship Id="rId2" Type="http://schemas.openxmlformats.org/officeDocument/2006/relationships/table" Target="../tables/table94.xml"/><Relationship Id="rId1" Type="http://schemas.openxmlformats.org/officeDocument/2006/relationships/pivotTable" Target="../pivotTables/pivotTable47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7.xml"/><Relationship Id="rId2" Type="http://schemas.openxmlformats.org/officeDocument/2006/relationships/table" Target="../tables/table96.xml"/><Relationship Id="rId1" Type="http://schemas.openxmlformats.org/officeDocument/2006/relationships/pivotTable" Target="../pivotTables/pivotTable4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9.xml"/><Relationship Id="rId2" Type="http://schemas.openxmlformats.org/officeDocument/2006/relationships/table" Target="../tables/table98.xml"/><Relationship Id="rId1" Type="http://schemas.openxmlformats.org/officeDocument/2006/relationships/pivotTable" Target="../pivotTables/pivotTable4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1.xml"/><Relationship Id="rId2" Type="http://schemas.openxmlformats.org/officeDocument/2006/relationships/table" Target="../tables/table100.xml"/><Relationship Id="rId1" Type="http://schemas.openxmlformats.org/officeDocument/2006/relationships/pivotTable" Target="../pivotTables/pivotTable5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3.xml"/><Relationship Id="rId2" Type="http://schemas.openxmlformats.org/officeDocument/2006/relationships/table" Target="../tables/table102.xml"/><Relationship Id="rId1" Type="http://schemas.openxmlformats.org/officeDocument/2006/relationships/pivotTable" Target="../pivotTables/pivotTable51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5.xml"/><Relationship Id="rId2" Type="http://schemas.openxmlformats.org/officeDocument/2006/relationships/table" Target="../tables/table104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ACA5-DE0D-492C-BF63-3DCD92C89865}">
  <sheetPr codeName="Sheet1"/>
  <dimension ref="A2:D394"/>
  <sheetViews>
    <sheetView workbookViewId="0">
      <selection activeCell="E13" sqref="E13"/>
    </sheetView>
  </sheetViews>
  <sheetFormatPr defaultRowHeight="14.4" x14ac:dyDescent="0.3"/>
  <cols>
    <col min="1" max="1" width="12.44140625" customWidth="1"/>
  </cols>
  <sheetData>
    <row r="2" spans="1:4" x14ac:dyDescent="0.3">
      <c r="A2" s="19" t="s">
        <v>27</v>
      </c>
      <c r="B2" s="17" t="s">
        <v>34</v>
      </c>
      <c r="C2" s="17" t="s">
        <v>23</v>
      </c>
      <c r="D2" s="17" t="s">
        <v>0</v>
      </c>
    </row>
    <row r="3" spans="1:4" x14ac:dyDescent="0.3">
      <c r="A3" s="20">
        <v>45292</v>
      </c>
      <c r="B3" s="18" t="s">
        <v>35</v>
      </c>
      <c r="C3" s="17">
        <v>25612</v>
      </c>
      <c r="D3" s="17" t="s">
        <v>1</v>
      </c>
    </row>
    <row r="4" spans="1:4" x14ac:dyDescent="0.3">
      <c r="A4" s="20">
        <v>45292</v>
      </c>
      <c r="B4" s="18" t="s">
        <v>35</v>
      </c>
      <c r="C4" s="17">
        <v>25819</v>
      </c>
      <c r="D4" s="17" t="s">
        <v>1</v>
      </c>
    </row>
    <row r="5" spans="1:4" x14ac:dyDescent="0.3">
      <c r="A5" s="20">
        <v>45292</v>
      </c>
      <c r="B5" s="18" t="s">
        <v>35</v>
      </c>
      <c r="C5" s="17">
        <v>25727</v>
      </c>
      <c r="D5" s="17" t="s">
        <v>1</v>
      </c>
    </row>
    <row r="6" spans="1:4" x14ac:dyDescent="0.3">
      <c r="A6" s="20">
        <v>45292</v>
      </c>
      <c r="B6" s="18" t="s">
        <v>35</v>
      </c>
      <c r="C6" s="17">
        <v>25821</v>
      </c>
      <c r="D6" s="17" t="s">
        <v>1</v>
      </c>
    </row>
    <row r="7" spans="1:4" x14ac:dyDescent="0.3">
      <c r="A7" s="20">
        <v>45292</v>
      </c>
      <c r="B7" s="18" t="s">
        <v>35</v>
      </c>
      <c r="C7" s="17">
        <v>25690</v>
      </c>
      <c r="D7" s="17" t="s">
        <v>1</v>
      </c>
    </row>
    <row r="8" spans="1:4" x14ac:dyDescent="0.3">
      <c r="A8" s="20">
        <v>45292</v>
      </c>
      <c r="B8" s="18" t="s">
        <v>35</v>
      </c>
      <c r="C8" s="17">
        <v>25768</v>
      </c>
      <c r="D8" s="17" t="s">
        <v>1</v>
      </c>
    </row>
    <row r="9" spans="1:4" x14ac:dyDescent="0.3">
      <c r="A9" s="20">
        <v>45292</v>
      </c>
      <c r="B9" s="18" t="s">
        <v>35</v>
      </c>
      <c r="C9" s="17">
        <v>25827</v>
      </c>
      <c r="D9" s="17" t="s">
        <v>1</v>
      </c>
    </row>
    <row r="10" spans="1:4" x14ac:dyDescent="0.3">
      <c r="A10" s="20">
        <v>45292</v>
      </c>
      <c r="B10" s="18" t="s">
        <v>35</v>
      </c>
      <c r="C10" s="17">
        <v>25855</v>
      </c>
      <c r="D10" s="17" t="s">
        <v>1</v>
      </c>
    </row>
    <row r="11" spans="1:4" x14ac:dyDescent="0.3">
      <c r="A11" s="20">
        <v>45292</v>
      </c>
      <c r="B11" s="18" t="s">
        <v>35</v>
      </c>
      <c r="C11" s="17">
        <v>25849</v>
      </c>
      <c r="D11" s="17" t="s">
        <v>1</v>
      </c>
    </row>
    <row r="12" spans="1:4" x14ac:dyDescent="0.3">
      <c r="A12" s="20">
        <v>45292</v>
      </c>
      <c r="B12" s="18" t="s">
        <v>35</v>
      </c>
      <c r="C12" s="17">
        <v>25779</v>
      </c>
      <c r="D12" s="17" t="s">
        <v>1</v>
      </c>
    </row>
    <row r="13" spans="1:4" x14ac:dyDescent="0.3">
      <c r="A13" s="20">
        <v>45292</v>
      </c>
      <c r="B13" s="18" t="s">
        <v>35</v>
      </c>
      <c r="C13" s="17">
        <v>25873</v>
      </c>
      <c r="D13" s="17" t="s">
        <v>1</v>
      </c>
    </row>
    <row r="14" spans="1:4" x14ac:dyDescent="0.3">
      <c r="A14" s="20">
        <v>45292</v>
      </c>
      <c r="B14" s="18" t="s">
        <v>35</v>
      </c>
      <c r="C14" s="17">
        <v>25805</v>
      </c>
      <c r="D14" s="17" t="s">
        <v>1</v>
      </c>
    </row>
    <row r="15" spans="1:4" x14ac:dyDescent="0.3">
      <c r="A15" s="20">
        <v>45292</v>
      </c>
      <c r="B15" s="18" t="s">
        <v>35</v>
      </c>
      <c r="C15" s="17">
        <v>25808</v>
      </c>
      <c r="D15" s="17" t="s">
        <v>1</v>
      </c>
    </row>
    <row r="16" spans="1:4" x14ac:dyDescent="0.3">
      <c r="A16" s="20">
        <v>45292</v>
      </c>
      <c r="B16" s="18" t="s">
        <v>35</v>
      </c>
      <c r="C16" s="17">
        <v>25784</v>
      </c>
      <c r="D16" s="17" t="s">
        <v>1</v>
      </c>
    </row>
    <row r="17" spans="1:4" x14ac:dyDescent="0.3">
      <c r="A17" s="20">
        <v>45292</v>
      </c>
      <c r="B17" s="18" t="s">
        <v>35</v>
      </c>
      <c r="C17" s="17">
        <v>25869</v>
      </c>
      <c r="D17" s="17" t="s">
        <v>1</v>
      </c>
    </row>
    <row r="18" spans="1:4" x14ac:dyDescent="0.3">
      <c r="A18" s="20">
        <v>45292</v>
      </c>
      <c r="B18" s="18" t="s">
        <v>35</v>
      </c>
      <c r="C18" s="17">
        <v>25757</v>
      </c>
      <c r="D18" s="17" t="s">
        <v>1</v>
      </c>
    </row>
    <row r="19" spans="1:4" x14ac:dyDescent="0.3">
      <c r="A19" s="20">
        <v>45292</v>
      </c>
      <c r="B19" s="18" t="s">
        <v>35</v>
      </c>
      <c r="C19" s="17">
        <v>25767</v>
      </c>
      <c r="D19" s="17" t="s">
        <v>1</v>
      </c>
    </row>
    <row r="20" spans="1:4" x14ac:dyDescent="0.3">
      <c r="A20" s="20">
        <v>45292</v>
      </c>
      <c r="B20" s="18" t="s">
        <v>35</v>
      </c>
      <c r="C20" s="17">
        <v>25846</v>
      </c>
      <c r="D20" s="17" t="s">
        <v>1</v>
      </c>
    </row>
    <row r="21" spans="1:4" x14ac:dyDescent="0.3">
      <c r="A21" s="20">
        <v>45292</v>
      </c>
      <c r="B21" s="18" t="s">
        <v>35</v>
      </c>
      <c r="C21" s="17">
        <v>25793</v>
      </c>
      <c r="D21" s="17" t="s">
        <v>1</v>
      </c>
    </row>
    <row r="22" spans="1:4" x14ac:dyDescent="0.3">
      <c r="A22" s="20">
        <v>45292</v>
      </c>
      <c r="B22" s="18" t="s">
        <v>35</v>
      </c>
      <c r="C22" s="17">
        <v>25755</v>
      </c>
      <c r="D22" s="17" t="s">
        <v>1</v>
      </c>
    </row>
    <row r="23" spans="1:4" x14ac:dyDescent="0.3">
      <c r="A23" s="20">
        <v>45292</v>
      </c>
      <c r="B23" s="18" t="s">
        <v>35</v>
      </c>
      <c r="C23" s="17">
        <v>25868</v>
      </c>
      <c r="D23" s="17" t="s">
        <v>1</v>
      </c>
    </row>
    <row r="24" spans="1:4" x14ac:dyDescent="0.3">
      <c r="A24" s="20">
        <v>45292</v>
      </c>
      <c r="B24" s="18" t="s">
        <v>35</v>
      </c>
      <c r="C24" s="17">
        <v>25860</v>
      </c>
      <c r="D24" s="17" t="s">
        <v>1</v>
      </c>
    </row>
    <row r="25" spans="1:4" x14ac:dyDescent="0.3">
      <c r="A25" s="20">
        <v>45292</v>
      </c>
      <c r="B25" s="18" t="s">
        <v>35</v>
      </c>
      <c r="C25" s="17">
        <v>25880</v>
      </c>
      <c r="D25" s="17" t="s">
        <v>1</v>
      </c>
    </row>
    <row r="26" spans="1:4" x14ac:dyDescent="0.3">
      <c r="A26" s="20">
        <v>45292</v>
      </c>
      <c r="B26" s="18" t="s">
        <v>35</v>
      </c>
      <c r="C26" s="17">
        <v>25813</v>
      </c>
      <c r="D26" s="17" t="s">
        <v>2</v>
      </c>
    </row>
    <row r="27" spans="1:4" x14ac:dyDescent="0.3">
      <c r="A27" s="20">
        <v>45292</v>
      </c>
      <c r="B27" s="18" t="s">
        <v>35</v>
      </c>
      <c r="C27" s="17">
        <v>25800</v>
      </c>
      <c r="D27" s="17" t="s">
        <v>2</v>
      </c>
    </row>
    <row r="28" spans="1:4" x14ac:dyDescent="0.3">
      <c r="A28" s="20">
        <v>45292</v>
      </c>
      <c r="B28" s="18" t="s">
        <v>35</v>
      </c>
      <c r="C28" s="17">
        <v>25836</v>
      </c>
      <c r="D28" s="17" t="s">
        <v>2</v>
      </c>
    </row>
    <row r="29" spans="1:4" x14ac:dyDescent="0.3">
      <c r="A29" s="20">
        <v>45292</v>
      </c>
      <c r="B29" s="18" t="s">
        <v>35</v>
      </c>
      <c r="C29" s="17">
        <v>25844</v>
      </c>
      <c r="D29" s="17" t="s">
        <v>2</v>
      </c>
    </row>
    <row r="30" spans="1:4" x14ac:dyDescent="0.3">
      <c r="A30" s="20">
        <v>45292</v>
      </c>
      <c r="B30" s="18" t="s">
        <v>35</v>
      </c>
      <c r="C30" s="17">
        <v>25773</v>
      </c>
      <c r="D30" s="17" t="s">
        <v>2</v>
      </c>
    </row>
    <row r="31" spans="1:4" x14ac:dyDescent="0.3">
      <c r="A31" s="20">
        <v>45292</v>
      </c>
      <c r="B31" s="18" t="s">
        <v>35</v>
      </c>
      <c r="C31" s="17">
        <v>25843</v>
      </c>
      <c r="D31" s="17" t="s">
        <v>2</v>
      </c>
    </row>
    <row r="32" spans="1:4" x14ac:dyDescent="0.3">
      <c r="A32" s="20">
        <v>45292</v>
      </c>
      <c r="B32" s="18" t="s">
        <v>35</v>
      </c>
      <c r="C32" s="17">
        <v>25826</v>
      </c>
      <c r="D32" s="17" t="s">
        <v>2</v>
      </c>
    </row>
    <row r="33" spans="1:4" x14ac:dyDescent="0.3">
      <c r="A33" s="20">
        <v>45292</v>
      </c>
      <c r="B33" s="18" t="s">
        <v>35</v>
      </c>
      <c r="C33" s="17">
        <v>25777</v>
      </c>
      <c r="D33" s="17" t="s">
        <v>2</v>
      </c>
    </row>
    <row r="34" spans="1:4" x14ac:dyDescent="0.3">
      <c r="A34" s="20">
        <v>45292</v>
      </c>
      <c r="B34" s="18" t="s">
        <v>35</v>
      </c>
      <c r="C34" s="17">
        <v>25841</v>
      </c>
      <c r="D34" s="17" t="s">
        <v>2</v>
      </c>
    </row>
    <row r="35" spans="1:4" x14ac:dyDescent="0.3">
      <c r="A35" s="20">
        <v>45292</v>
      </c>
      <c r="B35" s="18" t="s">
        <v>35</v>
      </c>
      <c r="C35" s="17">
        <v>25732</v>
      </c>
      <c r="D35" s="17" t="s">
        <v>2</v>
      </c>
    </row>
    <row r="36" spans="1:4" x14ac:dyDescent="0.3">
      <c r="A36" s="20">
        <v>45292</v>
      </c>
      <c r="B36" s="18" t="s">
        <v>35</v>
      </c>
      <c r="C36" s="17">
        <v>25853</v>
      </c>
      <c r="D36" s="17" t="s">
        <v>2</v>
      </c>
    </row>
    <row r="37" spans="1:4" x14ac:dyDescent="0.3">
      <c r="A37" s="20">
        <v>45292</v>
      </c>
      <c r="B37" s="18" t="s">
        <v>35</v>
      </c>
      <c r="C37" s="17">
        <v>25806</v>
      </c>
      <c r="D37" s="17" t="s">
        <v>2</v>
      </c>
    </row>
    <row r="38" spans="1:4" x14ac:dyDescent="0.3">
      <c r="A38" s="20">
        <v>45292</v>
      </c>
      <c r="B38" s="18" t="s">
        <v>35</v>
      </c>
      <c r="C38" s="17">
        <v>25760</v>
      </c>
      <c r="D38" s="17" t="s">
        <v>2</v>
      </c>
    </row>
    <row r="39" spans="1:4" x14ac:dyDescent="0.3">
      <c r="A39" s="20">
        <v>45292</v>
      </c>
      <c r="B39" s="18" t="s">
        <v>35</v>
      </c>
      <c r="C39" s="17">
        <v>25781</v>
      </c>
      <c r="D39" s="17" t="s">
        <v>2</v>
      </c>
    </row>
    <row r="40" spans="1:4" x14ac:dyDescent="0.3">
      <c r="A40" s="20">
        <v>45292</v>
      </c>
      <c r="B40" s="18" t="s">
        <v>35</v>
      </c>
      <c r="C40" s="17">
        <v>25522</v>
      </c>
      <c r="D40" s="17" t="s">
        <v>2</v>
      </c>
    </row>
    <row r="41" spans="1:4" x14ac:dyDescent="0.3">
      <c r="A41" s="20">
        <v>45292</v>
      </c>
      <c r="B41" s="18" t="s">
        <v>35</v>
      </c>
      <c r="C41" s="17">
        <v>25721</v>
      </c>
      <c r="D41" s="17" t="s">
        <v>2</v>
      </c>
    </row>
    <row r="42" spans="1:4" x14ac:dyDescent="0.3">
      <c r="A42" s="20">
        <v>45292</v>
      </c>
      <c r="B42" s="18" t="s">
        <v>35</v>
      </c>
      <c r="C42" s="17">
        <v>25647</v>
      </c>
      <c r="D42" s="17" t="s">
        <v>2</v>
      </c>
    </row>
    <row r="43" spans="1:4" x14ac:dyDescent="0.3">
      <c r="A43" s="20">
        <v>45292</v>
      </c>
      <c r="B43" s="18" t="s">
        <v>35</v>
      </c>
      <c r="C43" s="17">
        <v>25621</v>
      </c>
      <c r="D43" s="17" t="s">
        <v>2</v>
      </c>
    </row>
    <row r="44" spans="1:4" x14ac:dyDescent="0.3">
      <c r="A44" s="20">
        <v>45292</v>
      </c>
      <c r="B44" s="18" t="s">
        <v>35</v>
      </c>
      <c r="C44" s="17">
        <v>25704</v>
      </c>
      <c r="D44" s="17" t="s">
        <v>2</v>
      </c>
    </row>
    <row r="45" spans="1:4" x14ac:dyDescent="0.3">
      <c r="A45" s="20">
        <v>45292</v>
      </c>
      <c r="B45" s="18" t="s">
        <v>35</v>
      </c>
      <c r="C45" s="17">
        <v>25787</v>
      </c>
      <c r="D45" s="17" t="s">
        <v>2</v>
      </c>
    </row>
    <row r="46" spans="1:4" x14ac:dyDescent="0.3">
      <c r="A46" s="20">
        <v>45292</v>
      </c>
      <c r="B46" s="18" t="s">
        <v>35</v>
      </c>
      <c r="C46" s="17">
        <v>25765</v>
      </c>
      <c r="D46" s="17" t="s">
        <v>2</v>
      </c>
    </row>
    <row r="47" spans="1:4" x14ac:dyDescent="0.3">
      <c r="A47" s="20">
        <v>45292</v>
      </c>
      <c r="B47" s="18" t="s">
        <v>35</v>
      </c>
      <c r="C47" s="17">
        <v>25648</v>
      </c>
      <c r="D47" s="17" t="s">
        <v>2</v>
      </c>
    </row>
    <row r="48" spans="1:4" x14ac:dyDescent="0.3">
      <c r="A48" s="20">
        <v>45292</v>
      </c>
      <c r="B48" s="18" t="s">
        <v>35</v>
      </c>
      <c r="C48" s="17">
        <v>25672</v>
      </c>
      <c r="D48" s="17" t="s">
        <v>2</v>
      </c>
    </row>
    <row r="49" spans="1:4" x14ac:dyDescent="0.3">
      <c r="A49" s="20">
        <v>45292</v>
      </c>
      <c r="B49" s="18" t="s">
        <v>35</v>
      </c>
      <c r="C49" s="17">
        <v>25801</v>
      </c>
      <c r="D49" s="17" t="s">
        <v>3</v>
      </c>
    </row>
    <row r="50" spans="1:4" x14ac:dyDescent="0.3">
      <c r="A50" s="20">
        <v>45292</v>
      </c>
      <c r="B50" s="18" t="s">
        <v>35</v>
      </c>
      <c r="C50" s="17">
        <v>25820</v>
      </c>
      <c r="D50" s="17" t="s">
        <v>3</v>
      </c>
    </row>
    <row r="51" spans="1:4" x14ac:dyDescent="0.3">
      <c r="A51" s="20">
        <v>45292</v>
      </c>
      <c r="B51" s="18" t="s">
        <v>35</v>
      </c>
      <c r="C51" s="17">
        <v>25754</v>
      </c>
      <c r="D51" s="17" t="s">
        <v>3</v>
      </c>
    </row>
    <row r="52" spans="1:4" x14ac:dyDescent="0.3">
      <c r="A52" s="20">
        <v>45292</v>
      </c>
      <c r="B52" s="18" t="s">
        <v>35</v>
      </c>
      <c r="C52" s="17">
        <v>25847</v>
      </c>
      <c r="D52" s="17" t="s">
        <v>3</v>
      </c>
    </row>
    <row r="53" spans="1:4" x14ac:dyDescent="0.3">
      <c r="A53" s="20">
        <v>45292</v>
      </c>
      <c r="B53" s="18" t="s">
        <v>35</v>
      </c>
      <c r="C53" s="17">
        <v>25748</v>
      </c>
      <c r="D53" s="17" t="s">
        <v>3</v>
      </c>
    </row>
    <row r="54" spans="1:4" x14ac:dyDescent="0.3">
      <c r="A54" s="20">
        <v>45292</v>
      </c>
      <c r="B54" s="18" t="s">
        <v>35</v>
      </c>
      <c r="C54" s="17">
        <v>25857</v>
      </c>
      <c r="D54" s="17" t="s">
        <v>3</v>
      </c>
    </row>
    <row r="55" spans="1:4" x14ac:dyDescent="0.3">
      <c r="A55" s="20">
        <v>45292</v>
      </c>
      <c r="B55" s="18" t="s">
        <v>35</v>
      </c>
      <c r="C55" s="17">
        <v>25830</v>
      </c>
      <c r="D55" s="17" t="s">
        <v>3</v>
      </c>
    </row>
    <row r="56" spans="1:4" x14ac:dyDescent="0.3">
      <c r="A56" s="20">
        <v>45292</v>
      </c>
      <c r="B56" s="18" t="s">
        <v>35</v>
      </c>
      <c r="C56" s="17">
        <v>25858</v>
      </c>
      <c r="D56" s="17" t="s">
        <v>3</v>
      </c>
    </row>
    <row r="57" spans="1:4" x14ac:dyDescent="0.3">
      <c r="A57" s="20">
        <v>45292</v>
      </c>
      <c r="B57" s="18" t="s">
        <v>35</v>
      </c>
      <c r="C57" s="17">
        <v>25798</v>
      </c>
      <c r="D57" s="17" t="s">
        <v>3</v>
      </c>
    </row>
    <row r="58" spans="1:4" x14ac:dyDescent="0.3">
      <c r="A58" s="20">
        <v>45292</v>
      </c>
      <c r="B58" s="18" t="s">
        <v>35</v>
      </c>
      <c r="C58" s="17">
        <v>25622</v>
      </c>
      <c r="D58" s="17" t="s">
        <v>3</v>
      </c>
    </row>
    <row r="59" spans="1:4" x14ac:dyDescent="0.3">
      <c r="A59" s="20">
        <v>45292</v>
      </c>
      <c r="B59" s="18" t="s">
        <v>35</v>
      </c>
      <c r="C59" s="17">
        <v>25626</v>
      </c>
      <c r="D59" s="17" t="s">
        <v>3</v>
      </c>
    </row>
    <row r="60" spans="1:4" x14ac:dyDescent="0.3">
      <c r="A60" s="20">
        <v>45292</v>
      </c>
      <c r="B60" s="18" t="s">
        <v>35</v>
      </c>
      <c r="C60" s="17">
        <v>25814</v>
      </c>
      <c r="D60" s="17" t="s">
        <v>3</v>
      </c>
    </row>
    <row r="61" spans="1:4" x14ac:dyDescent="0.3">
      <c r="A61" s="20">
        <v>45292</v>
      </c>
      <c r="B61" s="18" t="s">
        <v>35</v>
      </c>
      <c r="C61" s="17">
        <v>25676</v>
      </c>
      <c r="D61" s="17" t="s">
        <v>3</v>
      </c>
    </row>
    <row r="62" spans="1:4" x14ac:dyDescent="0.3">
      <c r="A62" s="20">
        <v>45292</v>
      </c>
      <c r="B62" s="18" t="s">
        <v>35</v>
      </c>
      <c r="C62" s="17">
        <v>25724</v>
      </c>
      <c r="D62" s="17" t="s">
        <v>3</v>
      </c>
    </row>
    <row r="63" spans="1:4" x14ac:dyDescent="0.3">
      <c r="A63" s="20">
        <v>45292</v>
      </c>
      <c r="B63" s="18" t="s">
        <v>35</v>
      </c>
      <c r="C63" s="17">
        <v>25731</v>
      </c>
      <c r="D63" s="17" t="s">
        <v>3</v>
      </c>
    </row>
    <row r="64" spans="1:4" x14ac:dyDescent="0.3">
      <c r="A64" s="20">
        <v>45292</v>
      </c>
      <c r="B64" s="18" t="s">
        <v>35</v>
      </c>
      <c r="C64" s="17">
        <v>25743</v>
      </c>
      <c r="D64" s="17" t="s">
        <v>3</v>
      </c>
    </row>
    <row r="65" spans="1:4" x14ac:dyDescent="0.3">
      <c r="A65" s="20">
        <v>45292</v>
      </c>
      <c r="B65" s="18" t="s">
        <v>35</v>
      </c>
      <c r="C65" s="17">
        <v>25678</v>
      </c>
      <c r="D65" s="17" t="s">
        <v>3</v>
      </c>
    </row>
    <row r="66" spans="1:4" x14ac:dyDescent="0.3">
      <c r="A66" s="20">
        <v>45292</v>
      </c>
      <c r="B66" s="18" t="s">
        <v>35</v>
      </c>
      <c r="C66" s="17">
        <v>25542</v>
      </c>
      <c r="D66" s="17" t="s">
        <v>3</v>
      </c>
    </row>
    <row r="67" spans="1:4" x14ac:dyDescent="0.3">
      <c r="A67" s="20">
        <v>45292</v>
      </c>
      <c r="B67" s="18" t="s">
        <v>35</v>
      </c>
      <c r="C67" s="17">
        <v>25380</v>
      </c>
      <c r="D67" s="17" t="s">
        <v>3</v>
      </c>
    </row>
    <row r="68" spans="1:4" x14ac:dyDescent="0.3">
      <c r="A68" s="20">
        <v>45292</v>
      </c>
      <c r="B68" s="18" t="s">
        <v>35</v>
      </c>
      <c r="C68" s="17">
        <v>25378</v>
      </c>
      <c r="D68" s="17" t="s">
        <v>3</v>
      </c>
    </row>
    <row r="69" spans="1:4" x14ac:dyDescent="0.3">
      <c r="A69" s="20">
        <v>45292</v>
      </c>
      <c r="B69" s="18" t="s">
        <v>35</v>
      </c>
      <c r="C69" s="17">
        <v>25685</v>
      </c>
      <c r="D69" s="17" t="s">
        <v>3</v>
      </c>
    </row>
    <row r="70" spans="1:4" x14ac:dyDescent="0.3">
      <c r="A70" s="20">
        <v>45292</v>
      </c>
      <c r="B70" s="18" t="s">
        <v>35</v>
      </c>
      <c r="C70" s="17">
        <v>25792</v>
      </c>
      <c r="D70" s="17" t="s">
        <v>3</v>
      </c>
    </row>
    <row r="71" spans="1:4" x14ac:dyDescent="0.3">
      <c r="A71" s="20">
        <v>45292</v>
      </c>
      <c r="B71" s="18" t="s">
        <v>35</v>
      </c>
      <c r="C71" s="17">
        <v>25831</v>
      </c>
      <c r="D71" s="17" t="s">
        <v>3</v>
      </c>
    </row>
    <row r="72" spans="1:4" x14ac:dyDescent="0.3">
      <c r="A72" s="20">
        <v>45292</v>
      </c>
      <c r="B72" s="18" t="s">
        <v>35</v>
      </c>
      <c r="C72" s="17">
        <v>25677</v>
      </c>
      <c r="D72" s="17" t="s">
        <v>3</v>
      </c>
    </row>
    <row r="73" spans="1:4" x14ac:dyDescent="0.3">
      <c r="A73" s="20">
        <v>45292</v>
      </c>
      <c r="B73" s="18" t="s">
        <v>35</v>
      </c>
      <c r="C73" s="17">
        <v>25653</v>
      </c>
      <c r="D73" s="17" t="s">
        <v>4</v>
      </c>
    </row>
    <row r="74" spans="1:4" x14ac:dyDescent="0.3">
      <c r="A74" s="20">
        <v>45292</v>
      </c>
      <c r="B74" s="18" t="s">
        <v>35</v>
      </c>
      <c r="C74" s="17">
        <v>25691</v>
      </c>
      <c r="D74" s="17" t="s">
        <v>4</v>
      </c>
    </row>
    <row r="75" spans="1:4" x14ac:dyDescent="0.3">
      <c r="A75" s="20">
        <v>45292</v>
      </c>
      <c r="B75" s="18" t="s">
        <v>35</v>
      </c>
      <c r="C75" s="17">
        <v>25718</v>
      </c>
      <c r="D75" s="17" t="s">
        <v>4</v>
      </c>
    </row>
    <row r="76" spans="1:4" x14ac:dyDescent="0.3">
      <c r="A76" s="20">
        <v>45292</v>
      </c>
      <c r="B76" s="18" t="s">
        <v>35</v>
      </c>
      <c r="C76" s="17">
        <v>25663</v>
      </c>
      <c r="D76" s="17" t="s">
        <v>4</v>
      </c>
    </row>
    <row r="77" spans="1:4" x14ac:dyDescent="0.3">
      <c r="A77" s="20">
        <v>45292</v>
      </c>
      <c r="B77" s="18" t="s">
        <v>35</v>
      </c>
      <c r="C77" s="17">
        <v>25599</v>
      </c>
      <c r="D77" s="17" t="s">
        <v>4</v>
      </c>
    </row>
    <row r="78" spans="1:4" x14ac:dyDescent="0.3">
      <c r="A78" s="20">
        <v>45292</v>
      </c>
      <c r="B78" s="18" t="s">
        <v>35</v>
      </c>
      <c r="C78" s="17">
        <v>25832</v>
      </c>
      <c r="D78" s="17" t="s">
        <v>4</v>
      </c>
    </row>
    <row r="79" spans="1:4" x14ac:dyDescent="0.3">
      <c r="A79" s="20">
        <v>45292</v>
      </c>
      <c r="B79" s="18" t="s">
        <v>35</v>
      </c>
      <c r="C79" s="17">
        <v>25716</v>
      </c>
      <c r="D79" s="17" t="s">
        <v>4</v>
      </c>
    </row>
    <row r="80" spans="1:4" x14ac:dyDescent="0.3">
      <c r="A80" s="20">
        <v>45292</v>
      </c>
      <c r="B80" s="18" t="s">
        <v>35</v>
      </c>
      <c r="C80" s="17">
        <v>25750</v>
      </c>
      <c r="D80" s="17" t="s">
        <v>4</v>
      </c>
    </row>
    <row r="81" spans="1:4" x14ac:dyDescent="0.3">
      <c r="A81" s="20">
        <v>45292</v>
      </c>
      <c r="B81" s="18" t="s">
        <v>35</v>
      </c>
      <c r="C81" s="17">
        <v>25823</v>
      </c>
      <c r="D81" s="17" t="s">
        <v>4</v>
      </c>
    </row>
    <row r="82" spans="1:4" x14ac:dyDescent="0.3">
      <c r="A82" s="20">
        <v>45292</v>
      </c>
      <c r="B82" s="18" t="s">
        <v>35</v>
      </c>
      <c r="C82" s="17">
        <v>25765</v>
      </c>
      <c r="D82" s="17" t="s">
        <v>4</v>
      </c>
    </row>
    <row r="83" spans="1:4" x14ac:dyDescent="0.3">
      <c r="A83" s="20">
        <v>45292</v>
      </c>
      <c r="B83" s="18" t="s">
        <v>35</v>
      </c>
      <c r="C83" s="17">
        <v>25778</v>
      </c>
      <c r="D83" s="17" t="s">
        <v>4</v>
      </c>
    </row>
    <row r="84" spans="1:4" x14ac:dyDescent="0.3">
      <c r="A84" s="20">
        <v>45292</v>
      </c>
      <c r="B84" s="18" t="s">
        <v>35</v>
      </c>
      <c r="C84" s="17">
        <v>25615</v>
      </c>
      <c r="D84" s="17" t="s">
        <v>4</v>
      </c>
    </row>
    <row r="85" spans="1:4" x14ac:dyDescent="0.3">
      <c r="A85" s="20">
        <v>45292</v>
      </c>
      <c r="B85" s="18" t="s">
        <v>35</v>
      </c>
      <c r="C85" s="17">
        <v>25782</v>
      </c>
      <c r="D85" s="17" t="s">
        <v>4</v>
      </c>
    </row>
    <row r="86" spans="1:4" x14ac:dyDescent="0.3">
      <c r="A86" s="20">
        <v>45292</v>
      </c>
      <c r="B86" s="18" t="s">
        <v>35</v>
      </c>
      <c r="C86" s="17">
        <v>25646</v>
      </c>
      <c r="D86" s="17" t="s">
        <v>4</v>
      </c>
    </row>
    <row r="87" spans="1:4" x14ac:dyDescent="0.3">
      <c r="A87" s="20">
        <v>45292</v>
      </c>
      <c r="B87" s="18" t="s">
        <v>35</v>
      </c>
      <c r="C87" s="17">
        <v>25720</v>
      </c>
      <c r="D87" s="17" t="s">
        <v>4</v>
      </c>
    </row>
    <row r="88" spans="1:4" x14ac:dyDescent="0.3">
      <c r="A88" s="20">
        <v>45292</v>
      </c>
      <c r="B88" s="18" t="s">
        <v>35</v>
      </c>
      <c r="C88" s="17">
        <v>25815</v>
      </c>
      <c r="D88" s="17" t="s">
        <v>4</v>
      </c>
    </row>
    <row r="89" spans="1:4" x14ac:dyDescent="0.3">
      <c r="A89" s="20">
        <v>45292</v>
      </c>
      <c r="B89" s="18" t="s">
        <v>35</v>
      </c>
      <c r="C89" s="17">
        <v>25824</v>
      </c>
      <c r="D89" s="17" t="s">
        <v>5</v>
      </c>
    </row>
    <row r="90" spans="1:4" x14ac:dyDescent="0.3">
      <c r="A90" s="20">
        <v>45292</v>
      </c>
      <c r="B90" s="18" t="s">
        <v>35</v>
      </c>
      <c r="C90" s="17">
        <v>25854</v>
      </c>
      <c r="D90" s="17" t="s">
        <v>5</v>
      </c>
    </row>
    <row r="91" spans="1:4" x14ac:dyDescent="0.3">
      <c r="A91" s="20">
        <v>45292</v>
      </c>
      <c r="B91" s="18" t="s">
        <v>35</v>
      </c>
      <c r="C91" s="17">
        <v>25728</v>
      </c>
      <c r="D91" s="17" t="s">
        <v>5</v>
      </c>
    </row>
    <row r="92" spans="1:4" x14ac:dyDescent="0.3">
      <c r="A92" s="20">
        <v>45292</v>
      </c>
      <c r="B92" s="18" t="s">
        <v>35</v>
      </c>
      <c r="C92" s="17">
        <v>25665</v>
      </c>
      <c r="D92" s="17" t="s">
        <v>5</v>
      </c>
    </row>
    <row r="93" spans="1:4" x14ac:dyDescent="0.3">
      <c r="A93" s="20">
        <v>45292</v>
      </c>
      <c r="B93" s="18" t="s">
        <v>35</v>
      </c>
      <c r="C93" s="17">
        <v>25753</v>
      </c>
      <c r="D93" s="17" t="s">
        <v>5</v>
      </c>
    </row>
    <row r="94" spans="1:4" x14ac:dyDescent="0.3">
      <c r="A94" s="20">
        <v>45292</v>
      </c>
      <c r="B94" s="18" t="s">
        <v>35</v>
      </c>
      <c r="C94" s="17">
        <v>25817</v>
      </c>
      <c r="D94" s="17" t="s">
        <v>5</v>
      </c>
    </row>
    <row r="95" spans="1:4" x14ac:dyDescent="0.3">
      <c r="A95" s="20">
        <v>45292</v>
      </c>
      <c r="B95" s="18" t="s">
        <v>35</v>
      </c>
      <c r="C95" s="17">
        <v>25774</v>
      </c>
      <c r="D95" s="17" t="s">
        <v>5</v>
      </c>
    </row>
    <row r="96" spans="1:4" x14ac:dyDescent="0.3">
      <c r="A96" s="20">
        <v>45292</v>
      </c>
      <c r="B96" s="18" t="s">
        <v>35</v>
      </c>
      <c r="C96" s="17">
        <v>25509</v>
      </c>
      <c r="D96" s="17" t="s">
        <v>5</v>
      </c>
    </row>
    <row r="97" spans="1:4" x14ac:dyDescent="0.3">
      <c r="A97" s="20">
        <v>45292</v>
      </c>
      <c r="B97" s="18" t="s">
        <v>35</v>
      </c>
      <c r="C97" s="17">
        <v>25845</v>
      </c>
      <c r="D97" s="17" t="s">
        <v>5</v>
      </c>
    </row>
    <row r="98" spans="1:4" x14ac:dyDescent="0.3">
      <c r="A98" s="20">
        <v>45292</v>
      </c>
      <c r="B98" s="18" t="s">
        <v>35</v>
      </c>
      <c r="C98" s="17">
        <v>25803</v>
      </c>
      <c r="D98" s="17" t="s">
        <v>5</v>
      </c>
    </row>
    <row r="99" spans="1:4" x14ac:dyDescent="0.3">
      <c r="A99" s="20">
        <v>45292</v>
      </c>
      <c r="B99" s="18" t="s">
        <v>35</v>
      </c>
      <c r="C99" s="17">
        <v>25850</v>
      </c>
      <c r="D99" s="17" t="s">
        <v>5</v>
      </c>
    </row>
    <row r="100" spans="1:4" x14ac:dyDescent="0.3">
      <c r="A100" s="20">
        <v>45292</v>
      </c>
      <c r="B100" s="18" t="s">
        <v>35</v>
      </c>
      <c r="C100" s="17">
        <v>25371</v>
      </c>
      <c r="D100" s="17" t="s">
        <v>5</v>
      </c>
    </row>
    <row r="101" spans="1:4" x14ac:dyDescent="0.3">
      <c r="A101" s="20">
        <v>45292</v>
      </c>
      <c r="B101" s="18" t="s">
        <v>35</v>
      </c>
      <c r="C101" s="17">
        <v>25662</v>
      </c>
      <c r="D101" s="17" t="s">
        <v>5</v>
      </c>
    </row>
    <row r="102" spans="1:4" x14ac:dyDescent="0.3">
      <c r="A102" s="20">
        <v>45292</v>
      </c>
      <c r="B102" s="18" t="s">
        <v>35</v>
      </c>
      <c r="C102" s="17">
        <v>25759</v>
      </c>
      <c r="D102" s="17" t="s">
        <v>6</v>
      </c>
    </row>
    <row r="103" spans="1:4" x14ac:dyDescent="0.3">
      <c r="A103" s="20">
        <v>45292</v>
      </c>
      <c r="B103" s="18" t="s">
        <v>35</v>
      </c>
      <c r="C103" s="17">
        <v>25807</v>
      </c>
      <c r="D103" s="17" t="s">
        <v>6</v>
      </c>
    </row>
    <row r="104" spans="1:4" x14ac:dyDescent="0.3">
      <c r="A104" s="20">
        <v>45292</v>
      </c>
      <c r="B104" s="18" t="s">
        <v>35</v>
      </c>
      <c r="C104" s="17">
        <v>25762</v>
      </c>
      <c r="D104" s="17" t="s">
        <v>6</v>
      </c>
    </row>
    <row r="105" spans="1:4" x14ac:dyDescent="0.3">
      <c r="A105" s="20">
        <v>45292</v>
      </c>
      <c r="B105" s="18" t="s">
        <v>35</v>
      </c>
      <c r="C105" s="17">
        <v>25719</v>
      </c>
      <c r="D105" s="17" t="s">
        <v>6</v>
      </c>
    </row>
    <row r="106" spans="1:4" x14ac:dyDescent="0.3">
      <c r="A106" s="20">
        <v>45292</v>
      </c>
      <c r="B106" s="18" t="s">
        <v>35</v>
      </c>
      <c r="C106" s="17">
        <v>25797</v>
      </c>
      <c r="D106" s="17" t="s">
        <v>6</v>
      </c>
    </row>
    <row r="107" spans="1:4" x14ac:dyDescent="0.3">
      <c r="A107" s="20">
        <v>45292</v>
      </c>
      <c r="B107" s="18" t="s">
        <v>35</v>
      </c>
      <c r="C107" s="17">
        <v>25775</v>
      </c>
      <c r="D107" s="17" t="s">
        <v>6</v>
      </c>
    </row>
    <row r="108" spans="1:4" x14ac:dyDescent="0.3">
      <c r="A108" s="20">
        <v>45292</v>
      </c>
      <c r="B108" s="18" t="s">
        <v>35</v>
      </c>
      <c r="C108" s="17">
        <v>25552</v>
      </c>
      <c r="D108" s="17" t="s">
        <v>6</v>
      </c>
    </row>
    <row r="109" spans="1:4" x14ac:dyDescent="0.3">
      <c r="A109" s="20">
        <v>45292</v>
      </c>
      <c r="B109" s="18" t="s">
        <v>35</v>
      </c>
      <c r="C109" s="17">
        <v>25692</v>
      </c>
      <c r="D109" s="17" t="s">
        <v>6</v>
      </c>
    </row>
    <row r="110" spans="1:4" x14ac:dyDescent="0.3">
      <c r="A110" s="20">
        <v>45292</v>
      </c>
      <c r="B110" s="18" t="s">
        <v>35</v>
      </c>
      <c r="C110" s="17">
        <v>25598</v>
      </c>
      <c r="D110" s="17" t="s">
        <v>6</v>
      </c>
    </row>
    <row r="111" spans="1:4" x14ac:dyDescent="0.3">
      <c r="A111" s="20">
        <v>45292</v>
      </c>
      <c r="B111" s="18" t="s">
        <v>35</v>
      </c>
      <c r="C111" s="17">
        <v>25761</v>
      </c>
      <c r="D111" s="17" t="s">
        <v>6</v>
      </c>
    </row>
    <row r="112" spans="1:4" x14ac:dyDescent="0.3">
      <c r="A112" s="20">
        <v>45292</v>
      </c>
      <c r="B112" s="18" t="s">
        <v>35</v>
      </c>
      <c r="C112" s="17">
        <v>25627</v>
      </c>
      <c r="D112" s="17" t="s">
        <v>6</v>
      </c>
    </row>
    <row r="113" spans="1:4" x14ac:dyDescent="0.3">
      <c r="A113" s="20">
        <v>45292</v>
      </c>
      <c r="B113" s="18" t="s">
        <v>35</v>
      </c>
      <c r="C113" s="17">
        <v>25562</v>
      </c>
      <c r="D113" s="17" t="s">
        <v>6</v>
      </c>
    </row>
    <row r="114" spans="1:4" x14ac:dyDescent="0.3">
      <c r="A114" s="20">
        <v>45292</v>
      </c>
      <c r="B114" s="18" t="s">
        <v>35</v>
      </c>
      <c r="C114" s="17">
        <v>25679</v>
      </c>
      <c r="D114" s="17" t="s">
        <v>6</v>
      </c>
    </row>
    <row r="115" spans="1:4" x14ac:dyDescent="0.3">
      <c r="A115" s="20">
        <v>45292</v>
      </c>
      <c r="B115" s="18" t="s">
        <v>35</v>
      </c>
      <c r="C115" s="17">
        <v>25822</v>
      </c>
      <c r="D115" s="17" t="s">
        <v>6</v>
      </c>
    </row>
    <row r="116" spans="1:4" x14ac:dyDescent="0.3">
      <c r="A116" s="20">
        <v>45292</v>
      </c>
      <c r="B116" s="18" t="s">
        <v>35</v>
      </c>
      <c r="C116" s="17">
        <v>25851</v>
      </c>
      <c r="D116" s="17" t="s">
        <v>6</v>
      </c>
    </row>
    <row r="117" spans="1:4" x14ac:dyDescent="0.3">
      <c r="A117" s="20">
        <v>45292</v>
      </c>
      <c r="B117" s="18" t="s">
        <v>35</v>
      </c>
      <c r="C117" s="17">
        <v>25796</v>
      </c>
      <c r="D117" s="17" t="s">
        <v>6</v>
      </c>
    </row>
    <row r="118" spans="1:4" x14ac:dyDescent="0.3">
      <c r="A118" s="20">
        <v>45292</v>
      </c>
      <c r="B118" s="18" t="s">
        <v>35</v>
      </c>
      <c r="C118" s="17">
        <v>25738</v>
      </c>
      <c r="D118" s="17" t="s">
        <v>6</v>
      </c>
    </row>
    <row r="119" spans="1:4" x14ac:dyDescent="0.3">
      <c r="A119" s="20">
        <v>45292</v>
      </c>
      <c r="B119" s="18" t="s">
        <v>35</v>
      </c>
      <c r="C119" s="17">
        <v>25729</v>
      </c>
      <c r="D119" s="17" t="s">
        <v>6</v>
      </c>
    </row>
    <row r="120" spans="1:4" x14ac:dyDescent="0.3">
      <c r="A120" s="20">
        <v>45292</v>
      </c>
      <c r="B120" s="18" t="s">
        <v>35</v>
      </c>
      <c r="C120" s="17">
        <v>25655</v>
      </c>
      <c r="D120" s="17" t="s">
        <v>6</v>
      </c>
    </row>
    <row r="121" spans="1:4" x14ac:dyDescent="0.3">
      <c r="A121" s="20">
        <v>45292</v>
      </c>
      <c r="B121" s="18" t="s">
        <v>35</v>
      </c>
      <c r="C121" s="17">
        <v>25363</v>
      </c>
      <c r="D121" s="17" t="s">
        <v>6</v>
      </c>
    </row>
    <row r="122" spans="1:4" x14ac:dyDescent="0.3">
      <c r="A122" s="20">
        <v>45292</v>
      </c>
      <c r="B122" s="18" t="s">
        <v>35</v>
      </c>
      <c r="C122" s="17">
        <v>25770</v>
      </c>
      <c r="D122" s="17" t="s">
        <v>6</v>
      </c>
    </row>
    <row r="123" spans="1:4" x14ac:dyDescent="0.3">
      <c r="A123" s="20">
        <v>45292</v>
      </c>
      <c r="B123" s="18" t="s">
        <v>35</v>
      </c>
      <c r="C123" s="17">
        <v>25769</v>
      </c>
      <c r="D123" s="17" t="s">
        <v>6</v>
      </c>
    </row>
    <row r="124" spans="1:4" x14ac:dyDescent="0.3">
      <c r="A124" s="20">
        <v>45292</v>
      </c>
      <c r="B124" s="18" t="s">
        <v>35</v>
      </c>
      <c r="C124" s="17">
        <v>25723</v>
      </c>
      <c r="D124" s="17" t="s">
        <v>6</v>
      </c>
    </row>
    <row r="125" spans="1:4" x14ac:dyDescent="0.3">
      <c r="A125" s="20">
        <v>45292</v>
      </c>
      <c r="B125" s="18" t="s">
        <v>35</v>
      </c>
      <c r="C125" s="17">
        <v>25628</v>
      </c>
      <c r="D125" s="17" t="s">
        <v>6</v>
      </c>
    </row>
    <row r="126" spans="1:4" x14ac:dyDescent="0.3">
      <c r="A126" s="20">
        <v>45292</v>
      </c>
      <c r="B126" s="18" t="s">
        <v>35</v>
      </c>
      <c r="C126" s="17">
        <v>25702</v>
      </c>
      <c r="D126" s="17" t="s">
        <v>6</v>
      </c>
    </row>
    <row r="127" spans="1:4" x14ac:dyDescent="0.3">
      <c r="A127" s="20">
        <v>45292</v>
      </c>
      <c r="B127" s="18" t="s">
        <v>35</v>
      </c>
      <c r="C127" s="17">
        <v>25751</v>
      </c>
      <c r="D127" s="17" t="s">
        <v>6</v>
      </c>
    </row>
    <row r="128" spans="1:4" x14ac:dyDescent="0.3">
      <c r="A128" s="20">
        <v>45292</v>
      </c>
      <c r="B128" s="18" t="s">
        <v>35</v>
      </c>
      <c r="C128" s="17">
        <v>25508</v>
      </c>
      <c r="D128" s="17" t="s">
        <v>6</v>
      </c>
    </row>
    <row r="129" spans="1:4" x14ac:dyDescent="0.3">
      <c r="A129" s="20">
        <v>45292</v>
      </c>
      <c r="B129" s="18" t="s">
        <v>35</v>
      </c>
      <c r="C129" s="17">
        <v>25262</v>
      </c>
      <c r="D129" s="17" t="s">
        <v>6</v>
      </c>
    </row>
    <row r="130" spans="1:4" x14ac:dyDescent="0.3">
      <c r="A130" s="20">
        <v>45292</v>
      </c>
      <c r="B130" s="18" t="s">
        <v>35</v>
      </c>
      <c r="C130" s="17">
        <v>25413</v>
      </c>
      <c r="D130" s="17" t="s">
        <v>6</v>
      </c>
    </row>
    <row r="131" spans="1:4" x14ac:dyDescent="0.3">
      <c r="A131" s="20">
        <v>45292</v>
      </c>
      <c r="B131" s="18" t="s">
        <v>35</v>
      </c>
      <c r="C131" s="17">
        <v>24965</v>
      </c>
      <c r="D131" s="17" t="s">
        <v>6</v>
      </c>
    </row>
    <row r="132" spans="1:4" x14ac:dyDescent="0.3">
      <c r="A132" s="20">
        <v>45292</v>
      </c>
      <c r="B132" s="18" t="s">
        <v>35</v>
      </c>
      <c r="C132" s="17">
        <v>25412</v>
      </c>
      <c r="D132" s="17" t="s">
        <v>6</v>
      </c>
    </row>
    <row r="133" spans="1:4" x14ac:dyDescent="0.3">
      <c r="A133" s="20">
        <v>45292</v>
      </c>
      <c r="B133" s="18" t="s">
        <v>35</v>
      </c>
      <c r="C133" s="17">
        <v>25334</v>
      </c>
      <c r="D133" s="17" t="s">
        <v>6</v>
      </c>
    </row>
    <row r="134" spans="1:4" x14ac:dyDescent="0.3">
      <c r="A134" s="20">
        <v>45292</v>
      </c>
      <c r="B134" s="18" t="s">
        <v>35</v>
      </c>
      <c r="C134" s="17">
        <v>25783</v>
      </c>
      <c r="D134" s="17" t="s">
        <v>6</v>
      </c>
    </row>
    <row r="135" spans="1:4" x14ac:dyDescent="0.3">
      <c r="A135" s="20">
        <v>45292</v>
      </c>
      <c r="B135" s="18" t="s">
        <v>35</v>
      </c>
      <c r="C135" s="17">
        <v>25818</v>
      </c>
      <c r="D135" s="17" t="s">
        <v>6</v>
      </c>
    </row>
    <row r="136" spans="1:4" x14ac:dyDescent="0.3">
      <c r="A136" s="20">
        <v>45292</v>
      </c>
      <c r="B136" s="18" t="s">
        <v>36</v>
      </c>
      <c r="C136" s="17">
        <v>25876</v>
      </c>
      <c r="D136" s="17" t="s">
        <v>5</v>
      </c>
    </row>
    <row r="137" spans="1:4" x14ac:dyDescent="0.3">
      <c r="A137" s="20">
        <v>45292</v>
      </c>
      <c r="B137" s="18" t="s">
        <v>36</v>
      </c>
      <c r="C137" s="17">
        <v>25887</v>
      </c>
      <c r="D137" s="17" t="s">
        <v>5</v>
      </c>
    </row>
    <row r="138" spans="1:4" x14ac:dyDescent="0.3">
      <c r="A138" s="20">
        <v>45292</v>
      </c>
      <c r="B138" s="18" t="s">
        <v>36</v>
      </c>
      <c r="C138" s="17">
        <v>25885</v>
      </c>
      <c r="D138" s="17" t="s">
        <v>5</v>
      </c>
    </row>
    <row r="139" spans="1:4" x14ac:dyDescent="0.3">
      <c r="A139" s="20">
        <v>45292</v>
      </c>
      <c r="B139" s="18" t="s">
        <v>36</v>
      </c>
      <c r="C139" s="17">
        <v>25863</v>
      </c>
      <c r="D139" s="17" t="s">
        <v>3</v>
      </c>
    </row>
    <row r="140" spans="1:4" x14ac:dyDescent="0.3">
      <c r="A140" s="20">
        <v>45292</v>
      </c>
      <c r="B140" s="18" t="s">
        <v>36</v>
      </c>
      <c r="C140" s="17">
        <v>25874</v>
      </c>
      <c r="D140" s="17" t="s">
        <v>3</v>
      </c>
    </row>
    <row r="141" spans="1:4" x14ac:dyDescent="0.3">
      <c r="A141" s="20">
        <v>45292</v>
      </c>
      <c r="B141" s="18" t="s">
        <v>36</v>
      </c>
      <c r="C141" s="17">
        <v>25866</v>
      </c>
      <c r="D141" s="17" t="s">
        <v>3</v>
      </c>
    </row>
    <row r="142" spans="1:4" x14ac:dyDescent="0.3">
      <c r="A142" s="20">
        <v>45292</v>
      </c>
      <c r="B142" s="18" t="s">
        <v>36</v>
      </c>
      <c r="C142" s="17">
        <v>25862</v>
      </c>
      <c r="D142" s="17" t="s">
        <v>3</v>
      </c>
    </row>
    <row r="143" spans="1:4" x14ac:dyDescent="0.3">
      <c r="A143" s="20">
        <v>45292</v>
      </c>
      <c r="B143" s="18" t="s">
        <v>36</v>
      </c>
      <c r="C143" s="17">
        <v>25834</v>
      </c>
      <c r="D143" s="17" t="s">
        <v>3</v>
      </c>
    </row>
    <row r="144" spans="1:4" x14ac:dyDescent="0.3">
      <c r="A144" s="20">
        <v>45292</v>
      </c>
      <c r="B144" s="18" t="s">
        <v>36</v>
      </c>
      <c r="C144" s="17">
        <v>25715</v>
      </c>
      <c r="D144" s="17" t="s">
        <v>3</v>
      </c>
    </row>
    <row r="145" spans="1:4" x14ac:dyDescent="0.3">
      <c r="A145" s="20">
        <v>45292</v>
      </c>
      <c r="B145" s="18" t="s">
        <v>36</v>
      </c>
      <c r="C145" s="17">
        <v>25875</v>
      </c>
      <c r="D145" s="17" t="s">
        <v>3</v>
      </c>
    </row>
    <row r="146" spans="1:4" x14ac:dyDescent="0.3">
      <c r="A146" s="20">
        <v>45292</v>
      </c>
      <c r="B146" s="18" t="s">
        <v>36</v>
      </c>
      <c r="C146" s="17">
        <v>25878</v>
      </c>
      <c r="D146" s="17" t="s">
        <v>3</v>
      </c>
    </row>
    <row r="147" spans="1:4" x14ac:dyDescent="0.3">
      <c r="A147" s="20">
        <v>45292</v>
      </c>
      <c r="B147" s="18" t="s">
        <v>36</v>
      </c>
      <c r="C147" s="17">
        <v>25468</v>
      </c>
      <c r="D147" s="17" t="s">
        <v>3</v>
      </c>
    </row>
    <row r="148" spans="1:4" x14ac:dyDescent="0.3">
      <c r="A148" s="20">
        <v>45292</v>
      </c>
      <c r="B148" s="18" t="s">
        <v>36</v>
      </c>
      <c r="C148" s="17">
        <v>25471</v>
      </c>
      <c r="D148" s="17" t="s">
        <v>3</v>
      </c>
    </row>
    <row r="149" spans="1:4" x14ac:dyDescent="0.3">
      <c r="A149" s="20">
        <v>45292</v>
      </c>
      <c r="B149" s="18" t="s">
        <v>36</v>
      </c>
      <c r="C149" s="17">
        <v>25883</v>
      </c>
      <c r="D149" s="17" t="s">
        <v>3</v>
      </c>
    </row>
    <row r="150" spans="1:4" x14ac:dyDescent="0.3">
      <c r="A150" s="20">
        <v>45292</v>
      </c>
      <c r="B150" s="18" t="s">
        <v>36</v>
      </c>
      <c r="C150" s="17">
        <v>25859</v>
      </c>
      <c r="D150" s="17" t="s">
        <v>3</v>
      </c>
    </row>
    <row r="151" spans="1:4" x14ac:dyDescent="0.3">
      <c r="A151" s="20">
        <v>45292</v>
      </c>
      <c r="B151" s="18" t="s">
        <v>36</v>
      </c>
      <c r="C151" s="17">
        <v>25622</v>
      </c>
      <c r="D151" s="17" t="s">
        <v>3</v>
      </c>
    </row>
    <row r="152" spans="1:4" x14ac:dyDescent="0.3">
      <c r="A152" s="20">
        <v>45292</v>
      </c>
      <c r="B152" s="18" t="s">
        <v>36</v>
      </c>
      <c r="C152" s="17">
        <v>25626</v>
      </c>
      <c r="D152" s="17" t="s">
        <v>3</v>
      </c>
    </row>
    <row r="153" spans="1:4" x14ac:dyDescent="0.3">
      <c r="A153" s="20">
        <v>45292</v>
      </c>
      <c r="B153" s="18" t="s">
        <v>36</v>
      </c>
      <c r="C153" s="17">
        <v>25870</v>
      </c>
      <c r="D153" s="17" t="s">
        <v>4</v>
      </c>
    </row>
    <row r="154" spans="1:4" x14ac:dyDescent="0.3">
      <c r="A154" s="20">
        <v>45292</v>
      </c>
      <c r="B154" s="18" t="s">
        <v>36</v>
      </c>
      <c r="C154" s="17">
        <v>25864</v>
      </c>
      <c r="D154" s="17" t="s">
        <v>4</v>
      </c>
    </row>
    <row r="155" spans="1:4" x14ac:dyDescent="0.3">
      <c r="A155" s="20">
        <v>45292</v>
      </c>
      <c r="B155" s="18" t="s">
        <v>36</v>
      </c>
      <c r="C155" s="17">
        <v>25829</v>
      </c>
      <c r="D155" s="17" t="s">
        <v>4</v>
      </c>
    </row>
    <row r="156" spans="1:4" x14ac:dyDescent="0.3">
      <c r="A156" s="20">
        <v>45292</v>
      </c>
      <c r="B156" s="18" t="s">
        <v>36</v>
      </c>
      <c r="C156" s="17">
        <v>25879</v>
      </c>
      <c r="D156" s="17" t="s">
        <v>4</v>
      </c>
    </row>
    <row r="157" spans="1:4" x14ac:dyDescent="0.3">
      <c r="A157" s="20">
        <v>45292</v>
      </c>
      <c r="B157" s="18" t="s">
        <v>36</v>
      </c>
      <c r="C157" s="17">
        <v>25812</v>
      </c>
      <c r="D157" s="17" t="s">
        <v>4</v>
      </c>
    </row>
    <row r="158" spans="1:4" x14ac:dyDescent="0.3">
      <c r="A158" s="20">
        <v>45293</v>
      </c>
      <c r="B158" s="18" t="s">
        <v>35</v>
      </c>
      <c r="C158" s="17">
        <v>25786</v>
      </c>
      <c r="D158" s="17" t="s">
        <v>38</v>
      </c>
    </row>
    <row r="159" spans="1:4" x14ac:dyDescent="0.3">
      <c r="A159" s="20">
        <v>45293</v>
      </c>
      <c r="B159" s="18" t="s">
        <v>35</v>
      </c>
      <c r="C159" s="17">
        <v>25709</v>
      </c>
      <c r="D159" s="17" t="s">
        <v>38</v>
      </c>
    </row>
    <row r="160" spans="1:4" x14ac:dyDescent="0.3">
      <c r="A160" s="20">
        <v>45293</v>
      </c>
      <c r="B160" s="18" t="s">
        <v>35</v>
      </c>
      <c r="C160" s="17">
        <v>25804</v>
      </c>
      <c r="D160" s="17" t="s">
        <v>38</v>
      </c>
    </row>
    <row r="161" spans="1:4" x14ac:dyDescent="0.3">
      <c r="A161" s="20">
        <v>45293</v>
      </c>
      <c r="B161" s="18" t="s">
        <v>35</v>
      </c>
      <c r="C161" s="17">
        <v>25877</v>
      </c>
      <c r="D161" s="17" t="s">
        <v>38</v>
      </c>
    </row>
    <row r="162" spans="1:4" x14ac:dyDescent="0.3">
      <c r="A162" s="20">
        <v>45293</v>
      </c>
      <c r="B162" s="18" t="s">
        <v>35</v>
      </c>
      <c r="C162" s="17">
        <v>25789</v>
      </c>
      <c r="D162" s="17" t="s">
        <v>38</v>
      </c>
    </row>
    <row r="163" spans="1:4" x14ac:dyDescent="0.3">
      <c r="A163" s="20">
        <v>45293</v>
      </c>
      <c r="B163" s="18" t="s">
        <v>35</v>
      </c>
      <c r="C163" s="17">
        <v>25861</v>
      </c>
      <c r="D163" s="17" t="s">
        <v>38</v>
      </c>
    </row>
    <row r="164" spans="1:4" x14ac:dyDescent="0.3">
      <c r="A164" s="20">
        <v>45293</v>
      </c>
      <c r="B164" s="18" t="s">
        <v>35</v>
      </c>
      <c r="C164" s="17">
        <v>25910</v>
      </c>
      <c r="D164" s="17" t="s">
        <v>38</v>
      </c>
    </row>
    <row r="165" spans="1:4" x14ac:dyDescent="0.3">
      <c r="A165" s="20">
        <v>45293</v>
      </c>
      <c r="B165" s="18" t="s">
        <v>35</v>
      </c>
      <c r="C165" s="17">
        <v>25961</v>
      </c>
      <c r="D165" s="17" t="s">
        <v>38</v>
      </c>
    </row>
    <row r="166" spans="1:4" x14ac:dyDescent="0.3">
      <c r="A166" s="20">
        <v>45293</v>
      </c>
      <c r="B166" s="18" t="s">
        <v>35</v>
      </c>
      <c r="C166" s="17">
        <v>25802</v>
      </c>
      <c r="D166" s="17" t="s">
        <v>38</v>
      </c>
    </row>
    <row r="167" spans="1:4" x14ac:dyDescent="0.3">
      <c r="A167" s="20">
        <v>45293</v>
      </c>
      <c r="B167" s="18" t="s">
        <v>35</v>
      </c>
      <c r="C167" s="17">
        <v>25997</v>
      </c>
      <c r="D167" s="17" t="s">
        <v>38</v>
      </c>
    </row>
    <row r="168" spans="1:4" x14ac:dyDescent="0.3">
      <c r="A168" s="20">
        <v>45293</v>
      </c>
      <c r="B168" s="18" t="s">
        <v>35</v>
      </c>
      <c r="C168" s="17">
        <v>25919</v>
      </c>
      <c r="D168" s="17" t="s">
        <v>38</v>
      </c>
    </row>
    <row r="169" spans="1:4" x14ac:dyDescent="0.3">
      <c r="A169" s="20">
        <v>45293</v>
      </c>
      <c r="B169" s="18" t="s">
        <v>35</v>
      </c>
      <c r="C169" s="17">
        <v>25711</v>
      </c>
      <c r="D169" s="17" t="s">
        <v>38</v>
      </c>
    </row>
    <row r="170" spans="1:4" x14ac:dyDescent="0.3">
      <c r="A170" s="20">
        <v>45293</v>
      </c>
      <c r="B170" s="18" t="s">
        <v>35</v>
      </c>
      <c r="C170" s="17">
        <v>25737</v>
      </c>
      <c r="D170" s="17" t="s">
        <v>38</v>
      </c>
    </row>
    <row r="171" spans="1:4" x14ac:dyDescent="0.3">
      <c r="A171" s="20">
        <v>45293</v>
      </c>
      <c r="B171" s="18" t="s">
        <v>35</v>
      </c>
      <c r="C171" s="17">
        <v>25888</v>
      </c>
      <c r="D171" s="17" t="s">
        <v>38</v>
      </c>
    </row>
    <row r="172" spans="1:4" x14ac:dyDescent="0.3">
      <c r="A172" s="20">
        <v>45293</v>
      </c>
      <c r="B172" s="18" t="s">
        <v>35</v>
      </c>
      <c r="C172" s="17">
        <v>25992</v>
      </c>
      <c r="D172" s="17" t="s">
        <v>38</v>
      </c>
    </row>
    <row r="173" spans="1:4" x14ac:dyDescent="0.3">
      <c r="A173" s="20">
        <v>45293</v>
      </c>
      <c r="B173" s="18" t="s">
        <v>35</v>
      </c>
      <c r="C173" s="17">
        <v>25690</v>
      </c>
      <c r="D173" s="17" t="s">
        <v>38</v>
      </c>
    </row>
    <row r="174" spans="1:4" x14ac:dyDescent="0.3">
      <c r="A174" s="20">
        <v>45293</v>
      </c>
      <c r="B174" s="18" t="s">
        <v>35</v>
      </c>
      <c r="C174" s="17">
        <v>25903</v>
      </c>
      <c r="D174" s="17" t="s">
        <v>38</v>
      </c>
    </row>
    <row r="175" spans="1:4" x14ac:dyDescent="0.3">
      <c r="A175" s="20">
        <v>45293</v>
      </c>
      <c r="B175" s="18" t="s">
        <v>35</v>
      </c>
      <c r="C175" s="17">
        <v>25929</v>
      </c>
      <c r="D175" s="17" t="s">
        <v>38</v>
      </c>
    </row>
    <row r="176" spans="1:4" x14ac:dyDescent="0.3">
      <c r="A176" s="20">
        <v>45293</v>
      </c>
      <c r="B176" s="18" t="s">
        <v>35</v>
      </c>
      <c r="C176" s="17">
        <v>25977</v>
      </c>
      <c r="D176" s="17" t="s">
        <v>38</v>
      </c>
    </row>
    <row r="177" spans="1:4" x14ac:dyDescent="0.3">
      <c r="A177" s="20">
        <v>45293</v>
      </c>
      <c r="B177" s="18" t="s">
        <v>35</v>
      </c>
      <c r="C177" s="17">
        <v>25915</v>
      </c>
      <c r="D177" s="17" t="s">
        <v>38</v>
      </c>
    </row>
    <row r="178" spans="1:4" x14ac:dyDescent="0.3">
      <c r="A178" s="20">
        <v>45293</v>
      </c>
      <c r="B178" s="18" t="s">
        <v>35</v>
      </c>
      <c r="C178" s="17">
        <v>25969</v>
      </c>
      <c r="D178" s="17" t="s">
        <v>38</v>
      </c>
    </row>
    <row r="179" spans="1:4" x14ac:dyDescent="0.3">
      <c r="A179" s="20">
        <v>45293</v>
      </c>
      <c r="B179" s="18" t="s">
        <v>35</v>
      </c>
      <c r="C179" s="17">
        <v>25917</v>
      </c>
      <c r="D179" s="17" t="s">
        <v>38</v>
      </c>
    </row>
    <row r="180" spans="1:4" x14ac:dyDescent="0.3">
      <c r="A180" s="20">
        <v>45293</v>
      </c>
      <c r="B180" s="18" t="s">
        <v>35</v>
      </c>
      <c r="C180" s="17">
        <v>25840</v>
      </c>
      <c r="D180" s="17" t="s">
        <v>38</v>
      </c>
    </row>
    <row r="181" spans="1:4" x14ac:dyDescent="0.3">
      <c r="A181" s="20">
        <v>45293</v>
      </c>
      <c r="B181" s="18" t="s">
        <v>35</v>
      </c>
      <c r="C181" s="17">
        <v>25982</v>
      </c>
      <c r="D181" s="17" t="s">
        <v>38</v>
      </c>
    </row>
    <row r="182" spans="1:4" x14ac:dyDescent="0.3">
      <c r="A182" s="20">
        <v>45293</v>
      </c>
      <c r="B182" s="18" t="s">
        <v>35</v>
      </c>
      <c r="C182" s="17">
        <v>25758</v>
      </c>
      <c r="D182" s="17" t="s">
        <v>38</v>
      </c>
    </row>
    <row r="183" spans="1:4" x14ac:dyDescent="0.3">
      <c r="A183" s="20">
        <v>45293</v>
      </c>
      <c r="B183" s="18" t="s">
        <v>35</v>
      </c>
      <c r="C183" s="17">
        <v>25952</v>
      </c>
      <c r="D183" s="17" t="s">
        <v>38</v>
      </c>
    </row>
    <row r="184" spans="1:4" x14ac:dyDescent="0.3">
      <c r="A184" s="20">
        <v>45293</v>
      </c>
      <c r="B184" s="18" t="s">
        <v>35</v>
      </c>
      <c r="C184" s="17">
        <v>25681</v>
      </c>
      <c r="D184" s="17" t="s">
        <v>38</v>
      </c>
    </row>
    <row r="185" spans="1:4" x14ac:dyDescent="0.3">
      <c r="A185" s="20">
        <v>45293</v>
      </c>
      <c r="B185" s="18" t="s">
        <v>35</v>
      </c>
      <c r="C185" s="17">
        <v>25791</v>
      </c>
      <c r="D185" s="17" t="s">
        <v>38</v>
      </c>
    </row>
    <row r="186" spans="1:4" x14ac:dyDescent="0.3">
      <c r="A186" s="20">
        <v>45293</v>
      </c>
      <c r="B186" s="18" t="s">
        <v>35</v>
      </c>
      <c r="C186" s="17">
        <v>25838</v>
      </c>
      <c r="D186" s="17" t="s">
        <v>38</v>
      </c>
    </row>
    <row r="187" spans="1:4" x14ac:dyDescent="0.3">
      <c r="A187" s="20">
        <v>45293</v>
      </c>
      <c r="B187" s="18" t="s">
        <v>35</v>
      </c>
      <c r="C187" s="17">
        <v>25899</v>
      </c>
      <c r="D187" s="17" t="s">
        <v>38</v>
      </c>
    </row>
    <row r="188" spans="1:4" x14ac:dyDescent="0.3">
      <c r="A188" s="20">
        <v>45293</v>
      </c>
      <c r="B188" s="18" t="s">
        <v>35</v>
      </c>
      <c r="C188" s="17">
        <v>26005</v>
      </c>
      <c r="D188" s="17" t="s">
        <v>2</v>
      </c>
    </row>
    <row r="189" spans="1:4" x14ac:dyDescent="0.3">
      <c r="A189" s="20">
        <v>45293</v>
      </c>
      <c r="B189" s="18" t="s">
        <v>35</v>
      </c>
      <c r="C189" s="17">
        <v>25938</v>
      </c>
      <c r="D189" s="17" t="s">
        <v>2</v>
      </c>
    </row>
    <row r="190" spans="1:4" x14ac:dyDescent="0.3">
      <c r="A190" s="20">
        <v>45293</v>
      </c>
      <c r="B190" s="18" t="s">
        <v>35</v>
      </c>
      <c r="C190" s="17">
        <v>25914</v>
      </c>
      <c r="D190" s="17" t="s">
        <v>2</v>
      </c>
    </row>
    <row r="191" spans="1:4" x14ac:dyDescent="0.3">
      <c r="A191" s="20">
        <v>45293</v>
      </c>
      <c r="B191" s="18" t="s">
        <v>35</v>
      </c>
      <c r="C191" s="17">
        <v>25954</v>
      </c>
      <c r="D191" s="17" t="s">
        <v>2</v>
      </c>
    </row>
    <row r="192" spans="1:4" x14ac:dyDescent="0.3">
      <c r="A192" s="20">
        <v>45293</v>
      </c>
      <c r="B192" s="18" t="s">
        <v>35</v>
      </c>
      <c r="C192" s="17">
        <v>25955</v>
      </c>
      <c r="D192" s="17" t="s">
        <v>2</v>
      </c>
    </row>
    <row r="193" spans="1:4" x14ac:dyDescent="0.3">
      <c r="A193" s="20">
        <v>45293</v>
      </c>
      <c r="B193" s="18" t="s">
        <v>35</v>
      </c>
      <c r="C193" s="17">
        <v>25981</v>
      </c>
      <c r="D193" s="17" t="s">
        <v>2</v>
      </c>
    </row>
    <row r="194" spans="1:4" x14ac:dyDescent="0.3">
      <c r="A194" s="20">
        <v>45293</v>
      </c>
      <c r="B194" s="18" t="s">
        <v>35</v>
      </c>
      <c r="C194" s="17">
        <v>25949</v>
      </c>
      <c r="D194" s="17" t="s">
        <v>2</v>
      </c>
    </row>
    <row r="195" spans="1:4" x14ac:dyDescent="0.3">
      <c r="A195" s="20">
        <v>45293</v>
      </c>
      <c r="B195" s="18" t="s">
        <v>35</v>
      </c>
      <c r="C195" s="17">
        <v>25958</v>
      </c>
      <c r="D195" s="17" t="s">
        <v>2</v>
      </c>
    </row>
    <row r="196" spans="1:4" x14ac:dyDescent="0.3">
      <c r="A196" s="20">
        <v>45293</v>
      </c>
      <c r="B196" s="18" t="s">
        <v>35</v>
      </c>
      <c r="C196" s="17">
        <v>25970</v>
      </c>
      <c r="D196" s="17" t="s">
        <v>2</v>
      </c>
    </row>
    <row r="197" spans="1:4" x14ac:dyDescent="0.3">
      <c r="A197" s="20">
        <v>45293</v>
      </c>
      <c r="B197" s="18" t="s">
        <v>35</v>
      </c>
      <c r="C197" s="17">
        <v>25994</v>
      </c>
      <c r="D197" s="17" t="s">
        <v>2</v>
      </c>
    </row>
    <row r="198" spans="1:4" x14ac:dyDescent="0.3">
      <c r="A198" s="20">
        <v>45293</v>
      </c>
      <c r="B198" s="18" t="s">
        <v>35</v>
      </c>
      <c r="C198" s="17">
        <v>25943</v>
      </c>
      <c r="D198" s="17" t="s">
        <v>2</v>
      </c>
    </row>
    <row r="199" spans="1:4" x14ac:dyDescent="0.3">
      <c r="A199" s="20">
        <v>45293</v>
      </c>
      <c r="B199" s="18" t="s">
        <v>35</v>
      </c>
      <c r="C199" s="17">
        <v>25936</v>
      </c>
      <c r="D199" s="17" t="s">
        <v>2</v>
      </c>
    </row>
    <row r="200" spans="1:4" x14ac:dyDescent="0.3">
      <c r="A200" s="20">
        <v>45293</v>
      </c>
      <c r="B200" s="18" t="s">
        <v>35</v>
      </c>
      <c r="C200" s="17">
        <v>25953</v>
      </c>
      <c r="D200" s="17" t="s">
        <v>2</v>
      </c>
    </row>
    <row r="201" spans="1:4" x14ac:dyDescent="0.3">
      <c r="A201" s="20">
        <v>45293</v>
      </c>
      <c r="B201" s="18" t="s">
        <v>35</v>
      </c>
      <c r="C201" s="17">
        <v>25925</v>
      </c>
      <c r="D201" s="17" t="s">
        <v>2</v>
      </c>
    </row>
    <row r="202" spans="1:4" x14ac:dyDescent="0.3">
      <c r="A202" s="20">
        <v>45293</v>
      </c>
      <c r="B202" s="18" t="s">
        <v>35</v>
      </c>
      <c r="C202" s="17">
        <v>25985</v>
      </c>
      <c r="D202" s="17" t="s">
        <v>2</v>
      </c>
    </row>
    <row r="203" spans="1:4" x14ac:dyDescent="0.3">
      <c r="A203" s="20">
        <v>45293</v>
      </c>
      <c r="B203" s="18" t="s">
        <v>35</v>
      </c>
      <c r="C203" s="17">
        <v>25932</v>
      </c>
      <c r="D203" s="17" t="s">
        <v>2</v>
      </c>
    </row>
    <row r="204" spans="1:4" x14ac:dyDescent="0.3">
      <c r="A204" s="20">
        <v>45293</v>
      </c>
      <c r="B204" s="18" t="s">
        <v>35</v>
      </c>
      <c r="C204" s="17">
        <v>25909</v>
      </c>
      <c r="D204" s="17" t="s">
        <v>2</v>
      </c>
    </row>
    <row r="205" spans="1:4" x14ac:dyDescent="0.3">
      <c r="A205" s="20">
        <v>45293</v>
      </c>
      <c r="B205" s="18" t="s">
        <v>35</v>
      </c>
      <c r="C205" s="17">
        <v>25852</v>
      </c>
      <c r="D205" s="17" t="s">
        <v>39</v>
      </c>
    </row>
    <row r="206" spans="1:4" x14ac:dyDescent="0.3">
      <c r="A206" s="20">
        <v>45293</v>
      </c>
      <c r="B206" s="18" t="s">
        <v>35</v>
      </c>
      <c r="C206" s="17">
        <v>25752</v>
      </c>
      <c r="D206" s="17" t="s">
        <v>39</v>
      </c>
    </row>
    <row r="207" spans="1:4" x14ac:dyDescent="0.3">
      <c r="A207" s="20">
        <v>45293</v>
      </c>
      <c r="B207" s="18" t="s">
        <v>35</v>
      </c>
      <c r="C207" s="17">
        <v>25848</v>
      </c>
      <c r="D207" s="17" t="s">
        <v>39</v>
      </c>
    </row>
    <row r="208" spans="1:4" x14ac:dyDescent="0.3">
      <c r="A208" s="20">
        <v>45293</v>
      </c>
      <c r="B208" s="18" t="s">
        <v>35</v>
      </c>
      <c r="C208" s="17">
        <v>25790</v>
      </c>
      <c r="D208" s="17" t="s">
        <v>39</v>
      </c>
    </row>
    <row r="209" spans="1:4" x14ac:dyDescent="0.3">
      <c r="A209" s="20">
        <v>45293</v>
      </c>
      <c r="B209" s="18" t="s">
        <v>35</v>
      </c>
      <c r="C209" s="17">
        <v>25872</v>
      </c>
      <c r="D209" s="17" t="s">
        <v>39</v>
      </c>
    </row>
    <row r="210" spans="1:4" x14ac:dyDescent="0.3">
      <c r="A210" s="20">
        <v>45293</v>
      </c>
      <c r="B210" s="18" t="s">
        <v>35</v>
      </c>
      <c r="C210" s="17">
        <v>25764</v>
      </c>
      <c r="D210" s="17" t="s">
        <v>39</v>
      </c>
    </row>
    <row r="211" spans="1:4" x14ac:dyDescent="0.3">
      <c r="A211" s="20">
        <v>45293</v>
      </c>
      <c r="B211" s="18" t="s">
        <v>35</v>
      </c>
      <c r="C211" s="17">
        <v>25650</v>
      </c>
      <c r="D211" s="17" t="s">
        <v>39</v>
      </c>
    </row>
    <row r="212" spans="1:4" x14ac:dyDescent="0.3">
      <c r="A212" s="20">
        <v>45293</v>
      </c>
      <c r="B212" s="18" t="s">
        <v>35</v>
      </c>
      <c r="C212" s="17">
        <v>25776</v>
      </c>
      <c r="D212" s="17" t="s">
        <v>39</v>
      </c>
    </row>
    <row r="213" spans="1:4" x14ac:dyDescent="0.3">
      <c r="A213" s="20">
        <v>45293</v>
      </c>
      <c r="B213" s="18" t="s">
        <v>35</v>
      </c>
      <c r="C213" s="17">
        <v>25636</v>
      </c>
      <c r="D213" s="17" t="s">
        <v>39</v>
      </c>
    </row>
    <row r="214" spans="1:4" x14ac:dyDescent="0.3">
      <c r="A214" s="20">
        <v>45293</v>
      </c>
      <c r="B214" s="18" t="s">
        <v>35</v>
      </c>
      <c r="C214" s="17">
        <v>26000</v>
      </c>
      <c r="D214" s="17" t="s">
        <v>39</v>
      </c>
    </row>
    <row r="215" spans="1:4" x14ac:dyDescent="0.3">
      <c r="A215" s="20">
        <v>45293</v>
      </c>
      <c r="B215" s="18" t="s">
        <v>35</v>
      </c>
      <c r="C215" s="17">
        <v>25987</v>
      </c>
      <c r="D215" s="17" t="s">
        <v>39</v>
      </c>
    </row>
    <row r="216" spans="1:4" x14ac:dyDescent="0.3">
      <c r="A216" s="20">
        <v>45293</v>
      </c>
      <c r="B216" s="18" t="s">
        <v>35</v>
      </c>
      <c r="C216" s="17">
        <v>25670</v>
      </c>
      <c r="D216" s="17" t="s">
        <v>39</v>
      </c>
    </row>
    <row r="217" spans="1:4" x14ac:dyDescent="0.3">
      <c r="A217" s="20">
        <v>45293</v>
      </c>
      <c r="B217" s="18" t="s">
        <v>35</v>
      </c>
      <c r="C217" s="17">
        <v>25633</v>
      </c>
      <c r="D217" s="17" t="s">
        <v>39</v>
      </c>
    </row>
    <row r="218" spans="1:4" x14ac:dyDescent="0.3">
      <c r="A218" s="20">
        <v>45293</v>
      </c>
      <c r="B218" s="18" t="s">
        <v>35</v>
      </c>
      <c r="C218" s="17">
        <v>25811</v>
      </c>
      <c r="D218" s="17" t="s">
        <v>39</v>
      </c>
    </row>
    <row r="219" spans="1:4" x14ac:dyDescent="0.3">
      <c r="A219" s="20">
        <v>45293</v>
      </c>
      <c r="B219" s="18" t="s">
        <v>35</v>
      </c>
      <c r="C219" s="17">
        <v>25810</v>
      </c>
      <c r="D219" s="17" t="s">
        <v>39</v>
      </c>
    </row>
    <row r="220" spans="1:4" x14ac:dyDescent="0.3">
      <c r="A220" s="20">
        <v>45293</v>
      </c>
      <c r="B220" s="18" t="s">
        <v>35</v>
      </c>
      <c r="C220" s="17">
        <v>25882</v>
      </c>
      <c r="D220" s="17" t="s">
        <v>39</v>
      </c>
    </row>
    <row r="221" spans="1:4" x14ac:dyDescent="0.3">
      <c r="A221" s="20">
        <v>45293</v>
      </c>
      <c r="B221" s="18" t="s">
        <v>35</v>
      </c>
      <c r="C221" s="17">
        <v>25867</v>
      </c>
      <c r="D221" s="17" t="s">
        <v>39</v>
      </c>
    </row>
    <row r="222" spans="1:4" x14ac:dyDescent="0.3">
      <c r="A222" s="20">
        <v>45293</v>
      </c>
      <c r="B222" s="18" t="s">
        <v>35</v>
      </c>
      <c r="C222" s="17">
        <v>25912</v>
      </c>
      <c r="D222" s="17" t="s">
        <v>39</v>
      </c>
    </row>
    <row r="223" spans="1:4" x14ac:dyDescent="0.3">
      <c r="A223" s="20">
        <v>45293</v>
      </c>
      <c r="B223" s="18" t="s">
        <v>35</v>
      </c>
      <c r="C223" s="17">
        <v>25986</v>
      </c>
      <c r="D223" s="17" t="s">
        <v>39</v>
      </c>
    </row>
    <row r="224" spans="1:4" x14ac:dyDescent="0.3">
      <c r="A224" s="20">
        <v>45293</v>
      </c>
      <c r="B224" s="18" t="s">
        <v>35</v>
      </c>
      <c r="C224" s="17">
        <v>25895</v>
      </c>
      <c r="D224" s="17" t="s">
        <v>39</v>
      </c>
    </row>
    <row r="225" spans="1:4" x14ac:dyDescent="0.3">
      <c r="A225" s="20">
        <v>45293</v>
      </c>
      <c r="B225" s="18" t="s">
        <v>35</v>
      </c>
      <c r="C225" s="17">
        <v>25959</v>
      </c>
      <c r="D225" s="17" t="s">
        <v>39</v>
      </c>
    </row>
    <row r="226" spans="1:4" x14ac:dyDescent="0.3">
      <c r="A226" s="20">
        <v>45293</v>
      </c>
      <c r="B226" s="18" t="s">
        <v>35</v>
      </c>
      <c r="C226" s="17">
        <v>25902</v>
      </c>
      <c r="D226" s="17" t="s">
        <v>39</v>
      </c>
    </row>
    <row r="227" spans="1:4" x14ac:dyDescent="0.3">
      <c r="A227" s="20">
        <v>45293</v>
      </c>
      <c r="B227" s="18" t="s">
        <v>35</v>
      </c>
      <c r="C227" s="17">
        <v>25894</v>
      </c>
      <c r="D227" s="17" t="s">
        <v>39</v>
      </c>
    </row>
    <row r="228" spans="1:4" x14ac:dyDescent="0.3">
      <c r="A228" s="20">
        <v>45293</v>
      </c>
      <c r="B228" s="18" t="s">
        <v>35</v>
      </c>
      <c r="C228" s="17">
        <v>25705</v>
      </c>
      <c r="D228" s="17" t="s">
        <v>39</v>
      </c>
    </row>
    <row r="229" spans="1:4" x14ac:dyDescent="0.3">
      <c r="A229" s="20">
        <v>45293</v>
      </c>
      <c r="B229" s="18" t="s">
        <v>35</v>
      </c>
      <c r="C229" s="17">
        <v>25886</v>
      </c>
      <c r="D229" s="17" t="s">
        <v>39</v>
      </c>
    </row>
    <row r="230" spans="1:4" x14ac:dyDescent="0.3">
      <c r="A230" s="20">
        <v>45293</v>
      </c>
      <c r="B230" s="18" t="s">
        <v>35</v>
      </c>
      <c r="C230" s="17">
        <v>25766</v>
      </c>
      <c r="D230" s="17" t="s">
        <v>40</v>
      </c>
    </row>
    <row r="231" spans="1:4" x14ac:dyDescent="0.3">
      <c r="A231" s="20">
        <v>45293</v>
      </c>
      <c r="B231" s="18" t="s">
        <v>35</v>
      </c>
      <c r="C231" s="17">
        <v>25975</v>
      </c>
      <c r="D231" s="17" t="s">
        <v>40</v>
      </c>
    </row>
    <row r="232" spans="1:4" x14ac:dyDescent="0.3">
      <c r="A232" s="20">
        <v>45293</v>
      </c>
      <c r="B232" s="18" t="s">
        <v>35</v>
      </c>
      <c r="C232" s="17">
        <v>25654</v>
      </c>
      <c r="D232" s="17" t="s">
        <v>40</v>
      </c>
    </row>
    <row r="233" spans="1:4" x14ac:dyDescent="0.3">
      <c r="A233" s="20">
        <v>45293</v>
      </c>
      <c r="B233" s="18" t="s">
        <v>35</v>
      </c>
      <c r="C233" s="17">
        <v>25771</v>
      </c>
      <c r="D233" s="17" t="s">
        <v>40</v>
      </c>
    </row>
    <row r="234" spans="1:4" x14ac:dyDescent="0.3">
      <c r="A234" s="20">
        <v>45293</v>
      </c>
      <c r="B234" s="18" t="s">
        <v>35</v>
      </c>
      <c r="C234" s="17">
        <v>25785</v>
      </c>
      <c r="D234" s="17" t="s">
        <v>40</v>
      </c>
    </row>
    <row r="235" spans="1:4" x14ac:dyDescent="0.3">
      <c r="A235" s="20">
        <v>45293</v>
      </c>
      <c r="B235" s="18" t="s">
        <v>35</v>
      </c>
      <c r="C235" s="17">
        <v>25839</v>
      </c>
      <c r="D235" s="17" t="s">
        <v>40</v>
      </c>
    </row>
    <row r="236" spans="1:4" x14ac:dyDescent="0.3">
      <c r="A236" s="20">
        <v>45293</v>
      </c>
      <c r="B236" s="18" t="s">
        <v>35</v>
      </c>
      <c r="C236" s="17">
        <v>25525</v>
      </c>
      <c r="D236" s="17" t="s">
        <v>40</v>
      </c>
    </row>
    <row r="237" spans="1:4" x14ac:dyDescent="0.3">
      <c r="A237" s="20">
        <v>45293</v>
      </c>
      <c r="B237" s="18" t="s">
        <v>35</v>
      </c>
      <c r="C237" s="17">
        <v>25842</v>
      </c>
      <c r="D237" s="17" t="s">
        <v>40</v>
      </c>
    </row>
    <row r="238" spans="1:4" x14ac:dyDescent="0.3">
      <c r="A238" s="20">
        <v>45293</v>
      </c>
      <c r="B238" s="18" t="s">
        <v>35</v>
      </c>
      <c r="C238" s="17">
        <v>25906</v>
      </c>
      <c r="D238" s="17" t="s">
        <v>40</v>
      </c>
    </row>
    <row r="239" spans="1:4" x14ac:dyDescent="0.3">
      <c r="A239" s="20">
        <v>45293</v>
      </c>
      <c r="B239" s="18" t="s">
        <v>35</v>
      </c>
      <c r="C239" s="17">
        <v>25924</v>
      </c>
      <c r="D239" s="17" t="s">
        <v>3</v>
      </c>
    </row>
    <row r="240" spans="1:4" x14ac:dyDescent="0.3">
      <c r="A240" s="20">
        <v>45293</v>
      </c>
      <c r="B240" s="18" t="s">
        <v>35</v>
      </c>
      <c r="C240" s="17">
        <v>25913</v>
      </c>
      <c r="D240" s="17" t="s">
        <v>3</v>
      </c>
    </row>
    <row r="241" spans="1:4" x14ac:dyDescent="0.3">
      <c r="A241" s="20">
        <v>45293</v>
      </c>
      <c r="B241" s="18" t="s">
        <v>35</v>
      </c>
      <c r="C241" s="17">
        <v>25875</v>
      </c>
      <c r="D241" s="17" t="s">
        <v>3</v>
      </c>
    </row>
    <row r="242" spans="1:4" x14ac:dyDescent="0.3">
      <c r="A242" s="20">
        <v>45293</v>
      </c>
      <c r="B242" s="18" t="s">
        <v>35</v>
      </c>
      <c r="C242" s="17">
        <v>25948</v>
      </c>
      <c r="D242" s="17" t="s">
        <v>3</v>
      </c>
    </row>
    <row r="243" spans="1:4" x14ac:dyDescent="0.3">
      <c r="A243" s="20">
        <v>45293</v>
      </c>
      <c r="B243" s="18" t="s">
        <v>35</v>
      </c>
      <c r="C243" s="17">
        <v>25998</v>
      </c>
      <c r="D243" s="17" t="s">
        <v>3</v>
      </c>
    </row>
    <row r="244" spans="1:4" x14ac:dyDescent="0.3">
      <c r="A244" s="20">
        <v>45293</v>
      </c>
      <c r="B244" s="18" t="s">
        <v>35</v>
      </c>
      <c r="C244" s="17">
        <v>25890</v>
      </c>
      <c r="D244" s="17" t="s">
        <v>3</v>
      </c>
    </row>
    <row r="245" spans="1:4" x14ac:dyDescent="0.3">
      <c r="A245" s="20">
        <v>45293</v>
      </c>
      <c r="B245" s="18" t="s">
        <v>35</v>
      </c>
      <c r="C245" s="17">
        <v>25891</v>
      </c>
      <c r="D245" s="17" t="s">
        <v>3</v>
      </c>
    </row>
    <row r="246" spans="1:4" x14ac:dyDescent="0.3">
      <c r="A246" s="20">
        <v>45293</v>
      </c>
      <c r="B246" s="18" t="s">
        <v>35</v>
      </c>
      <c r="C246" s="17">
        <v>25892</v>
      </c>
      <c r="D246" s="17" t="s">
        <v>3</v>
      </c>
    </row>
    <row r="247" spans="1:4" x14ac:dyDescent="0.3">
      <c r="A247" s="20">
        <v>45293</v>
      </c>
      <c r="B247" s="18" t="s">
        <v>35</v>
      </c>
      <c r="C247" s="17">
        <v>26003</v>
      </c>
      <c r="D247" s="17" t="s">
        <v>3</v>
      </c>
    </row>
    <row r="248" spans="1:4" x14ac:dyDescent="0.3">
      <c r="A248" s="20">
        <v>45293</v>
      </c>
      <c r="B248" s="18" t="s">
        <v>35</v>
      </c>
      <c r="C248" s="17">
        <v>25918</v>
      </c>
      <c r="D248" s="17" t="s">
        <v>3</v>
      </c>
    </row>
    <row r="249" spans="1:4" x14ac:dyDescent="0.3">
      <c r="A249" s="20">
        <v>45293</v>
      </c>
      <c r="B249" s="18" t="s">
        <v>35</v>
      </c>
      <c r="C249" s="17">
        <v>25964</v>
      </c>
      <c r="D249" s="17" t="s">
        <v>3</v>
      </c>
    </row>
    <row r="250" spans="1:4" x14ac:dyDescent="0.3">
      <c r="A250" s="20">
        <v>45293</v>
      </c>
      <c r="B250" s="18" t="s">
        <v>35</v>
      </c>
      <c r="C250" s="17">
        <v>25794</v>
      </c>
      <c r="D250" s="17" t="s">
        <v>3</v>
      </c>
    </row>
    <row r="251" spans="1:4" x14ac:dyDescent="0.3">
      <c r="A251" s="20">
        <v>45293</v>
      </c>
      <c r="B251" s="18" t="s">
        <v>35</v>
      </c>
      <c r="C251" s="17">
        <v>25974</v>
      </c>
      <c r="D251" s="17" t="s">
        <v>41</v>
      </c>
    </row>
    <row r="252" spans="1:4" x14ac:dyDescent="0.3">
      <c r="A252" s="20">
        <v>45293</v>
      </c>
      <c r="B252" s="18" t="s">
        <v>35</v>
      </c>
      <c r="C252" s="17">
        <v>25323</v>
      </c>
      <c r="D252" s="17" t="s">
        <v>41</v>
      </c>
    </row>
    <row r="253" spans="1:4" x14ac:dyDescent="0.3">
      <c r="A253" s="20">
        <v>45293</v>
      </c>
      <c r="B253" s="18" t="s">
        <v>35</v>
      </c>
      <c r="C253" s="17">
        <v>25897</v>
      </c>
      <c r="D253" s="17" t="s">
        <v>41</v>
      </c>
    </row>
    <row r="254" spans="1:4" x14ac:dyDescent="0.3">
      <c r="A254" s="20">
        <v>45293</v>
      </c>
      <c r="B254" s="18" t="s">
        <v>35</v>
      </c>
      <c r="C254" s="17">
        <v>25780</v>
      </c>
      <c r="D254" s="17" t="s">
        <v>41</v>
      </c>
    </row>
    <row r="255" spans="1:4" x14ac:dyDescent="0.3">
      <c r="A255" s="20">
        <v>45293</v>
      </c>
      <c r="B255" s="18" t="s">
        <v>35</v>
      </c>
      <c r="C255" s="17">
        <v>25871</v>
      </c>
      <c r="D255" s="17" t="s">
        <v>41</v>
      </c>
    </row>
    <row r="256" spans="1:4" x14ac:dyDescent="0.3">
      <c r="A256" s="20">
        <v>45293</v>
      </c>
      <c r="B256" s="18" t="s">
        <v>35</v>
      </c>
      <c r="C256" s="17">
        <v>25837</v>
      </c>
      <c r="D256" s="17" t="s">
        <v>41</v>
      </c>
    </row>
    <row r="257" spans="1:4" x14ac:dyDescent="0.3">
      <c r="A257" s="20">
        <v>45293</v>
      </c>
      <c r="B257" s="18" t="s">
        <v>35</v>
      </c>
      <c r="C257" s="17">
        <v>25833</v>
      </c>
      <c r="D257" s="17" t="s">
        <v>41</v>
      </c>
    </row>
    <row r="258" spans="1:4" x14ac:dyDescent="0.3">
      <c r="A258" s="20">
        <v>45293</v>
      </c>
      <c r="B258" s="18" t="s">
        <v>35</v>
      </c>
      <c r="C258" s="17">
        <v>25816</v>
      </c>
      <c r="D258" s="17" t="s">
        <v>41</v>
      </c>
    </row>
    <row r="259" spans="1:4" x14ac:dyDescent="0.3">
      <c r="A259" s="20">
        <v>45293</v>
      </c>
      <c r="B259" s="18" t="s">
        <v>35</v>
      </c>
      <c r="C259" s="17">
        <v>25956</v>
      </c>
      <c r="D259" s="17" t="s">
        <v>41</v>
      </c>
    </row>
    <row r="260" spans="1:4" x14ac:dyDescent="0.3">
      <c r="A260" s="20">
        <v>45293</v>
      </c>
      <c r="B260" s="18" t="s">
        <v>35</v>
      </c>
      <c r="C260" s="17">
        <v>25927</v>
      </c>
      <c r="D260" s="17" t="s">
        <v>41</v>
      </c>
    </row>
    <row r="261" spans="1:4" x14ac:dyDescent="0.3">
      <c r="A261" s="20">
        <v>45293</v>
      </c>
      <c r="B261" s="18" t="s">
        <v>35</v>
      </c>
      <c r="C261" s="17">
        <v>25937</v>
      </c>
      <c r="D261" s="17" t="s">
        <v>41</v>
      </c>
    </row>
    <row r="262" spans="1:4" x14ac:dyDescent="0.3">
      <c r="A262" s="20">
        <v>45293</v>
      </c>
      <c r="B262" s="18" t="s">
        <v>35</v>
      </c>
      <c r="C262" s="17">
        <v>25991</v>
      </c>
      <c r="D262" s="17" t="s">
        <v>41</v>
      </c>
    </row>
    <row r="263" spans="1:4" x14ac:dyDescent="0.3">
      <c r="A263" s="20">
        <v>45293</v>
      </c>
      <c r="B263" s="18" t="s">
        <v>35</v>
      </c>
      <c r="C263" s="17">
        <v>25999</v>
      </c>
      <c r="D263" s="17" t="s">
        <v>41</v>
      </c>
    </row>
    <row r="264" spans="1:4" x14ac:dyDescent="0.3">
      <c r="A264" s="20">
        <v>45293</v>
      </c>
      <c r="B264" s="18" t="s">
        <v>35</v>
      </c>
      <c r="C264" s="17">
        <v>26004</v>
      </c>
      <c r="D264" s="17" t="s">
        <v>41</v>
      </c>
    </row>
    <row r="265" spans="1:4" x14ac:dyDescent="0.3">
      <c r="A265" s="20">
        <v>45293</v>
      </c>
      <c r="B265" s="18" t="s">
        <v>35</v>
      </c>
      <c r="C265" s="17">
        <v>25933</v>
      </c>
      <c r="D265" s="17" t="s">
        <v>41</v>
      </c>
    </row>
    <row r="266" spans="1:4" x14ac:dyDescent="0.3">
      <c r="A266" s="20">
        <v>45293</v>
      </c>
      <c r="B266" s="18" t="s">
        <v>35</v>
      </c>
      <c r="C266" s="17">
        <v>25957</v>
      </c>
      <c r="D266" s="17" t="s">
        <v>41</v>
      </c>
    </row>
    <row r="267" spans="1:4" x14ac:dyDescent="0.3">
      <c r="A267" s="20">
        <v>45293</v>
      </c>
      <c r="B267" s="18" t="s">
        <v>35</v>
      </c>
      <c r="C267" s="17">
        <v>25989</v>
      </c>
      <c r="D267" s="17" t="s">
        <v>41</v>
      </c>
    </row>
    <row r="268" spans="1:4" x14ac:dyDescent="0.3">
      <c r="A268" s="20">
        <v>45293</v>
      </c>
      <c r="B268" s="18" t="s">
        <v>35</v>
      </c>
      <c r="C268" s="17">
        <v>25940</v>
      </c>
      <c r="D268" s="17" t="s">
        <v>41</v>
      </c>
    </row>
    <row r="269" spans="1:4" x14ac:dyDescent="0.3">
      <c r="A269" s="20">
        <v>45293</v>
      </c>
      <c r="B269" s="18" t="s">
        <v>35</v>
      </c>
      <c r="C269" s="17">
        <v>25729</v>
      </c>
      <c r="D269" s="17" t="s">
        <v>41</v>
      </c>
    </row>
    <row r="270" spans="1:4" x14ac:dyDescent="0.3">
      <c r="A270" s="20">
        <v>45293</v>
      </c>
      <c r="B270" s="18" t="s">
        <v>35</v>
      </c>
      <c r="C270" s="17">
        <v>25751</v>
      </c>
      <c r="D270" s="17" t="s">
        <v>41</v>
      </c>
    </row>
    <row r="271" spans="1:4" x14ac:dyDescent="0.3">
      <c r="A271" s="20">
        <v>45293</v>
      </c>
      <c r="B271" s="18" t="s">
        <v>35</v>
      </c>
      <c r="C271" s="17">
        <v>25769</v>
      </c>
      <c r="D271" s="17" t="s">
        <v>41</v>
      </c>
    </row>
    <row r="272" spans="1:4" x14ac:dyDescent="0.3">
      <c r="A272" s="20">
        <v>45293</v>
      </c>
      <c r="B272" s="18" t="s">
        <v>35</v>
      </c>
      <c r="C272" s="17">
        <v>25412</v>
      </c>
      <c r="D272" s="17" t="s">
        <v>41</v>
      </c>
    </row>
    <row r="273" spans="1:4" x14ac:dyDescent="0.3">
      <c r="A273" s="20">
        <v>45293</v>
      </c>
      <c r="B273" s="18" t="s">
        <v>35</v>
      </c>
      <c r="C273" s="17">
        <v>25818</v>
      </c>
      <c r="D273" s="17" t="s">
        <v>41</v>
      </c>
    </row>
    <row r="274" spans="1:4" x14ac:dyDescent="0.3">
      <c r="A274" s="20">
        <v>45293</v>
      </c>
      <c r="B274" s="18" t="s">
        <v>35</v>
      </c>
      <c r="C274" s="17">
        <v>25796</v>
      </c>
      <c r="D274" s="17" t="s">
        <v>41</v>
      </c>
    </row>
    <row r="275" spans="1:4" x14ac:dyDescent="0.3">
      <c r="A275" s="20">
        <v>45293</v>
      </c>
      <c r="B275" s="18" t="s">
        <v>35</v>
      </c>
      <c r="C275" s="17">
        <v>25616</v>
      </c>
      <c r="D275" s="17" t="s">
        <v>41</v>
      </c>
    </row>
    <row r="276" spans="1:4" x14ac:dyDescent="0.3">
      <c r="A276" s="20">
        <v>45293</v>
      </c>
      <c r="B276" s="18" t="s">
        <v>35</v>
      </c>
      <c r="C276" s="17">
        <v>25783</v>
      </c>
      <c r="D276" s="17" t="s">
        <v>41</v>
      </c>
    </row>
    <row r="277" spans="1:4" x14ac:dyDescent="0.3">
      <c r="A277" s="20">
        <v>45293</v>
      </c>
      <c r="B277" s="18" t="s">
        <v>35</v>
      </c>
      <c r="C277" s="17">
        <v>25552</v>
      </c>
      <c r="D277" s="17" t="s">
        <v>41</v>
      </c>
    </row>
    <row r="278" spans="1:4" x14ac:dyDescent="0.3">
      <c r="A278" s="20">
        <v>45293</v>
      </c>
      <c r="B278" s="18" t="s">
        <v>35</v>
      </c>
      <c r="C278" s="17">
        <v>25598</v>
      </c>
      <c r="D278" s="17" t="s">
        <v>41</v>
      </c>
    </row>
    <row r="279" spans="1:4" x14ac:dyDescent="0.3">
      <c r="A279" s="20">
        <v>45293</v>
      </c>
      <c r="B279" s="18" t="s">
        <v>35</v>
      </c>
      <c r="C279" s="17">
        <v>25966</v>
      </c>
      <c r="D279" s="17" t="s">
        <v>5</v>
      </c>
    </row>
    <row r="280" spans="1:4" x14ac:dyDescent="0.3">
      <c r="A280" s="20">
        <v>45293</v>
      </c>
      <c r="B280" s="18" t="s">
        <v>35</v>
      </c>
      <c r="C280" s="17">
        <v>25928</v>
      </c>
      <c r="D280" s="17" t="s">
        <v>5</v>
      </c>
    </row>
    <row r="281" spans="1:4" x14ac:dyDescent="0.3">
      <c r="A281" s="20">
        <v>45293</v>
      </c>
      <c r="B281" s="18" t="s">
        <v>35</v>
      </c>
      <c r="C281" s="17">
        <v>25984</v>
      </c>
      <c r="D281" s="17" t="s">
        <v>5</v>
      </c>
    </row>
    <row r="282" spans="1:4" x14ac:dyDescent="0.3">
      <c r="A282" s="20">
        <v>45293</v>
      </c>
      <c r="B282" s="18" t="s">
        <v>35</v>
      </c>
      <c r="C282" s="17">
        <v>25946</v>
      </c>
      <c r="D282" s="17" t="s">
        <v>5</v>
      </c>
    </row>
    <row r="283" spans="1:4" x14ac:dyDescent="0.3">
      <c r="A283" s="20">
        <v>45293</v>
      </c>
      <c r="B283" s="18" t="s">
        <v>35</v>
      </c>
      <c r="C283" s="17">
        <v>25896</v>
      </c>
      <c r="D283" s="17" t="s">
        <v>5</v>
      </c>
    </row>
    <row r="284" spans="1:4" x14ac:dyDescent="0.3">
      <c r="A284" s="20">
        <v>45293</v>
      </c>
      <c r="B284" s="18" t="s">
        <v>35</v>
      </c>
      <c r="C284" s="17">
        <v>25951</v>
      </c>
      <c r="D284" s="17" t="s">
        <v>5</v>
      </c>
    </row>
    <row r="285" spans="1:4" x14ac:dyDescent="0.3">
      <c r="A285" s="20">
        <v>45293</v>
      </c>
      <c r="B285" s="18" t="s">
        <v>35</v>
      </c>
      <c r="C285" s="17">
        <v>25978</v>
      </c>
      <c r="D285" s="17" t="s">
        <v>5</v>
      </c>
    </row>
    <row r="286" spans="1:4" x14ac:dyDescent="0.3">
      <c r="A286" s="20">
        <v>45293</v>
      </c>
      <c r="B286" s="18" t="s">
        <v>35</v>
      </c>
      <c r="C286" s="17">
        <v>25889</v>
      </c>
      <c r="D286" s="17" t="s">
        <v>6</v>
      </c>
    </row>
    <row r="287" spans="1:4" x14ac:dyDescent="0.3">
      <c r="A287" s="20">
        <v>45293</v>
      </c>
      <c r="B287" s="18" t="s">
        <v>35</v>
      </c>
      <c r="C287" s="17">
        <v>25968</v>
      </c>
      <c r="D287" s="17" t="s">
        <v>6</v>
      </c>
    </row>
    <row r="288" spans="1:4" x14ac:dyDescent="0.3">
      <c r="A288" s="20">
        <v>45293</v>
      </c>
      <c r="B288" s="18" t="s">
        <v>35</v>
      </c>
      <c r="C288" s="17">
        <v>25617</v>
      </c>
      <c r="D288" s="17" t="s">
        <v>6</v>
      </c>
    </row>
    <row r="289" spans="1:4" x14ac:dyDescent="0.3">
      <c r="A289" s="20">
        <v>45293</v>
      </c>
      <c r="B289" s="18" t="s">
        <v>35</v>
      </c>
      <c r="C289" s="17">
        <v>25916</v>
      </c>
      <c r="D289" s="17" t="s">
        <v>6</v>
      </c>
    </row>
    <row r="290" spans="1:4" x14ac:dyDescent="0.3">
      <c r="A290" s="20">
        <v>45293</v>
      </c>
      <c r="B290" s="18" t="s">
        <v>35</v>
      </c>
      <c r="C290" s="17">
        <v>26007</v>
      </c>
      <c r="D290" s="17" t="s">
        <v>6</v>
      </c>
    </row>
    <row r="291" spans="1:4" x14ac:dyDescent="0.3">
      <c r="A291" s="20">
        <v>45293</v>
      </c>
      <c r="B291" s="18" t="s">
        <v>35</v>
      </c>
      <c r="C291" s="17">
        <v>25935</v>
      </c>
      <c r="D291" s="17" t="s">
        <v>6</v>
      </c>
    </row>
    <row r="292" spans="1:4" x14ac:dyDescent="0.3">
      <c r="A292" s="20">
        <v>45293</v>
      </c>
      <c r="B292" s="18" t="s">
        <v>35</v>
      </c>
      <c r="C292" s="17">
        <v>25835</v>
      </c>
      <c r="D292" s="17" t="s">
        <v>6</v>
      </c>
    </row>
    <row r="293" spans="1:4" x14ac:dyDescent="0.3">
      <c r="A293" s="20">
        <v>45293</v>
      </c>
      <c r="B293" s="18" t="s">
        <v>35</v>
      </c>
      <c r="C293" s="17">
        <v>25921</v>
      </c>
      <c r="D293" s="17" t="s">
        <v>6</v>
      </c>
    </row>
    <row r="294" spans="1:4" x14ac:dyDescent="0.3">
      <c r="A294" s="20">
        <v>45293</v>
      </c>
      <c r="B294" s="18" t="s">
        <v>35</v>
      </c>
      <c r="C294" s="17">
        <v>25856</v>
      </c>
      <c r="D294" s="17" t="s">
        <v>6</v>
      </c>
    </row>
    <row r="295" spans="1:4" x14ac:dyDescent="0.3">
      <c r="A295" s="20">
        <v>45293</v>
      </c>
      <c r="B295" s="18" t="s">
        <v>35</v>
      </c>
      <c r="C295" s="17">
        <v>25893</v>
      </c>
      <c r="D295" s="17" t="s">
        <v>6</v>
      </c>
    </row>
    <row r="296" spans="1:4" x14ac:dyDescent="0.3">
      <c r="A296" s="20">
        <v>45293</v>
      </c>
      <c r="B296" s="18" t="s">
        <v>35</v>
      </c>
      <c r="C296" s="17">
        <v>25905</v>
      </c>
      <c r="D296" s="17" t="s">
        <v>6</v>
      </c>
    </row>
    <row r="297" spans="1:4" x14ac:dyDescent="0.3">
      <c r="A297" s="20">
        <v>45293</v>
      </c>
      <c r="B297" s="18" t="s">
        <v>35</v>
      </c>
      <c r="C297" s="17">
        <v>25865</v>
      </c>
      <c r="D297" s="17" t="s">
        <v>6</v>
      </c>
    </row>
    <row r="298" spans="1:4" x14ac:dyDescent="0.3">
      <c r="A298" s="20">
        <v>45293</v>
      </c>
      <c r="B298" s="18" t="s">
        <v>35</v>
      </c>
      <c r="C298" s="17">
        <v>25976</v>
      </c>
      <c r="D298" s="17" t="s">
        <v>1</v>
      </c>
    </row>
    <row r="299" spans="1:4" x14ac:dyDescent="0.3">
      <c r="A299" s="20">
        <v>45293</v>
      </c>
      <c r="B299" s="18" t="s">
        <v>35</v>
      </c>
      <c r="C299" s="17">
        <v>26002</v>
      </c>
      <c r="D299" s="17" t="s">
        <v>1</v>
      </c>
    </row>
    <row r="300" spans="1:4" x14ac:dyDescent="0.3">
      <c r="A300" s="20">
        <v>45293</v>
      </c>
      <c r="B300" s="18" t="s">
        <v>35</v>
      </c>
      <c r="C300" s="17">
        <v>25983</v>
      </c>
      <c r="D300" s="17" t="s">
        <v>1</v>
      </c>
    </row>
    <row r="301" spans="1:4" x14ac:dyDescent="0.3">
      <c r="A301" s="20">
        <v>45293</v>
      </c>
      <c r="B301" s="18" t="s">
        <v>35</v>
      </c>
      <c r="C301" s="17">
        <v>25922</v>
      </c>
      <c r="D301" s="17" t="s">
        <v>1</v>
      </c>
    </row>
    <row r="302" spans="1:4" x14ac:dyDescent="0.3">
      <c r="A302" s="20">
        <v>45293</v>
      </c>
      <c r="B302" s="18" t="s">
        <v>35</v>
      </c>
      <c r="C302" s="17">
        <v>25995</v>
      </c>
      <c r="D302" s="17" t="s">
        <v>1</v>
      </c>
    </row>
    <row r="303" spans="1:4" x14ac:dyDescent="0.3">
      <c r="A303" s="20">
        <v>45293</v>
      </c>
      <c r="B303" s="18" t="s">
        <v>35</v>
      </c>
      <c r="C303" s="17">
        <v>25979</v>
      </c>
      <c r="D303" s="17" t="s">
        <v>1</v>
      </c>
    </row>
    <row r="304" spans="1:4" x14ac:dyDescent="0.3">
      <c r="A304" s="20">
        <v>45293</v>
      </c>
      <c r="B304" s="18" t="s">
        <v>35</v>
      </c>
      <c r="C304" s="17">
        <v>25947</v>
      </c>
      <c r="D304" s="17" t="s">
        <v>1</v>
      </c>
    </row>
    <row r="305" spans="1:4" x14ac:dyDescent="0.3">
      <c r="A305" s="20">
        <v>45293</v>
      </c>
      <c r="B305" s="18" t="s">
        <v>35</v>
      </c>
      <c r="C305" s="17">
        <v>25985</v>
      </c>
      <c r="D305" s="17" t="s">
        <v>1</v>
      </c>
    </row>
    <row r="306" spans="1:4" x14ac:dyDescent="0.3">
      <c r="A306" s="20">
        <v>45293</v>
      </c>
      <c r="B306" s="18" t="s">
        <v>35</v>
      </c>
      <c r="C306" s="17">
        <v>25925</v>
      </c>
      <c r="D306" s="17" t="s">
        <v>1</v>
      </c>
    </row>
    <row r="307" spans="1:4" x14ac:dyDescent="0.3">
      <c r="A307" s="20">
        <v>45294</v>
      </c>
      <c r="B307" s="18" t="s">
        <v>36</v>
      </c>
      <c r="C307" s="17">
        <v>26075</v>
      </c>
      <c r="D307" s="17" t="s">
        <v>6</v>
      </c>
    </row>
    <row r="308" spans="1:4" x14ac:dyDescent="0.3">
      <c r="A308" s="20">
        <v>45295</v>
      </c>
      <c r="B308" s="18" t="s">
        <v>36</v>
      </c>
      <c r="C308" s="17">
        <v>26021</v>
      </c>
      <c r="D308" s="17" t="s">
        <v>6</v>
      </c>
    </row>
    <row r="309" spans="1:4" x14ac:dyDescent="0.3">
      <c r="A309" s="20">
        <v>45296</v>
      </c>
      <c r="B309" s="18" t="s">
        <v>36</v>
      </c>
      <c r="C309" s="17">
        <v>25920</v>
      </c>
      <c r="D309" s="17" t="s">
        <v>6</v>
      </c>
    </row>
    <row r="310" spans="1:4" x14ac:dyDescent="0.3">
      <c r="A310" s="20">
        <v>45297</v>
      </c>
      <c r="B310" s="18" t="s">
        <v>36</v>
      </c>
      <c r="C310" s="17">
        <v>25960</v>
      </c>
      <c r="D310" s="17" t="s">
        <v>5</v>
      </c>
    </row>
    <row r="311" spans="1:4" x14ac:dyDescent="0.3">
      <c r="A311" s="20">
        <v>45298</v>
      </c>
      <c r="B311" s="18" t="s">
        <v>36</v>
      </c>
      <c r="C311" s="17">
        <v>26011</v>
      </c>
      <c r="D311" s="17" t="s">
        <v>5</v>
      </c>
    </row>
    <row r="312" spans="1:4" x14ac:dyDescent="0.3">
      <c r="A312" s="20">
        <v>45299</v>
      </c>
      <c r="B312" s="18" t="s">
        <v>36</v>
      </c>
      <c r="C312" s="17">
        <v>26047</v>
      </c>
      <c r="D312" s="17" t="s">
        <v>5</v>
      </c>
    </row>
    <row r="313" spans="1:4" x14ac:dyDescent="0.3">
      <c r="A313" s="20">
        <v>45300</v>
      </c>
      <c r="B313" s="18" t="s">
        <v>36</v>
      </c>
      <c r="C313" s="17">
        <v>26045</v>
      </c>
      <c r="D313" s="17" t="s">
        <v>5</v>
      </c>
    </row>
    <row r="314" spans="1:4" x14ac:dyDescent="0.3">
      <c r="A314" s="20">
        <v>45301</v>
      </c>
      <c r="B314" s="18" t="s">
        <v>36</v>
      </c>
      <c r="C314" s="17">
        <v>26009</v>
      </c>
      <c r="D314" s="17" t="s">
        <v>5</v>
      </c>
    </row>
    <row r="315" spans="1:4" x14ac:dyDescent="0.3">
      <c r="A315" s="20">
        <v>45302</v>
      </c>
      <c r="B315" s="18" t="s">
        <v>36</v>
      </c>
      <c r="C315" s="17">
        <v>26076</v>
      </c>
      <c r="D315" s="17" t="s">
        <v>5</v>
      </c>
    </row>
    <row r="316" spans="1:4" x14ac:dyDescent="0.3">
      <c r="A316" s="20">
        <v>45303</v>
      </c>
      <c r="B316" s="18" t="s">
        <v>36</v>
      </c>
      <c r="C316" s="17">
        <v>25972</v>
      </c>
      <c r="D316" s="17" t="s">
        <v>5</v>
      </c>
    </row>
    <row r="317" spans="1:4" x14ac:dyDescent="0.3">
      <c r="A317" s="20">
        <v>45304</v>
      </c>
      <c r="B317" s="18" t="s">
        <v>36</v>
      </c>
      <c r="C317" s="17">
        <v>26079</v>
      </c>
      <c r="D317" s="17" t="s">
        <v>5</v>
      </c>
    </row>
    <row r="318" spans="1:4" x14ac:dyDescent="0.3">
      <c r="A318" s="20">
        <v>45305</v>
      </c>
      <c r="B318" s="18" t="s">
        <v>36</v>
      </c>
      <c r="C318" s="17">
        <v>26019</v>
      </c>
      <c r="D318" s="17" t="s">
        <v>5</v>
      </c>
    </row>
    <row r="319" spans="1:4" x14ac:dyDescent="0.3">
      <c r="A319" s="20">
        <v>45306</v>
      </c>
      <c r="B319" s="18" t="s">
        <v>36</v>
      </c>
      <c r="C319" s="17">
        <v>26096</v>
      </c>
      <c r="D319" s="17" t="s">
        <v>5</v>
      </c>
    </row>
    <row r="320" spans="1:4" x14ac:dyDescent="0.3">
      <c r="A320" s="20">
        <v>45307</v>
      </c>
      <c r="B320" s="18" t="s">
        <v>36</v>
      </c>
      <c r="C320" s="17">
        <v>26067</v>
      </c>
      <c r="D320" s="17" t="s">
        <v>1</v>
      </c>
    </row>
    <row r="321" spans="1:4" x14ac:dyDescent="0.3">
      <c r="A321" s="20">
        <v>45308</v>
      </c>
      <c r="B321" s="18" t="s">
        <v>36</v>
      </c>
      <c r="C321" s="17">
        <v>25922</v>
      </c>
      <c r="D321" s="17" t="s">
        <v>1</v>
      </c>
    </row>
    <row r="322" spans="1:4" x14ac:dyDescent="0.3">
      <c r="A322" s="20">
        <v>45309</v>
      </c>
      <c r="B322" s="18" t="s">
        <v>36</v>
      </c>
      <c r="C322" s="17">
        <v>26012</v>
      </c>
      <c r="D322" s="17" t="s">
        <v>1</v>
      </c>
    </row>
    <row r="323" spans="1:4" x14ac:dyDescent="0.3">
      <c r="A323" s="20">
        <v>45310</v>
      </c>
      <c r="B323" s="18" t="s">
        <v>36</v>
      </c>
      <c r="C323" s="17">
        <v>26042</v>
      </c>
      <c r="D323" s="17" t="s">
        <v>1</v>
      </c>
    </row>
    <row r="324" spans="1:4" x14ac:dyDescent="0.3">
      <c r="A324" s="20">
        <v>45311</v>
      </c>
      <c r="B324" s="18" t="s">
        <v>36</v>
      </c>
      <c r="C324" s="17">
        <v>25931</v>
      </c>
      <c r="D324" s="17" t="s">
        <v>1</v>
      </c>
    </row>
    <row r="325" spans="1:4" x14ac:dyDescent="0.3">
      <c r="A325" s="20">
        <v>45312</v>
      </c>
      <c r="B325" s="18" t="s">
        <v>36</v>
      </c>
      <c r="C325" s="17">
        <v>26014</v>
      </c>
      <c r="D325" s="17" t="s">
        <v>1</v>
      </c>
    </row>
    <row r="326" spans="1:4" x14ac:dyDescent="0.3">
      <c r="A326" s="20">
        <v>45313</v>
      </c>
      <c r="B326" s="18" t="s">
        <v>36</v>
      </c>
      <c r="C326" s="17">
        <v>26062</v>
      </c>
      <c r="D326" s="17" t="s">
        <v>1</v>
      </c>
    </row>
    <row r="327" spans="1:4" x14ac:dyDescent="0.3">
      <c r="A327" s="20">
        <v>45314</v>
      </c>
      <c r="B327" s="18" t="s">
        <v>36</v>
      </c>
      <c r="C327" s="17">
        <v>26028</v>
      </c>
      <c r="D327" s="17" t="s">
        <v>1</v>
      </c>
    </row>
    <row r="328" spans="1:4" x14ac:dyDescent="0.3">
      <c r="A328" s="20">
        <v>45315</v>
      </c>
      <c r="B328" s="18" t="s">
        <v>36</v>
      </c>
      <c r="C328" s="17">
        <v>25744</v>
      </c>
      <c r="D328" s="17" t="s">
        <v>1</v>
      </c>
    </row>
    <row r="329" spans="1:4" x14ac:dyDescent="0.3">
      <c r="A329" s="20">
        <v>45316</v>
      </c>
      <c r="B329" s="18" t="s">
        <v>36</v>
      </c>
      <c r="C329" s="17">
        <v>26084</v>
      </c>
      <c r="D329" s="17" t="s">
        <v>1</v>
      </c>
    </row>
    <row r="330" spans="1:4" x14ac:dyDescent="0.3">
      <c r="A330" s="20">
        <v>45317</v>
      </c>
      <c r="B330" s="18" t="s">
        <v>36</v>
      </c>
      <c r="C330" s="17">
        <v>25900</v>
      </c>
      <c r="D330" s="17" t="s">
        <v>1</v>
      </c>
    </row>
    <row r="331" spans="1:4" x14ac:dyDescent="0.3">
      <c r="A331" s="20">
        <v>45318</v>
      </c>
      <c r="B331" s="18" t="s">
        <v>36</v>
      </c>
      <c r="C331" s="17">
        <v>26064</v>
      </c>
      <c r="D331" s="17" t="s">
        <v>1</v>
      </c>
    </row>
    <row r="332" spans="1:4" x14ac:dyDescent="0.3">
      <c r="A332" s="20">
        <v>45319</v>
      </c>
      <c r="B332" s="18" t="s">
        <v>36</v>
      </c>
      <c r="C332" s="17">
        <v>26088</v>
      </c>
      <c r="D332" s="17" t="s">
        <v>1</v>
      </c>
    </row>
    <row r="333" spans="1:4" x14ac:dyDescent="0.3">
      <c r="A333" s="20">
        <v>45320</v>
      </c>
      <c r="B333" s="18" t="s">
        <v>36</v>
      </c>
      <c r="C333" s="17">
        <v>26010</v>
      </c>
      <c r="D333" s="17" t="s">
        <v>1</v>
      </c>
    </row>
    <row r="334" spans="1:4" x14ac:dyDescent="0.3">
      <c r="A334" s="20">
        <v>45321</v>
      </c>
      <c r="B334" s="18" t="s">
        <v>36</v>
      </c>
      <c r="C334" s="17">
        <v>25965</v>
      </c>
      <c r="D334" s="17" t="s">
        <v>2</v>
      </c>
    </row>
    <row r="335" spans="1:4" x14ac:dyDescent="0.3">
      <c r="A335" s="20">
        <v>45322</v>
      </c>
      <c r="B335" s="18" t="s">
        <v>36</v>
      </c>
      <c r="C335" s="17">
        <v>26060</v>
      </c>
      <c r="D335" s="17" t="s">
        <v>2</v>
      </c>
    </row>
    <row r="336" spans="1:4" x14ac:dyDescent="0.3">
      <c r="A336" s="20">
        <v>45323</v>
      </c>
      <c r="B336" s="18" t="s">
        <v>36</v>
      </c>
      <c r="C336" s="17">
        <v>25990</v>
      </c>
      <c r="D336" s="17" t="s">
        <v>2</v>
      </c>
    </row>
    <row r="337" spans="1:4" x14ac:dyDescent="0.3">
      <c r="A337" s="20">
        <v>45324</v>
      </c>
      <c r="B337" s="18" t="s">
        <v>36</v>
      </c>
      <c r="C337" s="17">
        <v>26049</v>
      </c>
      <c r="D337" s="17" t="s">
        <v>2</v>
      </c>
    </row>
    <row r="338" spans="1:4" x14ac:dyDescent="0.3">
      <c r="A338" s="20">
        <v>45325</v>
      </c>
      <c r="B338" s="18" t="s">
        <v>36</v>
      </c>
      <c r="C338" s="17">
        <v>26046</v>
      </c>
      <c r="D338" s="17" t="s">
        <v>2</v>
      </c>
    </row>
    <row r="339" spans="1:4" x14ac:dyDescent="0.3">
      <c r="A339" s="20">
        <v>45326</v>
      </c>
      <c r="B339" s="18" t="s">
        <v>36</v>
      </c>
      <c r="C339" s="17">
        <v>26032</v>
      </c>
      <c r="D339" s="17" t="s">
        <v>2</v>
      </c>
    </row>
    <row r="340" spans="1:4" x14ac:dyDescent="0.3">
      <c r="A340" s="20">
        <v>45327</v>
      </c>
      <c r="B340" s="18" t="s">
        <v>36</v>
      </c>
      <c r="C340" s="17">
        <v>26050</v>
      </c>
      <c r="D340" s="17" t="s">
        <v>2</v>
      </c>
    </row>
    <row r="341" spans="1:4" x14ac:dyDescent="0.3">
      <c r="A341" s="20">
        <v>45328</v>
      </c>
      <c r="B341" s="18" t="s">
        <v>36</v>
      </c>
      <c r="C341" s="17">
        <v>26018</v>
      </c>
      <c r="D341" s="17" t="s">
        <v>2</v>
      </c>
    </row>
    <row r="342" spans="1:4" x14ac:dyDescent="0.3">
      <c r="A342" s="20">
        <v>45329</v>
      </c>
      <c r="B342" s="18" t="s">
        <v>36</v>
      </c>
      <c r="C342" s="17">
        <v>26035</v>
      </c>
      <c r="D342" s="17" t="s">
        <v>2</v>
      </c>
    </row>
    <row r="343" spans="1:4" x14ac:dyDescent="0.3">
      <c r="A343" s="20">
        <v>45330</v>
      </c>
      <c r="B343" s="18" t="s">
        <v>36</v>
      </c>
      <c r="C343" s="17">
        <v>26013</v>
      </c>
      <c r="D343" s="17" t="s">
        <v>2</v>
      </c>
    </row>
    <row r="344" spans="1:4" x14ac:dyDescent="0.3">
      <c r="A344" s="20">
        <v>45331</v>
      </c>
      <c r="B344" s="18" t="s">
        <v>36</v>
      </c>
      <c r="C344" s="17">
        <v>25945</v>
      </c>
      <c r="D344" s="17" t="s">
        <v>2</v>
      </c>
    </row>
    <row r="345" spans="1:4" x14ac:dyDescent="0.3">
      <c r="A345" s="20">
        <v>45332</v>
      </c>
      <c r="B345" s="18" t="s">
        <v>36</v>
      </c>
      <c r="C345" s="17">
        <v>26086</v>
      </c>
      <c r="D345" s="17" t="s">
        <v>2</v>
      </c>
    </row>
    <row r="346" spans="1:4" x14ac:dyDescent="0.3">
      <c r="A346" s="20">
        <v>45333</v>
      </c>
      <c r="B346" s="18" t="s">
        <v>36</v>
      </c>
      <c r="C346" s="17">
        <v>26052</v>
      </c>
      <c r="D346" s="17" t="s">
        <v>2</v>
      </c>
    </row>
    <row r="347" spans="1:4" x14ac:dyDescent="0.3">
      <c r="A347" s="20">
        <v>45334</v>
      </c>
      <c r="B347" s="18" t="s">
        <v>36</v>
      </c>
      <c r="C347" s="17">
        <v>26063</v>
      </c>
      <c r="D347" s="17" t="s">
        <v>3</v>
      </c>
    </row>
    <row r="348" spans="1:4" x14ac:dyDescent="0.3">
      <c r="A348" s="20">
        <v>45335</v>
      </c>
      <c r="B348" s="18" t="s">
        <v>36</v>
      </c>
      <c r="C348" s="17">
        <v>26057</v>
      </c>
      <c r="D348" s="17" t="s">
        <v>3</v>
      </c>
    </row>
    <row r="349" spans="1:4" x14ac:dyDescent="0.3">
      <c r="A349" s="20">
        <v>45336</v>
      </c>
      <c r="B349" s="18" t="s">
        <v>36</v>
      </c>
      <c r="C349" s="17">
        <v>26026</v>
      </c>
      <c r="D349" s="17" t="s">
        <v>3</v>
      </c>
    </row>
    <row r="350" spans="1:4" x14ac:dyDescent="0.3">
      <c r="A350" s="20">
        <v>45337</v>
      </c>
      <c r="B350" s="18" t="s">
        <v>36</v>
      </c>
      <c r="C350" s="17">
        <v>26073</v>
      </c>
      <c r="D350" s="17" t="s">
        <v>3</v>
      </c>
    </row>
    <row r="351" spans="1:4" x14ac:dyDescent="0.3">
      <c r="A351" s="20">
        <v>45338</v>
      </c>
      <c r="B351" s="18" t="s">
        <v>36</v>
      </c>
      <c r="C351" s="17">
        <v>25825</v>
      </c>
      <c r="D351" s="17" t="s">
        <v>3</v>
      </c>
    </row>
    <row r="352" spans="1:4" x14ac:dyDescent="0.3">
      <c r="A352" s="20">
        <v>45339</v>
      </c>
      <c r="B352" s="18" t="s">
        <v>36</v>
      </c>
      <c r="C352" s="17">
        <v>25908</v>
      </c>
      <c r="D352" s="17" t="s">
        <v>3</v>
      </c>
    </row>
    <row r="353" spans="1:4" x14ac:dyDescent="0.3">
      <c r="A353" s="20">
        <v>45340</v>
      </c>
      <c r="B353" s="18" t="s">
        <v>36</v>
      </c>
      <c r="C353" s="17">
        <v>26016</v>
      </c>
      <c r="D353" s="17" t="s">
        <v>3</v>
      </c>
    </row>
    <row r="354" spans="1:4" x14ac:dyDescent="0.3">
      <c r="A354" s="20">
        <v>45341</v>
      </c>
      <c r="B354" s="18" t="s">
        <v>36</v>
      </c>
      <c r="C354" s="17">
        <v>25881</v>
      </c>
      <c r="D354" s="17" t="s">
        <v>3</v>
      </c>
    </row>
    <row r="355" spans="1:4" x14ac:dyDescent="0.3">
      <c r="A355" s="20">
        <v>45342</v>
      </c>
      <c r="B355" s="18" t="s">
        <v>36</v>
      </c>
      <c r="C355" s="17">
        <v>26074</v>
      </c>
      <c r="D355" s="17" t="s">
        <v>3</v>
      </c>
    </row>
    <row r="356" spans="1:4" x14ac:dyDescent="0.3">
      <c r="A356" s="20">
        <v>45343</v>
      </c>
      <c r="B356" s="18" t="s">
        <v>36</v>
      </c>
      <c r="C356" s="17">
        <v>25934</v>
      </c>
      <c r="D356" s="17" t="s">
        <v>3</v>
      </c>
    </row>
    <row r="357" spans="1:4" x14ac:dyDescent="0.3">
      <c r="A357" s="20">
        <v>45344</v>
      </c>
      <c r="B357" s="18" t="s">
        <v>36</v>
      </c>
      <c r="C357" s="17">
        <v>25950</v>
      </c>
      <c r="D357" s="17" t="s">
        <v>3</v>
      </c>
    </row>
    <row r="358" spans="1:4" x14ac:dyDescent="0.3">
      <c r="A358" s="20">
        <v>45345</v>
      </c>
      <c r="B358" s="18" t="s">
        <v>36</v>
      </c>
      <c r="C358" s="17">
        <v>26017</v>
      </c>
      <c r="D358" s="17" t="s">
        <v>3</v>
      </c>
    </row>
    <row r="359" spans="1:4" x14ac:dyDescent="0.3">
      <c r="A359" s="20">
        <v>45346</v>
      </c>
      <c r="B359" s="18" t="s">
        <v>36</v>
      </c>
      <c r="C359" s="17">
        <v>25980</v>
      </c>
      <c r="D359" s="17" t="s">
        <v>3</v>
      </c>
    </row>
    <row r="360" spans="1:4" x14ac:dyDescent="0.3">
      <c r="A360" s="20">
        <v>45347</v>
      </c>
      <c r="B360" s="18" t="s">
        <v>36</v>
      </c>
      <c r="C360" s="17">
        <v>25729</v>
      </c>
      <c r="D360" s="17" t="s">
        <v>3</v>
      </c>
    </row>
    <row r="361" spans="1:4" x14ac:dyDescent="0.3">
      <c r="A361" s="20">
        <v>45348</v>
      </c>
      <c r="B361" s="18" t="s">
        <v>36</v>
      </c>
      <c r="C361" s="17">
        <v>26095</v>
      </c>
      <c r="D361" s="17" t="s">
        <v>3</v>
      </c>
    </row>
    <row r="362" spans="1:4" x14ac:dyDescent="0.3">
      <c r="A362" s="20">
        <v>45349</v>
      </c>
      <c r="B362" s="18" t="s">
        <v>36</v>
      </c>
      <c r="C362" s="17">
        <v>26015</v>
      </c>
      <c r="D362" s="17" t="s">
        <v>3</v>
      </c>
    </row>
    <row r="363" spans="1:4" x14ac:dyDescent="0.3">
      <c r="A363" s="20">
        <v>45350</v>
      </c>
      <c r="B363" s="18" t="s">
        <v>36</v>
      </c>
      <c r="C363" s="17">
        <v>25923</v>
      </c>
      <c r="D363" s="17" t="s">
        <v>3</v>
      </c>
    </row>
    <row r="364" spans="1:4" x14ac:dyDescent="0.3">
      <c r="A364" s="20">
        <v>45351</v>
      </c>
      <c r="B364" s="18" t="s">
        <v>36</v>
      </c>
      <c r="C364" s="17">
        <v>26044</v>
      </c>
      <c r="D364" s="17" t="s">
        <v>43</v>
      </c>
    </row>
    <row r="365" spans="1:4" x14ac:dyDescent="0.3">
      <c r="A365" s="20">
        <v>45352</v>
      </c>
      <c r="B365" s="18" t="s">
        <v>36</v>
      </c>
      <c r="C365" s="17">
        <v>26038</v>
      </c>
      <c r="D365" s="17" t="s">
        <v>43</v>
      </c>
    </row>
    <row r="366" spans="1:4" x14ac:dyDescent="0.3">
      <c r="A366" s="20">
        <v>45353</v>
      </c>
      <c r="B366" s="18" t="s">
        <v>36</v>
      </c>
      <c r="C366" s="17">
        <v>25942</v>
      </c>
      <c r="D366" s="17" t="s">
        <v>43</v>
      </c>
    </row>
    <row r="367" spans="1:4" x14ac:dyDescent="0.3">
      <c r="A367" s="20">
        <v>45354</v>
      </c>
      <c r="B367" s="18" t="s">
        <v>36</v>
      </c>
      <c r="C367" s="17">
        <v>25897</v>
      </c>
      <c r="D367" s="17" t="s">
        <v>43</v>
      </c>
    </row>
    <row r="368" spans="1:4" x14ac:dyDescent="0.3">
      <c r="A368" s="20">
        <v>45355</v>
      </c>
      <c r="B368" s="18" t="s">
        <v>36</v>
      </c>
      <c r="C368" s="17">
        <v>25988</v>
      </c>
      <c r="D368" s="17" t="s">
        <v>41</v>
      </c>
    </row>
    <row r="369" spans="1:4" x14ac:dyDescent="0.3">
      <c r="A369" s="20">
        <v>45356</v>
      </c>
      <c r="B369" s="18" t="s">
        <v>36</v>
      </c>
      <c r="C369" s="17">
        <v>26034</v>
      </c>
      <c r="D369" s="17" t="s">
        <v>41</v>
      </c>
    </row>
    <row r="370" spans="1:4" x14ac:dyDescent="0.3">
      <c r="A370" s="20">
        <v>45357</v>
      </c>
      <c r="B370" s="18" t="s">
        <v>36</v>
      </c>
      <c r="C370" s="17">
        <v>26030</v>
      </c>
      <c r="D370" s="17" t="s">
        <v>41</v>
      </c>
    </row>
    <row r="371" spans="1:4" x14ac:dyDescent="0.3">
      <c r="A371" s="20">
        <v>45358</v>
      </c>
      <c r="B371" s="18" t="s">
        <v>36</v>
      </c>
      <c r="C371" s="17">
        <v>26070</v>
      </c>
      <c r="D371" s="17" t="s">
        <v>41</v>
      </c>
    </row>
    <row r="372" spans="1:4" x14ac:dyDescent="0.3">
      <c r="A372" s="20">
        <v>45359</v>
      </c>
      <c r="B372" s="18" t="s">
        <v>36</v>
      </c>
      <c r="C372" s="17">
        <v>26083</v>
      </c>
      <c r="D372" s="17" t="s">
        <v>41</v>
      </c>
    </row>
    <row r="373" spans="1:4" x14ac:dyDescent="0.3">
      <c r="A373" s="20">
        <v>45360</v>
      </c>
      <c r="B373" s="18" t="s">
        <v>36</v>
      </c>
      <c r="C373" s="17">
        <v>26051</v>
      </c>
      <c r="D373" s="17" t="s">
        <v>41</v>
      </c>
    </row>
    <row r="374" spans="1:4" x14ac:dyDescent="0.3">
      <c r="A374" s="20">
        <v>45361</v>
      </c>
      <c r="B374" s="18" t="s">
        <v>36</v>
      </c>
      <c r="C374" s="17">
        <v>25616</v>
      </c>
      <c r="D374" s="17" t="s">
        <v>41</v>
      </c>
    </row>
    <row r="375" spans="1:4" x14ac:dyDescent="0.3">
      <c r="A375" s="20">
        <v>45362</v>
      </c>
      <c r="B375" s="18" t="s">
        <v>36</v>
      </c>
      <c r="C375" s="17">
        <v>25939</v>
      </c>
      <c r="D375" s="17" t="s">
        <v>41</v>
      </c>
    </row>
    <row r="376" spans="1:4" x14ac:dyDescent="0.3">
      <c r="A376" s="20">
        <v>45363</v>
      </c>
      <c r="B376" s="18" t="s">
        <v>36</v>
      </c>
      <c r="C376" s="17">
        <v>25899</v>
      </c>
      <c r="D376" s="17" t="s">
        <v>38</v>
      </c>
    </row>
    <row r="377" spans="1:4" x14ac:dyDescent="0.3">
      <c r="A377" s="20">
        <v>45364</v>
      </c>
      <c r="B377" s="18" t="s">
        <v>36</v>
      </c>
      <c r="C377" s="17">
        <v>25711</v>
      </c>
      <c r="D377" s="17" t="s">
        <v>38</v>
      </c>
    </row>
    <row r="378" spans="1:4" x14ac:dyDescent="0.3">
      <c r="A378" s="20">
        <v>45365</v>
      </c>
      <c r="B378" s="18" t="s">
        <v>36</v>
      </c>
      <c r="C378" s="17">
        <v>26092</v>
      </c>
      <c r="D378" s="17" t="s">
        <v>38</v>
      </c>
    </row>
    <row r="379" spans="1:4" x14ac:dyDescent="0.3">
      <c r="A379" s="20">
        <v>45366</v>
      </c>
      <c r="B379" s="18" t="s">
        <v>36</v>
      </c>
      <c r="C379" s="17">
        <v>25996</v>
      </c>
      <c r="D379" s="17" t="s">
        <v>38</v>
      </c>
    </row>
    <row r="380" spans="1:4" x14ac:dyDescent="0.3">
      <c r="A380" s="20">
        <v>45367</v>
      </c>
      <c r="B380" s="18" t="s">
        <v>36</v>
      </c>
      <c r="C380" s="17">
        <v>26072</v>
      </c>
      <c r="D380" s="17" t="s">
        <v>38</v>
      </c>
    </row>
    <row r="381" spans="1:4" x14ac:dyDescent="0.3">
      <c r="A381" s="20">
        <v>45368</v>
      </c>
      <c r="B381" s="18" t="s">
        <v>36</v>
      </c>
      <c r="C381" s="17">
        <v>26068</v>
      </c>
      <c r="D381" s="17" t="s">
        <v>38</v>
      </c>
    </row>
    <row r="382" spans="1:4" x14ac:dyDescent="0.3">
      <c r="A382" s="20">
        <v>45369</v>
      </c>
      <c r="B382" s="18" t="s">
        <v>36</v>
      </c>
      <c r="C382" s="17">
        <v>25971</v>
      </c>
      <c r="D382" s="17" t="s">
        <v>38</v>
      </c>
    </row>
    <row r="383" spans="1:4" x14ac:dyDescent="0.3">
      <c r="A383" s="20">
        <v>45370</v>
      </c>
      <c r="B383" s="18" t="s">
        <v>36</v>
      </c>
      <c r="C383" s="17">
        <v>26025</v>
      </c>
      <c r="D383" s="17" t="s">
        <v>38</v>
      </c>
    </row>
    <row r="384" spans="1:4" x14ac:dyDescent="0.3">
      <c r="A384" s="20">
        <v>45371</v>
      </c>
      <c r="B384" s="18" t="s">
        <v>36</v>
      </c>
      <c r="C384" s="17">
        <v>26031</v>
      </c>
      <c r="D384" s="17" t="s">
        <v>38</v>
      </c>
    </row>
    <row r="385" spans="1:4" x14ac:dyDescent="0.3">
      <c r="A385" s="20">
        <v>45372</v>
      </c>
      <c r="B385" s="18" t="s">
        <v>36</v>
      </c>
      <c r="C385" s="17">
        <v>26023</v>
      </c>
      <c r="D385" s="17" t="s">
        <v>38</v>
      </c>
    </row>
    <row r="386" spans="1:4" x14ac:dyDescent="0.3">
      <c r="A386" s="20">
        <v>45373</v>
      </c>
      <c r="B386" s="18" t="s">
        <v>36</v>
      </c>
      <c r="C386" s="17">
        <v>26024</v>
      </c>
      <c r="D386" s="17" t="s">
        <v>38</v>
      </c>
    </row>
    <row r="387" spans="1:4" x14ac:dyDescent="0.3">
      <c r="A387" s="20">
        <v>45374</v>
      </c>
      <c r="B387" s="18" t="s">
        <v>36</v>
      </c>
      <c r="C387" s="17">
        <v>26048</v>
      </c>
      <c r="D387" s="17" t="s">
        <v>38</v>
      </c>
    </row>
    <row r="388" spans="1:4" x14ac:dyDescent="0.3">
      <c r="A388" s="20">
        <v>45375</v>
      </c>
      <c r="B388" s="18" t="s">
        <v>36</v>
      </c>
      <c r="C388" s="17">
        <v>26082</v>
      </c>
      <c r="D388" s="17" t="s">
        <v>38</v>
      </c>
    </row>
    <row r="389" spans="1:4" x14ac:dyDescent="0.3">
      <c r="A389" s="20">
        <v>45376</v>
      </c>
      <c r="B389" s="18" t="s">
        <v>36</v>
      </c>
      <c r="C389" s="17">
        <v>26065</v>
      </c>
      <c r="D389" s="17" t="s">
        <v>38</v>
      </c>
    </row>
    <row r="390" spans="1:4" x14ac:dyDescent="0.3">
      <c r="A390" s="20">
        <v>45377</v>
      </c>
      <c r="B390" s="18" t="s">
        <v>36</v>
      </c>
      <c r="C390" s="17">
        <v>26089</v>
      </c>
      <c r="D390" s="17" t="s">
        <v>38</v>
      </c>
    </row>
    <row r="391" spans="1:4" x14ac:dyDescent="0.3">
      <c r="A391" s="20">
        <v>45378</v>
      </c>
      <c r="B391" s="18" t="s">
        <v>36</v>
      </c>
      <c r="C391" s="17">
        <v>25818</v>
      </c>
      <c r="D391" s="17" t="s">
        <v>38</v>
      </c>
    </row>
    <row r="392" spans="1:4" x14ac:dyDescent="0.3">
      <c r="A392" s="20">
        <v>45379</v>
      </c>
      <c r="B392" s="18" t="s">
        <v>36</v>
      </c>
      <c r="C392" s="17">
        <v>25783</v>
      </c>
      <c r="D392" s="17" t="s">
        <v>38</v>
      </c>
    </row>
    <row r="393" spans="1:4" x14ac:dyDescent="0.3">
      <c r="A393" s="20">
        <v>45380</v>
      </c>
      <c r="B393" s="18" t="s">
        <v>36</v>
      </c>
      <c r="C393" s="17">
        <v>26020</v>
      </c>
      <c r="D393" s="17" t="s">
        <v>38</v>
      </c>
    </row>
    <row r="394" spans="1:4" x14ac:dyDescent="0.3">
      <c r="A394" s="20">
        <v>45381</v>
      </c>
      <c r="B394" s="18" t="s">
        <v>36</v>
      </c>
      <c r="C394" s="17">
        <v>26081</v>
      </c>
      <c r="D394" s="17" t="s">
        <v>44</v>
      </c>
    </row>
  </sheetData>
  <conditionalFormatting sqref="A2:D394">
    <cfRule type="expression" dxfId="109" priority="1">
      <formula>CELL("row")=ROW()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E0101-47E8-4EC4-90AC-57949010A8C0}">
  <sheetPr codeName="Sheet2"/>
  <dimension ref="A1:Q334"/>
  <sheetViews>
    <sheetView topLeftCell="A135" workbookViewId="0">
      <selection activeCell="A2" sqref="A2:D157"/>
    </sheetView>
  </sheetViews>
  <sheetFormatPr defaultRowHeight="15.6" x14ac:dyDescent="0.3"/>
  <cols>
    <col min="1" max="1" width="13.33203125" customWidth="1"/>
    <col min="2" max="2" width="10.33203125" bestFit="1" customWidth="1"/>
    <col min="5" max="5" width="9.5546875" customWidth="1"/>
    <col min="11" max="11" width="9.5546875" customWidth="1"/>
    <col min="15" max="15" width="14.88671875" style="5" bestFit="1" customWidth="1"/>
    <col min="16" max="16" width="16.21875" style="5" bestFit="1" customWidth="1"/>
    <col min="17" max="17" width="14.44140625" style="5" bestFit="1" customWidth="1"/>
  </cols>
  <sheetData>
    <row r="1" spans="1:17" x14ac:dyDescent="0.3">
      <c r="O1" s="77" t="s">
        <v>33</v>
      </c>
      <c r="P1" s="78"/>
      <c r="Q1" s="79"/>
    </row>
    <row r="2" spans="1:17" x14ac:dyDescent="0.3">
      <c r="A2" s="8" t="s">
        <v>27</v>
      </c>
      <c r="B2" t="s">
        <v>34</v>
      </c>
      <c r="C2" t="s">
        <v>23</v>
      </c>
      <c r="D2" t="s">
        <v>0</v>
      </c>
      <c r="E2" t="s">
        <v>25</v>
      </c>
      <c r="F2" t="s">
        <v>26</v>
      </c>
      <c r="I2" t="s">
        <v>23</v>
      </c>
      <c r="J2" t="s">
        <v>24</v>
      </c>
      <c r="K2" t="s">
        <v>25</v>
      </c>
      <c r="L2" t="s">
        <v>26</v>
      </c>
    </row>
    <row r="3" spans="1:17" x14ac:dyDescent="0.3">
      <c r="A3" s="6">
        <v>45292</v>
      </c>
      <c r="B3" s="1" t="s">
        <v>35</v>
      </c>
      <c r="C3">
        <v>25612</v>
      </c>
      <c r="D3" t="s">
        <v>1</v>
      </c>
      <c r="E3">
        <f>VLOOKUP(C3,table_1jan[],3,FALSE)</f>
        <v>359</v>
      </c>
      <c r="F3">
        <f>VLOOKUP(C3,table_1jan[],4,FALSE)</f>
        <v>0</v>
      </c>
      <c r="I3">
        <v>25887</v>
      </c>
      <c r="J3" t="s">
        <v>7</v>
      </c>
      <c r="K3">
        <v>312</v>
      </c>
      <c r="L3">
        <v>0</v>
      </c>
      <c r="O3" s="121" t="s">
        <v>0</v>
      </c>
      <c r="P3" s="122" t="s">
        <v>28</v>
      </c>
    </row>
    <row r="4" spans="1:17" x14ac:dyDescent="0.3">
      <c r="A4" s="7">
        <v>45292</v>
      </c>
      <c r="B4" s="1" t="s">
        <v>35</v>
      </c>
      <c r="C4">
        <v>25819</v>
      </c>
      <c r="D4" t="s">
        <v>1</v>
      </c>
      <c r="E4">
        <f>VLOOKUP(C4,table_1jan[],3,FALSE)</f>
        <v>183</v>
      </c>
      <c r="F4">
        <f>VLOOKUP(C4,table_1jan[],4,FALSE)</f>
        <v>0</v>
      </c>
      <c r="I4">
        <v>25885</v>
      </c>
      <c r="J4" t="s">
        <v>7</v>
      </c>
      <c r="K4">
        <v>1207</v>
      </c>
      <c r="L4">
        <v>0</v>
      </c>
    </row>
    <row r="5" spans="1:17" x14ac:dyDescent="0.3">
      <c r="A5" s="6">
        <v>45292</v>
      </c>
      <c r="B5" s="1" t="s">
        <v>35</v>
      </c>
      <c r="C5">
        <v>25727</v>
      </c>
      <c r="D5" t="s">
        <v>1</v>
      </c>
      <c r="E5">
        <f>VLOOKUP(C5,table_1jan[],3,FALSE)</f>
        <v>71</v>
      </c>
      <c r="F5">
        <f>VLOOKUP(C5,table_1jan[],4,FALSE)</f>
        <v>0</v>
      </c>
      <c r="I5">
        <v>25883</v>
      </c>
      <c r="J5" t="s">
        <v>7</v>
      </c>
      <c r="K5">
        <v>630</v>
      </c>
      <c r="L5">
        <v>630</v>
      </c>
      <c r="O5" s="121" t="s">
        <v>29</v>
      </c>
      <c r="P5" s="122" t="s">
        <v>31</v>
      </c>
      <c r="Q5" s="122" t="s">
        <v>32</v>
      </c>
    </row>
    <row r="6" spans="1:17" x14ac:dyDescent="0.3">
      <c r="A6" s="7">
        <v>45292</v>
      </c>
      <c r="B6" s="1" t="s">
        <v>35</v>
      </c>
      <c r="C6">
        <v>25821</v>
      </c>
      <c r="D6" t="s">
        <v>1</v>
      </c>
      <c r="E6">
        <f>VLOOKUP(C6,table_1jan[],3,FALSE)</f>
        <v>306</v>
      </c>
      <c r="F6">
        <f>VLOOKUP(C6,table_1jan[],4,FALSE)</f>
        <v>0</v>
      </c>
      <c r="I6">
        <v>25882</v>
      </c>
      <c r="J6" t="s">
        <v>7</v>
      </c>
      <c r="K6">
        <v>1006</v>
      </c>
      <c r="L6">
        <v>0</v>
      </c>
      <c r="O6" s="123">
        <v>24965</v>
      </c>
      <c r="P6" s="124">
        <v>23</v>
      </c>
      <c r="Q6" s="124">
        <v>0</v>
      </c>
    </row>
    <row r="7" spans="1:17" x14ac:dyDescent="0.3">
      <c r="A7" s="6">
        <v>45292</v>
      </c>
      <c r="B7" s="1" t="s">
        <v>35</v>
      </c>
      <c r="C7">
        <v>25690</v>
      </c>
      <c r="D7" t="s">
        <v>1</v>
      </c>
      <c r="E7">
        <f>VLOOKUP(C7,table_1jan[],3,FALSE)</f>
        <v>487</v>
      </c>
      <c r="F7">
        <f>VLOOKUP(C7,table_1jan[],4,FALSE)</f>
        <v>0</v>
      </c>
      <c r="I7">
        <v>25880</v>
      </c>
      <c r="J7" t="s">
        <v>8</v>
      </c>
      <c r="K7">
        <v>489</v>
      </c>
      <c r="L7">
        <v>489</v>
      </c>
      <c r="O7" s="123">
        <v>25262</v>
      </c>
      <c r="P7" s="124">
        <v>26</v>
      </c>
      <c r="Q7" s="124">
        <v>0</v>
      </c>
    </row>
    <row r="8" spans="1:17" x14ac:dyDescent="0.3">
      <c r="A8" s="7">
        <v>45292</v>
      </c>
      <c r="B8" s="1" t="s">
        <v>35</v>
      </c>
      <c r="C8">
        <v>25768</v>
      </c>
      <c r="D8" t="s">
        <v>1</v>
      </c>
      <c r="E8">
        <f>VLOOKUP(C8,table_1jan[],3,FALSE)</f>
        <v>363.65</v>
      </c>
      <c r="F8">
        <f>VLOOKUP(C8,table_1jan[],4,FALSE)</f>
        <v>0</v>
      </c>
      <c r="I8">
        <v>25879</v>
      </c>
      <c r="J8" t="s">
        <v>7</v>
      </c>
      <c r="K8">
        <v>80</v>
      </c>
      <c r="L8">
        <v>0</v>
      </c>
      <c r="O8" s="123">
        <v>25334</v>
      </c>
      <c r="P8" s="124">
        <v>634</v>
      </c>
      <c r="Q8" s="124">
        <v>0</v>
      </c>
    </row>
    <row r="9" spans="1:17" x14ac:dyDescent="0.3">
      <c r="A9" s="6">
        <v>45292</v>
      </c>
      <c r="B9" s="1" t="s">
        <v>35</v>
      </c>
      <c r="C9">
        <v>25827</v>
      </c>
      <c r="D9" t="s">
        <v>1</v>
      </c>
      <c r="E9">
        <f>VLOOKUP(C9,table_1jan[],3,FALSE)</f>
        <v>1503</v>
      </c>
      <c r="F9">
        <f>VLOOKUP(C9,table_1jan[],4,FALSE)</f>
        <v>0</v>
      </c>
      <c r="I9">
        <v>25878</v>
      </c>
      <c r="J9" t="s">
        <v>7</v>
      </c>
      <c r="K9">
        <v>501</v>
      </c>
      <c r="L9">
        <v>0</v>
      </c>
      <c r="O9" s="123">
        <v>25363</v>
      </c>
      <c r="P9" s="124">
        <v>23</v>
      </c>
      <c r="Q9" s="124">
        <v>0</v>
      </c>
    </row>
    <row r="10" spans="1:17" x14ac:dyDescent="0.3">
      <c r="A10" s="7">
        <v>45292</v>
      </c>
      <c r="B10" s="1" t="s">
        <v>35</v>
      </c>
      <c r="C10">
        <v>25855</v>
      </c>
      <c r="D10" t="s">
        <v>1</v>
      </c>
      <c r="E10">
        <f>VLOOKUP(C10,table_1jan[],3,FALSE)</f>
        <v>545</v>
      </c>
      <c r="F10">
        <f>VLOOKUP(C10,table_1jan[],4,FALSE)</f>
        <v>0</v>
      </c>
      <c r="I10">
        <v>25877</v>
      </c>
      <c r="J10" t="s">
        <v>7</v>
      </c>
      <c r="K10">
        <v>353</v>
      </c>
      <c r="L10">
        <v>0</v>
      </c>
      <c r="O10" s="123">
        <v>25371</v>
      </c>
      <c r="P10" s="124">
        <v>648</v>
      </c>
      <c r="Q10" s="124">
        <v>0</v>
      </c>
    </row>
    <row r="11" spans="1:17" x14ac:dyDescent="0.3">
      <c r="A11" s="6">
        <v>45292</v>
      </c>
      <c r="B11" s="1" t="s">
        <v>35</v>
      </c>
      <c r="C11">
        <v>25849</v>
      </c>
      <c r="D11" t="s">
        <v>1</v>
      </c>
      <c r="E11">
        <f>VLOOKUP(C11,table_1jan[],3,FALSE)</f>
        <v>597</v>
      </c>
      <c r="F11">
        <f>VLOOKUP(C11,table_1jan[],4,FALSE)</f>
        <v>0</v>
      </c>
      <c r="I11">
        <v>25876</v>
      </c>
      <c r="J11" t="s">
        <v>7</v>
      </c>
      <c r="K11">
        <v>508</v>
      </c>
      <c r="L11">
        <v>0</v>
      </c>
      <c r="O11" s="123">
        <v>25378</v>
      </c>
      <c r="P11" s="124">
        <v>23</v>
      </c>
      <c r="Q11" s="124">
        <v>0</v>
      </c>
    </row>
    <row r="12" spans="1:17" x14ac:dyDescent="0.3">
      <c r="A12" s="7">
        <v>45292</v>
      </c>
      <c r="B12" s="1" t="s">
        <v>35</v>
      </c>
      <c r="C12">
        <v>25779</v>
      </c>
      <c r="D12" t="s">
        <v>1</v>
      </c>
      <c r="E12">
        <f>VLOOKUP(C12,table_1jan[],3,FALSE)</f>
        <v>808</v>
      </c>
      <c r="F12">
        <f>VLOOKUP(C12,table_1jan[],4,FALSE)</f>
        <v>0</v>
      </c>
      <c r="I12">
        <v>25875</v>
      </c>
      <c r="J12" t="s">
        <v>7</v>
      </c>
      <c r="K12">
        <v>24</v>
      </c>
      <c r="L12">
        <v>0</v>
      </c>
      <c r="O12" s="123">
        <v>25380</v>
      </c>
      <c r="P12" s="124">
        <v>58</v>
      </c>
      <c r="Q12" s="124">
        <v>0</v>
      </c>
    </row>
    <row r="13" spans="1:17" x14ac:dyDescent="0.3">
      <c r="A13" s="6">
        <v>45292</v>
      </c>
      <c r="B13" s="1" t="s">
        <v>35</v>
      </c>
      <c r="C13">
        <v>25873</v>
      </c>
      <c r="D13" t="s">
        <v>1</v>
      </c>
      <c r="E13">
        <f>VLOOKUP(C13,table_1jan[],3,FALSE)</f>
        <v>453</v>
      </c>
      <c r="F13">
        <f>VLOOKUP(C13,table_1jan[],4,FALSE)</f>
        <v>0</v>
      </c>
      <c r="I13">
        <v>25874</v>
      </c>
      <c r="J13" t="s">
        <v>7</v>
      </c>
      <c r="K13">
        <v>42</v>
      </c>
      <c r="L13">
        <v>0</v>
      </c>
      <c r="O13" s="123">
        <v>25412</v>
      </c>
      <c r="P13" s="124">
        <v>621</v>
      </c>
      <c r="Q13" s="124">
        <v>0</v>
      </c>
    </row>
    <row r="14" spans="1:17" x14ac:dyDescent="0.3">
      <c r="A14" s="7">
        <v>45292</v>
      </c>
      <c r="B14" s="1" t="s">
        <v>35</v>
      </c>
      <c r="C14">
        <v>25805</v>
      </c>
      <c r="D14" t="s">
        <v>1</v>
      </c>
      <c r="E14">
        <f>VLOOKUP(C14,table_1jan[],3,FALSE)</f>
        <v>29</v>
      </c>
      <c r="F14">
        <f>VLOOKUP(C14,table_1jan[],4,FALSE)</f>
        <v>0</v>
      </c>
      <c r="I14">
        <v>25873</v>
      </c>
      <c r="J14" t="s">
        <v>8</v>
      </c>
      <c r="K14">
        <v>453</v>
      </c>
      <c r="L14">
        <v>0</v>
      </c>
      <c r="O14" s="123">
        <v>25413</v>
      </c>
      <c r="P14" s="124">
        <v>79</v>
      </c>
      <c r="Q14" s="124">
        <v>79</v>
      </c>
    </row>
    <row r="15" spans="1:17" x14ac:dyDescent="0.3">
      <c r="A15" s="6">
        <v>45292</v>
      </c>
      <c r="B15" s="1" t="s">
        <v>35</v>
      </c>
      <c r="C15">
        <v>25808</v>
      </c>
      <c r="D15" t="s">
        <v>1</v>
      </c>
      <c r="E15">
        <f>VLOOKUP(C15,table_1jan[],3,FALSE)</f>
        <v>92</v>
      </c>
      <c r="F15">
        <f>VLOOKUP(C15,table_1jan[],4,FALSE)</f>
        <v>0</v>
      </c>
      <c r="I15">
        <v>25872</v>
      </c>
      <c r="J15" t="s">
        <v>7</v>
      </c>
      <c r="K15">
        <v>536.5</v>
      </c>
      <c r="L15">
        <v>0</v>
      </c>
      <c r="O15" s="123">
        <v>25508</v>
      </c>
      <c r="P15" s="124">
        <v>64</v>
      </c>
      <c r="Q15" s="124">
        <v>0</v>
      </c>
    </row>
    <row r="16" spans="1:17" x14ac:dyDescent="0.3">
      <c r="A16" s="7">
        <v>45292</v>
      </c>
      <c r="B16" s="1" t="s">
        <v>35</v>
      </c>
      <c r="C16">
        <v>25784</v>
      </c>
      <c r="D16" t="s">
        <v>1</v>
      </c>
      <c r="E16">
        <f>VLOOKUP(C16,table_1jan[],3,FALSE)</f>
        <v>867</v>
      </c>
      <c r="F16">
        <f>VLOOKUP(C16,table_1jan[],4,FALSE)</f>
        <v>0</v>
      </c>
      <c r="I16">
        <v>25871</v>
      </c>
      <c r="J16" t="s">
        <v>7</v>
      </c>
      <c r="K16">
        <v>80</v>
      </c>
      <c r="L16">
        <v>0</v>
      </c>
      <c r="O16" s="123">
        <v>25509</v>
      </c>
      <c r="P16" s="124">
        <v>452</v>
      </c>
      <c r="Q16" s="124">
        <v>0</v>
      </c>
    </row>
    <row r="17" spans="1:17" x14ac:dyDescent="0.3">
      <c r="A17" s="6">
        <v>45292</v>
      </c>
      <c r="B17" s="1" t="s">
        <v>35</v>
      </c>
      <c r="C17">
        <v>25869</v>
      </c>
      <c r="D17" t="s">
        <v>1</v>
      </c>
      <c r="E17">
        <f>VLOOKUP(C17,table_1jan[],3,FALSE)</f>
        <v>657</v>
      </c>
      <c r="F17">
        <f>VLOOKUP(C17,table_1jan[],4,FALSE)</f>
        <v>657</v>
      </c>
      <c r="I17">
        <v>25870</v>
      </c>
      <c r="J17" t="s">
        <v>7</v>
      </c>
      <c r="K17">
        <v>455</v>
      </c>
      <c r="L17">
        <v>455</v>
      </c>
      <c r="O17" s="123">
        <v>25522</v>
      </c>
      <c r="P17" s="124">
        <v>113</v>
      </c>
      <c r="Q17" s="124">
        <v>0</v>
      </c>
    </row>
    <row r="18" spans="1:17" x14ac:dyDescent="0.3">
      <c r="A18" s="7">
        <v>45292</v>
      </c>
      <c r="B18" s="1" t="s">
        <v>35</v>
      </c>
      <c r="C18">
        <v>25757</v>
      </c>
      <c r="D18" t="s">
        <v>1</v>
      </c>
      <c r="E18">
        <f>VLOOKUP(C18,table_1jan[],3,FALSE)</f>
        <v>106</v>
      </c>
      <c r="F18">
        <f>VLOOKUP(C18,table_1jan[],4,FALSE)</f>
        <v>0</v>
      </c>
      <c r="I18">
        <v>25869</v>
      </c>
      <c r="J18" t="s">
        <v>8</v>
      </c>
      <c r="K18">
        <v>657</v>
      </c>
      <c r="L18">
        <v>657</v>
      </c>
      <c r="O18" s="123">
        <v>25542</v>
      </c>
      <c r="P18" s="124">
        <v>29</v>
      </c>
      <c r="Q18" s="124">
        <v>0</v>
      </c>
    </row>
    <row r="19" spans="1:17" x14ac:dyDescent="0.3">
      <c r="A19" s="6">
        <v>45292</v>
      </c>
      <c r="B19" s="1" t="s">
        <v>35</v>
      </c>
      <c r="C19">
        <v>25767</v>
      </c>
      <c r="D19" t="s">
        <v>1</v>
      </c>
      <c r="E19">
        <f>VLOOKUP(C19,table_1jan[],3,FALSE)</f>
        <v>831</v>
      </c>
      <c r="F19">
        <f>VLOOKUP(C19,table_1jan[],4,FALSE)</f>
        <v>0</v>
      </c>
      <c r="I19">
        <v>25868</v>
      </c>
      <c r="J19" t="s">
        <v>8</v>
      </c>
      <c r="K19">
        <v>1077.7</v>
      </c>
      <c r="L19">
        <v>1077.7</v>
      </c>
      <c r="O19" s="123">
        <v>25552</v>
      </c>
      <c r="P19" s="124">
        <v>616</v>
      </c>
      <c r="Q19" s="124">
        <v>0</v>
      </c>
    </row>
    <row r="20" spans="1:17" x14ac:dyDescent="0.3">
      <c r="A20" s="7">
        <v>45292</v>
      </c>
      <c r="B20" s="1" t="s">
        <v>35</v>
      </c>
      <c r="C20">
        <v>25846</v>
      </c>
      <c r="D20" t="s">
        <v>1</v>
      </c>
      <c r="E20">
        <f>VLOOKUP(C20,table_1jan[],3,FALSE)</f>
        <v>559</v>
      </c>
      <c r="F20">
        <f>VLOOKUP(C20,table_1jan[],4,FALSE)</f>
        <v>0</v>
      </c>
      <c r="I20">
        <v>25867</v>
      </c>
      <c r="J20" t="s">
        <v>7</v>
      </c>
      <c r="K20">
        <v>1012.6</v>
      </c>
      <c r="L20">
        <v>0</v>
      </c>
      <c r="O20" s="123">
        <v>25562</v>
      </c>
      <c r="P20" s="124">
        <v>296</v>
      </c>
      <c r="Q20" s="124">
        <v>0</v>
      </c>
    </row>
    <row r="21" spans="1:17" x14ac:dyDescent="0.3">
      <c r="A21" s="6">
        <v>45292</v>
      </c>
      <c r="B21" s="1" t="s">
        <v>35</v>
      </c>
      <c r="C21">
        <v>25793</v>
      </c>
      <c r="D21" t="s">
        <v>1</v>
      </c>
      <c r="E21">
        <f>VLOOKUP(C21,table_1jan[],3,FALSE)</f>
        <v>500</v>
      </c>
      <c r="F21">
        <f>VLOOKUP(C21,table_1jan[],4,FALSE)</f>
        <v>0</v>
      </c>
      <c r="I21">
        <v>25866</v>
      </c>
      <c r="J21" t="s">
        <v>7</v>
      </c>
      <c r="K21">
        <v>464</v>
      </c>
      <c r="L21">
        <v>0</v>
      </c>
      <c r="O21" s="123">
        <v>25598</v>
      </c>
      <c r="P21" s="124">
        <v>715</v>
      </c>
      <c r="Q21" s="124">
        <v>0</v>
      </c>
    </row>
    <row r="22" spans="1:17" x14ac:dyDescent="0.3">
      <c r="A22" s="7">
        <v>45292</v>
      </c>
      <c r="B22" s="1" t="s">
        <v>35</v>
      </c>
      <c r="C22">
        <v>25755</v>
      </c>
      <c r="D22" t="s">
        <v>1</v>
      </c>
      <c r="E22">
        <f>VLOOKUP(C22,table_1jan[],3,FALSE)</f>
        <v>2087</v>
      </c>
      <c r="F22">
        <f>VLOOKUP(C22,table_1jan[],4,FALSE)</f>
        <v>0</v>
      </c>
      <c r="I22">
        <v>25864</v>
      </c>
      <c r="J22" t="s">
        <v>7</v>
      </c>
      <c r="K22">
        <v>97</v>
      </c>
      <c r="L22">
        <v>0</v>
      </c>
      <c r="O22" s="123">
        <v>25599</v>
      </c>
      <c r="P22" s="124">
        <v>401</v>
      </c>
      <c r="Q22" s="124">
        <v>0</v>
      </c>
    </row>
    <row r="23" spans="1:17" x14ac:dyDescent="0.3">
      <c r="A23" s="6">
        <v>45292</v>
      </c>
      <c r="B23" s="1" t="s">
        <v>35</v>
      </c>
      <c r="C23">
        <v>25868</v>
      </c>
      <c r="D23" t="s">
        <v>1</v>
      </c>
      <c r="E23">
        <f>VLOOKUP(C23,table_1jan[],3,FALSE)</f>
        <v>1077.7</v>
      </c>
      <c r="F23">
        <f>VLOOKUP(C23,table_1jan[],4,FALSE)</f>
        <v>1077.7</v>
      </c>
      <c r="I23">
        <v>25863</v>
      </c>
      <c r="J23" t="s">
        <v>7</v>
      </c>
      <c r="K23">
        <v>855</v>
      </c>
      <c r="L23">
        <v>0</v>
      </c>
      <c r="O23" s="123">
        <v>25612</v>
      </c>
      <c r="P23" s="124">
        <v>359</v>
      </c>
      <c r="Q23" s="124">
        <v>0</v>
      </c>
    </row>
    <row r="24" spans="1:17" x14ac:dyDescent="0.3">
      <c r="A24" s="7">
        <v>45292</v>
      </c>
      <c r="B24" s="1" t="s">
        <v>35</v>
      </c>
      <c r="C24">
        <v>25860</v>
      </c>
      <c r="D24" t="s">
        <v>1</v>
      </c>
      <c r="E24">
        <f>VLOOKUP(C24,table_1jan[],3,FALSE)</f>
        <v>549</v>
      </c>
      <c r="F24">
        <f>VLOOKUP(C24,table_1jan[],4,FALSE)</f>
        <v>0</v>
      </c>
      <c r="I24">
        <v>25862</v>
      </c>
      <c r="J24" t="s">
        <v>7</v>
      </c>
      <c r="K24">
        <v>445</v>
      </c>
      <c r="L24">
        <v>0</v>
      </c>
      <c r="O24" s="123">
        <v>25615</v>
      </c>
      <c r="P24" s="124">
        <v>946</v>
      </c>
      <c r="Q24" s="124">
        <v>0</v>
      </c>
    </row>
    <row r="25" spans="1:17" x14ac:dyDescent="0.3">
      <c r="A25" s="6">
        <v>45292</v>
      </c>
      <c r="B25" s="1" t="s">
        <v>35</v>
      </c>
      <c r="C25">
        <v>25880</v>
      </c>
      <c r="D25" t="s">
        <v>1</v>
      </c>
      <c r="E25">
        <f>VLOOKUP(C25,table_1jan[],3,FALSE)</f>
        <v>489</v>
      </c>
      <c r="F25">
        <f>VLOOKUP(C25,table_1jan[],4,FALSE)</f>
        <v>489</v>
      </c>
      <c r="I25">
        <v>25861</v>
      </c>
      <c r="J25" t="s">
        <v>7</v>
      </c>
      <c r="K25">
        <v>56</v>
      </c>
      <c r="L25">
        <v>0</v>
      </c>
      <c r="O25" s="123">
        <v>25621</v>
      </c>
      <c r="P25" s="124">
        <v>571</v>
      </c>
      <c r="Q25" s="124">
        <v>0</v>
      </c>
    </row>
    <row r="26" spans="1:17" x14ac:dyDescent="0.3">
      <c r="A26" s="7">
        <v>45292</v>
      </c>
      <c r="B26" s="1" t="s">
        <v>35</v>
      </c>
      <c r="C26">
        <v>25813</v>
      </c>
      <c r="D26" t="s">
        <v>2</v>
      </c>
      <c r="E26">
        <f>VLOOKUP(C26,table_1jan[],3,FALSE)</f>
        <v>468</v>
      </c>
      <c r="F26">
        <f>VLOOKUP(C26,table_1jan[],4,FALSE)</f>
        <v>468</v>
      </c>
      <c r="I26">
        <v>25860</v>
      </c>
      <c r="J26" t="s">
        <v>8</v>
      </c>
      <c r="K26">
        <v>549</v>
      </c>
      <c r="L26">
        <v>0</v>
      </c>
      <c r="O26" s="123">
        <v>25622</v>
      </c>
      <c r="P26" s="124">
        <v>888</v>
      </c>
      <c r="Q26" s="124">
        <v>888</v>
      </c>
    </row>
    <row r="27" spans="1:17" x14ac:dyDescent="0.3">
      <c r="A27" s="6">
        <v>45292</v>
      </c>
      <c r="B27" s="1" t="s">
        <v>35</v>
      </c>
      <c r="C27">
        <v>25800</v>
      </c>
      <c r="D27" t="s">
        <v>2</v>
      </c>
      <c r="E27">
        <f>VLOOKUP(C27,table_1jan[],3,FALSE)</f>
        <v>523</v>
      </c>
      <c r="F27">
        <f>VLOOKUP(C27,table_1jan[],4,FALSE)</f>
        <v>0</v>
      </c>
      <c r="I27">
        <v>25859</v>
      </c>
      <c r="J27" t="s">
        <v>7</v>
      </c>
      <c r="K27">
        <v>472</v>
      </c>
      <c r="L27">
        <v>0</v>
      </c>
      <c r="O27" s="123">
        <v>25626</v>
      </c>
      <c r="P27" s="124">
        <v>872</v>
      </c>
      <c r="Q27" s="124">
        <v>872</v>
      </c>
    </row>
    <row r="28" spans="1:17" x14ac:dyDescent="0.3">
      <c r="A28" s="7">
        <v>45292</v>
      </c>
      <c r="B28" s="1" t="s">
        <v>35</v>
      </c>
      <c r="C28">
        <v>25836</v>
      </c>
      <c r="D28" t="s">
        <v>2</v>
      </c>
      <c r="E28">
        <f>VLOOKUP(C28,table_1jan[],3,FALSE)</f>
        <v>470</v>
      </c>
      <c r="F28">
        <f>VLOOKUP(C28,table_1jan[],4,FALSE)</f>
        <v>470</v>
      </c>
      <c r="I28">
        <v>25858</v>
      </c>
      <c r="J28" t="s">
        <v>9</v>
      </c>
      <c r="K28">
        <v>550</v>
      </c>
      <c r="L28">
        <v>550</v>
      </c>
      <c r="O28" s="123">
        <v>25627</v>
      </c>
      <c r="P28" s="124">
        <v>560</v>
      </c>
      <c r="Q28" s="124">
        <v>0</v>
      </c>
    </row>
    <row r="29" spans="1:17" x14ac:dyDescent="0.3">
      <c r="A29" s="6">
        <v>45292</v>
      </c>
      <c r="B29" s="1" t="s">
        <v>35</v>
      </c>
      <c r="C29">
        <v>25844</v>
      </c>
      <c r="D29" t="s">
        <v>2</v>
      </c>
      <c r="E29">
        <f>VLOOKUP(C29,table_1jan[],3,FALSE)</f>
        <v>470</v>
      </c>
      <c r="F29">
        <f>VLOOKUP(C29,table_1jan[],4,FALSE)</f>
        <v>470</v>
      </c>
      <c r="I29">
        <v>25857</v>
      </c>
      <c r="J29" t="s">
        <v>9</v>
      </c>
      <c r="K29">
        <v>674</v>
      </c>
      <c r="L29">
        <v>0</v>
      </c>
      <c r="O29" s="123">
        <v>25628</v>
      </c>
      <c r="P29" s="124">
        <v>192</v>
      </c>
      <c r="Q29" s="124">
        <v>0</v>
      </c>
    </row>
    <row r="30" spans="1:17" x14ac:dyDescent="0.3">
      <c r="A30" s="7">
        <v>45292</v>
      </c>
      <c r="B30" s="1" t="s">
        <v>35</v>
      </c>
      <c r="C30">
        <v>25773</v>
      </c>
      <c r="D30" t="s">
        <v>2</v>
      </c>
      <c r="E30">
        <f>VLOOKUP(C30,table_1jan[],3,FALSE)</f>
        <v>23</v>
      </c>
      <c r="F30">
        <f>VLOOKUP(C30,table_1jan[],4,FALSE)</f>
        <v>0</v>
      </c>
      <c r="I30">
        <v>25855</v>
      </c>
      <c r="J30" t="s">
        <v>8</v>
      </c>
      <c r="K30">
        <v>545</v>
      </c>
      <c r="L30">
        <v>0</v>
      </c>
      <c r="O30" s="123">
        <v>25646</v>
      </c>
      <c r="P30" s="124">
        <v>519</v>
      </c>
      <c r="Q30" s="124">
        <v>0</v>
      </c>
    </row>
    <row r="31" spans="1:17" x14ac:dyDescent="0.3">
      <c r="A31" s="6">
        <v>45292</v>
      </c>
      <c r="B31" s="1" t="s">
        <v>35</v>
      </c>
      <c r="C31">
        <v>25843</v>
      </c>
      <c r="D31" t="s">
        <v>2</v>
      </c>
      <c r="E31">
        <f>VLOOKUP(C31,table_1jan[],3,FALSE)</f>
        <v>31</v>
      </c>
      <c r="F31">
        <f>VLOOKUP(C31,table_1jan[],4,FALSE)</f>
        <v>0</v>
      </c>
      <c r="I31">
        <v>25854</v>
      </c>
      <c r="J31" t="s">
        <v>10</v>
      </c>
      <c r="K31">
        <v>23</v>
      </c>
      <c r="L31">
        <v>0</v>
      </c>
      <c r="O31" s="123">
        <v>25647</v>
      </c>
      <c r="P31" s="124">
        <v>2074.25</v>
      </c>
      <c r="Q31" s="124">
        <v>0</v>
      </c>
    </row>
    <row r="32" spans="1:17" x14ac:dyDescent="0.3">
      <c r="A32" s="7">
        <v>45292</v>
      </c>
      <c r="B32" s="1" t="s">
        <v>35</v>
      </c>
      <c r="C32">
        <v>25826</v>
      </c>
      <c r="D32" t="s">
        <v>2</v>
      </c>
      <c r="E32">
        <f>VLOOKUP(C32,table_1jan[],3,FALSE)</f>
        <v>442</v>
      </c>
      <c r="F32">
        <f>VLOOKUP(C32,table_1jan[],4,FALSE)</f>
        <v>0</v>
      </c>
      <c r="I32">
        <v>25853</v>
      </c>
      <c r="J32" t="s">
        <v>11</v>
      </c>
      <c r="K32">
        <v>713</v>
      </c>
      <c r="L32">
        <v>0</v>
      </c>
      <c r="O32" s="123">
        <v>25648</v>
      </c>
      <c r="P32" s="124">
        <v>508</v>
      </c>
      <c r="Q32" s="124">
        <v>508</v>
      </c>
    </row>
    <row r="33" spans="1:17" x14ac:dyDescent="0.3">
      <c r="A33" s="6">
        <v>45292</v>
      </c>
      <c r="B33" s="1" t="s">
        <v>35</v>
      </c>
      <c r="C33">
        <v>25777</v>
      </c>
      <c r="D33" t="s">
        <v>2</v>
      </c>
      <c r="E33">
        <f>VLOOKUP(C33,table_1jan[],3,FALSE)</f>
        <v>34</v>
      </c>
      <c r="F33">
        <f>VLOOKUP(C33,table_1jan[],4,FALSE)</f>
        <v>0</v>
      </c>
      <c r="I33">
        <v>25852</v>
      </c>
      <c r="J33" t="s">
        <v>7</v>
      </c>
      <c r="K33">
        <v>313</v>
      </c>
      <c r="L33">
        <v>0</v>
      </c>
      <c r="O33" s="123">
        <v>25653</v>
      </c>
      <c r="P33" s="124">
        <v>23.65</v>
      </c>
      <c r="Q33" s="124">
        <v>0</v>
      </c>
    </row>
    <row r="34" spans="1:17" x14ac:dyDescent="0.3">
      <c r="A34" s="7">
        <v>45292</v>
      </c>
      <c r="B34" s="1" t="s">
        <v>35</v>
      </c>
      <c r="C34">
        <v>25841</v>
      </c>
      <c r="D34" t="s">
        <v>2</v>
      </c>
      <c r="E34">
        <f>VLOOKUP(C34,table_1jan[],3,FALSE)</f>
        <v>740</v>
      </c>
      <c r="F34">
        <f>VLOOKUP(C34,table_1jan[],4,FALSE)</f>
        <v>0</v>
      </c>
      <c r="I34">
        <v>25851</v>
      </c>
      <c r="J34" t="s">
        <v>12</v>
      </c>
      <c r="K34">
        <v>461</v>
      </c>
      <c r="L34">
        <v>0</v>
      </c>
      <c r="O34" s="123">
        <v>25655</v>
      </c>
      <c r="P34" s="124">
        <v>52</v>
      </c>
      <c r="Q34" s="124">
        <v>0</v>
      </c>
    </row>
    <row r="35" spans="1:17" x14ac:dyDescent="0.3">
      <c r="A35" s="6">
        <v>45292</v>
      </c>
      <c r="B35" s="1" t="s">
        <v>35</v>
      </c>
      <c r="C35">
        <v>25732</v>
      </c>
      <c r="D35" t="s">
        <v>2</v>
      </c>
      <c r="E35">
        <f>VLOOKUP(C35,table_1jan[],3,FALSE)</f>
        <v>541</v>
      </c>
      <c r="F35">
        <f>VLOOKUP(C35,table_1jan[],4,FALSE)</f>
        <v>0</v>
      </c>
      <c r="I35">
        <v>25850</v>
      </c>
      <c r="J35" t="s">
        <v>10</v>
      </c>
      <c r="K35">
        <v>568</v>
      </c>
      <c r="L35">
        <v>0</v>
      </c>
      <c r="O35" s="123">
        <v>25662</v>
      </c>
      <c r="P35" s="124">
        <v>1495</v>
      </c>
      <c r="Q35" s="124">
        <v>0</v>
      </c>
    </row>
    <row r="36" spans="1:17" x14ac:dyDescent="0.3">
      <c r="A36" s="7">
        <v>45292</v>
      </c>
      <c r="B36" s="1" t="s">
        <v>35</v>
      </c>
      <c r="C36">
        <v>25853</v>
      </c>
      <c r="D36" t="s">
        <v>2</v>
      </c>
      <c r="E36">
        <f>VLOOKUP(C36,table_1jan[],3,FALSE)</f>
        <v>713</v>
      </c>
      <c r="F36">
        <f>VLOOKUP(C36,table_1jan[],4,FALSE)</f>
        <v>0</v>
      </c>
      <c r="I36">
        <v>25849</v>
      </c>
      <c r="J36" t="s">
        <v>8</v>
      </c>
      <c r="K36">
        <v>597</v>
      </c>
      <c r="L36">
        <v>0</v>
      </c>
      <c r="O36" s="123">
        <v>25663</v>
      </c>
      <c r="P36" s="124">
        <v>503</v>
      </c>
      <c r="Q36" s="124">
        <v>0</v>
      </c>
    </row>
    <row r="37" spans="1:17" x14ac:dyDescent="0.3">
      <c r="A37" s="6">
        <v>45292</v>
      </c>
      <c r="B37" s="1" t="s">
        <v>35</v>
      </c>
      <c r="C37">
        <v>25806</v>
      </c>
      <c r="D37" t="s">
        <v>2</v>
      </c>
      <c r="E37">
        <f>VLOOKUP(C37,table_1jan[],3,FALSE)</f>
        <v>43</v>
      </c>
      <c r="F37">
        <f>VLOOKUP(C37,table_1jan[],4,FALSE)</f>
        <v>43</v>
      </c>
      <c r="I37">
        <v>25848</v>
      </c>
      <c r="J37" t="s">
        <v>7</v>
      </c>
      <c r="K37">
        <v>40</v>
      </c>
      <c r="L37">
        <v>40</v>
      </c>
      <c r="O37" s="123">
        <v>25665</v>
      </c>
      <c r="P37" s="124">
        <v>419</v>
      </c>
      <c r="Q37" s="124">
        <v>0</v>
      </c>
    </row>
    <row r="38" spans="1:17" x14ac:dyDescent="0.3">
      <c r="A38" s="7">
        <v>45292</v>
      </c>
      <c r="B38" s="1" t="s">
        <v>35</v>
      </c>
      <c r="C38">
        <v>25760</v>
      </c>
      <c r="D38" t="s">
        <v>2</v>
      </c>
      <c r="E38">
        <f>VLOOKUP(C38,table_1jan[],3,FALSE)</f>
        <v>416</v>
      </c>
      <c r="F38">
        <f>VLOOKUP(C38,table_1jan[],4,FALSE)</f>
        <v>0</v>
      </c>
      <c r="I38">
        <v>25847</v>
      </c>
      <c r="J38" t="s">
        <v>9</v>
      </c>
      <c r="K38">
        <v>609</v>
      </c>
      <c r="L38">
        <v>0</v>
      </c>
      <c r="O38" s="123">
        <v>25672</v>
      </c>
      <c r="P38" s="124">
        <v>416</v>
      </c>
      <c r="Q38" s="124">
        <v>0</v>
      </c>
    </row>
    <row r="39" spans="1:17" x14ac:dyDescent="0.3">
      <c r="A39" s="6">
        <v>45292</v>
      </c>
      <c r="B39" s="1" t="s">
        <v>35</v>
      </c>
      <c r="C39">
        <v>25781</v>
      </c>
      <c r="D39" t="s">
        <v>2</v>
      </c>
      <c r="E39">
        <f>VLOOKUP(C39,table_1jan[],3,FALSE)</f>
        <v>496</v>
      </c>
      <c r="F39">
        <f>VLOOKUP(C39,table_1jan[],4,FALSE)</f>
        <v>0</v>
      </c>
      <c r="I39">
        <v>25846</v>
      </c>
      <c r="J39" t="s">
        <v>8</v>
      </c>
      <c r="K39">
        <v>559</v>
      </c>
      <c r="L39">
        <v>0</v>
      </c>
      <c r="O39" s="123">
        <v>25676</v>
      </c>
      <c r="P39" s="124">
        <v>619</v>
      </c>
      <c r="Q39" s="124">
        <v>0</v>
      </c>
    </row>
    <row r="40" spans="1:17" x14ac:dyDescent="0.3">
      <c r="A40" s="7">
        <v>45292</v>
      </c>
      <c r="B40" s="1" t="s">
        <v>35</v>
      </c>
      <c r="C40">
        <v>25522</v>
      </c>
      <c r="D40" t="s">
        <v>2</v>
      </c>
      <c r="E40">
        <f>VLOOKUP(C40,table_1jan[],3,FALSE)</f>
        <v>113</v>
      </c>
      <c r="F40">
        <f>VLOOKUP(C40,table_1jan[],4,FALSE)</f>
        <v>0</v>
      </c>
      <c r="I40">
        <v>25845</v>
      </c>
      <c r="J40" t="s">
        <v>10</v>
      </c>
      <c r="K40">
        <v>368</v>
      </c>
      <c r="L40">
        <v>0</v>
      </c>
      <c r="O40" s="123">
        <v>25677</v>
      </c>
      <c r="P40" s="124">
        <v>260</v>
      </c>
      <c r="Q40" s="124">
        <v>0</v>
      </c>
    </row>
    <row r="41" spans="1:17" x14ac:dyDescent="0.3">
      <c r="A41" s="6">
        <v>45292</v>
      </c>
      <c r="B41" s="1" t="s">
        <v>35</v>
      </c>
      <c r="C41">
        <v>25721</v>
      </c>
      <c r="D41" t="s">
        <v>2</v>
      </c>
      <c r="E41">
        <f>VLOOKUP(C41,table_1jan[],3,FALSE)</f>
        <v>26</v>
      </c>
      <c r="F41">
        <f>VLOOKUP(C41,table_1jan[],4,FALSE)</f>
        <v>0</v>
      </c>
      <c r="I41">
        <v>25844</v>
      </c>
      <c r="J41" t="s">
        <v>11</v>
      </c>
      <c r="K41">
        <v>470</v>
      </c>
      <c r="L41">
        <v>470</v>
      </c>
      <c r="O41" s="123">
        <v>25678</v>
      </c>
      <c r="P41" s="124">
        <v>23</v>
      </c>
      <c r="Q41" s="124">
        <v>0</v>
      </c>
    </row>
    <row r="42" spans="1:17" x14ac:dyDescent="0.3">
      <c r="A42" s="7">
        <v>45292</v>
      </c>
      <c r="B42" s="1" t="s">
        <v>35</v>
      </c>
      <c r="C42">
        <v>25647</v>
      </c>
      <c r="D42" t="s">
        <v>2</v>
      </c>
      <c r="E42">
        <f>VLOOKUP(C42,table_1jan[],3,FALSE)</f>
        <v>2074.25</v>
      </c>
      <c r="F42">
        <f>VLOOKUP(C42,table_1jan[],4,FALSE)</f>
        <v>0</v>
      </c>
      <c r="I42">
        <v>25843</v>
      </c>
      <c r="J42" t="s">
        <v>11</v>
      </c>
      <c r="K42">
        <v>31</v>
      </c>
      <c r="L42">
        <v>0</v>
      </c>
      <c r="O42" s="123">
        <v>25679</v>
      </c>
      <c r="P42" s="124">
        <v>681</v>
      </c>
      <c r="Q42" s="124">
        <v>0</v>
      </c>
    </row>
    <row r="43" spans="1:17" x14ac:dyDescent="0.3">
      <c r="A43" s="6">
        <v>45292</v>
      </c>
      <c r="B43" s="1" t="s">
        <v>35</v>
      </c>
      <c r="C43">
        <v>25621</v>
      </c>
      <c r="D43" t="s">
        <v>2</v>
      </c>
      <c r="E43">
        <f>VLOOKUP(C43,table_1jan[],3,FALSE)</f>
        <v>571</v>
      </c>
      <c r="F43">
        <f>VLOOKUP(C43,table_1jan[],4,FALSE)</f>
        <v>0</v>
      </c>
      <c r="I43">
        <v>25841</v>
      </c>
      <c r="J43" t="s">
        <v>11</v>
      </c>
      <c r="K43">
        <v>740</v>
      </c>
      <c r="L43">
        <v>0</v>
      </c>
      <c r="O43" s="123">
        <v>25685</v>
      </c>
      <c r="P43" s="124">
        <v>458</v>
      </c>
      <c r="Q43" s="124">
        <v>0</v>
      </c>
    </row>
    <row r="44" spans="1:17" x14ac:dyDescent="0.3">
      <c r="A44" s="7">
        <v>45292</v>
      </c>
      <c r="B44" s="1" t="s">
        <v>35</v>
      </c>
      <c r="C44">
        <v>25704</v>
      </c>
      <c r="D44" t="s">
        <v>2</v>
      </c>
      <c r="E44">
        <f>VLOOKUP(C44,table_1jan[],3,FALSE)</f>
        <v>911</v>
      </c>
      <c r="F44">
        <f>VLOOKUP(C44,table_1jan[],4,FALSE)</f>
        <v>0</v>
      </c>
      <c r="I44">
        <v>25840</v>
      </c>
      <c r="J44" t="s">
        <v>7</v>
      </c>
      <c r="K44">
        <v>664</v>
      </c>
      <c r="L44">
        <v>0</v>
      </c>
      <c r="O44" s="123">
        <v>25690</v>
      </c>
      <c r="P44" s="124">
        <v>487</v>
      </c>
      <c r="Q44" s="124">
        <v>0</v>
      </c>
    </row>
    <row r="45" spans="1:17" x14ac:dyDescent="0.3">
      <c r="A45" s="6">
        <v>45292</v>
      </c>
      <c r="B45" s="1" t="s">
        <v>35</v>
      </c>
      <c r="C45">
        <v>25787</v>
      </c>
      <c r="D45" t="s">
        <v>2</v>
      </c>
      <c r="E45">
        <f>VLOOKUP(C45,table_1jan[],3,FALSE)</f>
        <v>3038</v>
      </c>
      <c r="F45">
        <f>VLOOKUP(C45,table_1jan[],4,FALSE)</f>
        <v>0</v>
      </c>
      <c r="I45">
        <v>25839</v>
      </c>
      <c r="J45" t="s">
        <v>7</v>
      </c>
      <c r="K45">
        <v>468</v>
      </c>
      <c r="L45">
        <v>0</v>
      </c>
      <c r="O45" s="123">
        <v>25691</v>
      </c>
      <c r="P45" s="124">
        <v>410</v>
      </c>
      <c r="Q45" s="124">
        <v>0</v>
      </c>
    </row>
    <row r="46" spans="1:17" x14ac:dyDescent="0.3">
      <c r="A46" s="7">
        <v>45292</v>
      </c>
      <c r="B46" s="1" t="s">
        <v>35</v>
      </c>
      <c r="C46">
        <v>25765</v>
      </c>
      <c r="D46" t="s">
        <v>2</v>
      </c>
      <c r="E46">
        <f>VLOOKUP(C46,table_1jan[],3,FALSE)</f>
        <v>409</v>
      </c>
      <c r="F46">
        <f>VLOOKUP(C46,table_1jan[],4,FALSE)</f>
        <v>0</v>
      </c>
      <c r="I46">
        <v>25838</v>
      </c>
      <c r="J46" t="s">
        <v>7</v>
      </c>
      <c r="K46">
        <v>1189</v>
      </c>
      <c r="L46">
        <v>0</v>
      </c>
      <c r="O46" s="123">
        <v>25692</v>
      </c>
      <c r="P46" s="124">
        <v>702</v>
      </c>
      <c r="Q46" s="124">
        <v>0</v>
      </c>
    </row>
    <row r="47" spans="1:17" x14ac:dyDescent="0.3">
      <c r="A47" s="6">
        <v>45292</v>
      </c>
      <c r="B47" s="1" t="s">
        <v>35</v>
      </c>
      <c r="C47">
        <v>25648</v>
      </c>
      <c r="D47" t="s">
        <v>2</v>
      </c>
      <c r="E47">
        <f>VLOOKUP(C47,table_1jan[],3,FALSE)</f>
        <v>508</v>
      </c>
      <c r="F47">
        <f>VLOOKUP(C47,table_1jan[],4,FALSE)</f>
        <v>508</v>
      </c>
      <c r="I47">
        <v>25837</v>
      </c>
      <c r="J47" t="s">
        <v>7</v>
      </c>
      <c r="K47">
        <v>208</v>
      </c>
      <c r="L47">
        <v>208</v>
      </c>
      <c r="O47" s="123">
        <v>25702</v>
      </c>
      <c r="P47" s="124">
        <v>435</v>
      </c>
      <c r="Q47" s="124">
        <v>0</v>
      </c>
    </row>
    <row r="48" spans="1:17" x14ac:dyDescent="0.3">
      <c r="A48" s="7">
        <v>45292</v>
      </c>
      <c r="B48" s="1" t="s">
        <v>35</v>
      </c>
      <c r="C48">
        <v>25672</v>
      </c>
      <c r="D48" t="s">
        <v>2</v>
      </c>
      <c r="E48">
        <f>VLOOKUP(C48,table_1jan[],3,FALSE)</f>
        <v>416</v>
      </c>
      <c r="F48">
        <f>VLOOKUP(C48,table_1jan[],4,FALSE)</f>
        <v>0</v>
      </c>
      <c r="I48">
        <v>25836</v>
      </c>
      <c r="J48" t="s">
        <v>11</v>
      </c>
      <c r="K48">
        <v>470</v>
      </c>
      <c r="L48">
        <v>470</v>
      </c>
      <c r="O48" s="123">
        <v>25704</v>
      </c>
      <c r="P48" s="124">
        <v>911</v>
      </c>
      <c r="Q48" s="124">
        <v>0</v>
      </c>
    </row>
    <row r="49" spans="1:17" x14ac:dyDescent="0.3">
      <c r="A49" s="6">
        <v>45292</v>
      </c>
      <c r="B49" s="1" t="s">
        <v>35</v>
      </c>
      <c r="C49">
        <v>25801</v>
      </c>
      <c r="D49" t="s">
        <v>3</v>
      </c>
      <c r="E49">
        <f>VLOOKUP(C49,table_1jan[],3,FALSE)</f>
        <v>454</v>
      </c>
      <c r="F49">
        <f>VLOOKUP(C49,table_1jan[],4,FALSE)</f>
        <v>0</v>
      </c>
      <c r="I49">
        <v>25834</v>
      </c>
      <c r="J49" t="s">
        <v>7</v>
      </c>
      <c r="K49">
        <v>471</v>
      </c>
      <c r="L49">
        <v>0</v>
      </c>
      <c r="O49" s="123">
        <v>25716</v>
      </c>
      <c r="P49" s="124">
        <v>430</v>
      </c>
      <c r="Q49" s="124">
        <v>0</v>
      </c>
    </row>
    <row r="50" spans="1:17" x14ac:dyDescent="0.3">
      <c r="A50" s="7">
        <v>45292</v>
      </c>
      <c r="B50" s="1" t="s">
        <v>35</v>
      </c>
      <c r="C50">
        <v>25820</v>
      </c>
      <c r="D50" t="s">
        <v>3</v>
      </c>
      <c r="E50">
        <f>VLOOKUP(C50,table_1jan[],3,FALSE)</f>
        <v>758.65</v>
      </c>
      <c r="F50">
        <f>VLOOKUP(C50,table_1jan[],4,FALSE)</f>
        <v>0</v>
      </c>
      <c r="I50">
        <v>25833</v>
      </c>
      <c r="J50" t="s">
        <v>7</v>
      </c>
      <c r="K50">
        <v>207</v>
      </c>
      <c r="L50">
        <v>0</v>
      </c>
      <c r="O50" s="123">
        <v>25718</v>
      </c>
      <c r="P50" s="124">
        <v>462</v>
      </c>
      <c r="Q50" s="124">
        <v>0</v>
      </c>
    </row>
    <row r="51" spans="1:17" x14ac:dyDescent="0.3">
      <c r="A51" s="6">
        <v>45292</v>
      </c>
      <c r="B51" s="1" t="s">
        <v>35</v>
      </c>
      <c r="C51">
        <v>25754</v>
      </c>
      <c r="D51" t="s">
        <v>3</v>
      </c>
      <c r="E51">
        <f>VLOOKUP(C51,table_1jan[],3,FALSE)</f>
        <v>633</v>
      </c>
      <c r="F51">
        <f>VLOOKUP(C51,table_1jan[],4,FALSE)</f>
        <v>0</v>
      </c>
      <c r="I51">
        <v>25832</v>
      </c>
      <c r="J51" t="s">
        <v>13</v>
      </c>
      <c r="K51">
        <v>266</v>
      </c>
      <c r="L51">
        <v>266</v>
      </c>
      <c r="O51" s="123">
        <v>25719</v>
      </c>
      <c r="P51" s="124">
        <v>931</v>
      </c>
      <c r="Q51" s="124">
        <v>0</v>
      </c>
    </row>
    <row r="52" spans="1:17" x14ac:dyDescent="0.3">
      <c r="A52" s="7">
        <v>45292</v>
      </c>
      <c r="B52" s="1" t="s">
        <v>35</v>
      </c>
      <c r="C52">
        <v>25847</v>
      </c>
      <c r="D52" t="s">
        <v>3</v>
      </c>
      <c r="E52">
        <f>VLOOKUP(C52,table_1jan[],3,FALSE)</f>
        <v>609</v>
      </c>
      <c r="F52">
        <f>VLOOKUP(C52,table_1jan[],4,FALSE)</f>
        <v>0</v>
      </c>
      <c r="I52">
        <v>25831</v>
      </c>
      <c r="J52" t="s">
        <v>9</v>
      </c>
      <c r="K52">
        <v>381</v>
      </c>
      <c r="L52">
        <v>0</v>
      </c>
      <c r="O52" s="123">
        <v>25720</v>
      </c>
      <c r="P52" s="124">
        <v>318</v>
      </c>
      <c r="Q52" s="124">
        <v>0</v>
      </c>
    </row>
    <row r="53" spans="1:17" x14ac:dyDescent="0.3">
      <c r="A53" s="6">
        <v>45292</v>
      </c>
      <c r="B53" s="1" t="s">
        <v>35</v>
      </c>
      <c r="C53">
        <v>25748</v>
      </c>
      <c r="D53" t="s">
        <v>3</v>
      </c>
      <c r="E53">
        <f>VLOOKUP(C53,table_1jan[],3,FALSE)</f>
        <v>625</v>
      </c>
      <c r="F53">
        <f>VLOOKUP(C53,table_1jan[],4,FALSE)</f>
        <v>0</v>
      </c>
      <c r="I53">
        <v>25830</v>
      </c>
      <c r="J53" t="s">
        <v>9</v>
      </c>
      <c r="K53">
        <v>392</v>
      </c>
      <c r="L53">
        <v>0</v>
      </c>
      <c r="O53" s="123">
        <v>25721</v>
      </c>
      <c r="P53" s="124">
        <v>26</v>
      </c>
      <c r="Q53" s="124">
        <v>0</v>
      </c>
    </row>
    <row r="54" spans="1:17" x14ac:dyDescent="0.3">
      <c r="A54" s="7">
        <v>45292</v>
      </c>
      <c r="B54" s="1" t="s">
        <v>35</v>
      </c>
      <c r="C54">
        <v>25857</v>
      </c>
      <c r="D54" t="s">
        <v>3</v>
      </c>
      <c r="E54">
        <f>VLOOKUP(C54,table_1jan[],3,FALSE)</f>
        <v>674</v>
      </c>
      <c r="F54">
        <f>VLOOKUP(C54,table_1jan[],4,FALSE)</f>
        <v>0</v>
      </c>
      <c r="I54">
        <v>25829</v>
      </c>
      <c r="J54" t="s">
        <v>7</v>
      </c>
      <c r="K54">
        <v>403</v>
      </c>
      <c r="L54">
        <v>0</v>
      </c>
      <c r="O54" s="123">
        <v>25723</v>
      </c>
      <c r="P54" s="124">
        <v>147</v>
      </c>
      <c r="Q54" s="124">
        <v>0</v>
      </c>
    </row>
    <row r="55" spans="1:17" x14ac:dyDescent="0.3">
      <c r="A55" s="6">
        <v>45292</v>
      </c>
      <c r="B55" s="1" t="s">
        <v>35</v>
      </c>
      <c r="C55">
        <v>25830</v>
      </c>
      <c r="D55" t="s">
        <v>3</v>
      </c>
      <c r="E55">
        <f>VLOOKUP(C55,table_1jan[],3,FALSE)</f>
        <v>392</v>
      </c>
      <c r="F55">
        <f>VLOOKUP(C55,table_1jan[],4,FALSE)</f>
        <v>0</v>
      </c>
      <c r="I55">
        <v>25827</v>
      </c>
      <c r="J55" t="s">
        <v>8</v>
      </c>
      <c r="K55">
        <v>1503</v>
      </c>
      <c r="L55">
        <v>0</v>
      </c>
      <c r="O55" s="123">
        <v>25724</v>
      </c>
      <c r="P55" s="124">
        <v>154</v>
      </c>
      <c r="Q55" s="124">
        <v>0</v>
      </c>
    </row>
    <row r="56" spans="1:17" x14ac:dyDescent="0.3">
      <c r="A56" s="7">
        <v>45292</v>
      </c>
      <c r="B56" s="1" t="s">
        <v>35</v>
      </c>
      <c r="C56">
        <v>25858</v>
      </c>
      <c r="D56" t="s">
        <v>3</v>
      </c>
      <c r="E56">
        <f>VLOOKUP(C56,table_1jan[],3,FALSE)</f>
        <v>550</v>
      </c>
      <c r="F56">
        <f>VLOOKUP(C56,table_1jan[],4,FALSE)</f>
        <v>550</v>
      </c>
      <c r="I56">
        <v>25826</v>
      </c>
      <c r="J56" t="s">
        <v>11</v>
      </c>
      <c r="K56">
        <v>442</v>
      </c>
      <c r="L56">
        <v>0</v>
      </c>
      <c r="O56" s="123">
        <v>25727</v>
      </c>
      <c r="P56" s="124">
        <v>71</v>
      </c>
      <c r="Q56" s="124">
        <v>0</v>
      </c>
    </row>
    <row r="57" spans="1:17" x14ac:dyDescent="0.3">
      <c r="A57" s="6">
        <v>45292</v>
      </c>
      <c r="B57" s="1" t="s">
        <v>35</v>
      </c>
      <c r="C57">
        <v>25798</v>
      </c>
      <c r="D57" t="s">
        <v>3</v>
      </c>
      <c r="E57">
        <f>VLOOKUP(C57,table_1jan[],3,FALSE)</f>
        <v>1358</v>
      </c>
      <c r="F57">
        <f>VLOOKUP(C57,table_1jan[],4,FALSE)</f>
        <v>0</v>
      </c>
      <c r="I57">
        <v>25824</v>
      </c>
      <c r="J57" t="s">
        <v>10</v>
      </c>
      <c r="K57">
        <v>332</v>
      </c>
      <c r="L57">
        <v>0</v>
      </c>
      <c r="O57" s="123">
        <v>25728</v>
      </c>
      <c r="P57" s="124">
        <v>33</v>
      </c>
      <c r="Q57" s="124">
        <v>0</v>
      </c>
    </row>
    <row r="58" spans="1:17" x14ac:dyDescent="0.3">
      <c r="A58" s="7">
        <v>45292</v>
      </c>
      <c r="B58" s="1" t="s">
        <v>35</v>
      </c>
      <c r="C58">
        <v>25622</v>
      </c>
      <c r="D58" t="s">
        <v>3</v>
      </c>
      <c r="E58">
        <f>VLOOKUP(C58,table_1jan[],3,FALSE)</f>
        <v>444</v>
      </c>
      <c r="F58">
        <f>VLOOKUP(C58,table_1jan[],4,FALSE)</f>
        <v>444</v>
      </c>
      <c r="I58">
        <v>25823</v>
      </c>
      <c r="J58" t="s">
        <v>13</v>
      </c>
      <c r="K58">
        <v>88</v>
      </c>
      <c r="L58">
        <v>0</v>
      </c>
      <c r="O58" s="123">
        <v>25729</v>
      </c>
      <c r="P58" s="124">
        <v>224</v>
      </c>
      <c r="Q58" s="124">
        <v>0</v>
      </c>
    </row>
    <row r="59" spans="1:17" x14ac:dyDescent="0.3">
      <c r="A59" s="6">
        <v>45292</v>
      </c>
      <c r="B59" s="1" t="s">
        <v>35</v>
      </c>
      <c r="C59">
        <v>25626</v>
      </c>
      <c r="D59" t="s">
        <v>3</v>
      </c>
      <c r="E59">
        <f>VLOOKUP(C59,table_1jan[],3,FALSE)</f>
        <v>436</v>
      </c>
      <c r="F59">
        <f>VLOOKUP(C59,table_1jan[],4,FALSE)</f>
        <v>436</v>
      </c>
      <c r="I59">
        <v>25822</v>
      </c>
      <c r="J59" t="s">
        <v>12</v>
      </c>
      <c r="K59">
        <v>328</v>
      </c>
      <c r="L59">
        <v>0</v>
      </c>
      <c r="O59" s="123">
        <v>25731</v>
      </c>
      <c r="P59" s="124">
        <v>32</v>
      </c>
      <c r="Q59" s="124">
        <v>0</v>
      </c>
    </row>
    <row r="60" spans="1:17" x14ac:dyDescent="0.3">
      <c r="A60" s="7">
        <v>45292</v>
      </c>
      <c r="B60" s="1" t="s">
        <v>35</v>
      </c>
      <c r="C60">
        <v>25814</v>
      </c>
      <c r="D60" t="s">
        <v>3</v>
      </c>
      <c r="E60">
        <f>VLOOKUP(C60,table_1jan[],3,FALSE)</f>
        <v>445</v>
      </c>
      <c r="F60">
        <f>VLOOKUP(C60,table_1jan[],4,FALSE)</f>
        <v>445</v>
      </c>
      <c r="I60">
        <v>25821</v>
      </c>
      <c r="J60" t="s">
        <v>8</v>
      </c>
      <c r="K60">
        <v>306</v>
      </c>
      <c r="L60">
        <v>0</v>
      </c>
      <c r="O60" s="123">
        <v>25732</v>
      </c>
      <c r="P60" s="124">
        <v>541</v>
      </c>
      <c r="Q60" s="124">
        <v>0</v>
      </c>
    </row>
    <row r="61" spans="1:17" x14ac:dyDescent="0.3">
      <c r="A61" s="6">
        <v>45292</v>
      </c>
      <c r="B61" s="1" t="s">
        <v>35</v>
      </c>
      <c r="C61">
        <v>25676</v>
      </c>
      <c r="D61" t="s">
        <v>3</v>
      </c>
      <c r="E61">
        <f>VLOOKUP(C61,table_1jan[],3,FALSE)</f>
        <v>619</v>
      </c>
      <c r="F61">
        <f>VLOOKUP(C61,table_1jan[],4,FALSE)</f>
        <v>0</v>
      </c>
      <c r="I61">
        <v>25820</v>
      </c>
      <c r="J61" t="s">
        <v>9</v>
      </c>
      <c r="K61">
        <v>758.65</v>
      </c>
      <c r="L61">
        <v>0</v>
      </c>
      <c r="O61" s="123">
        <v>25738</v>
      </c>
      <c r="P61" s="124">
        <v>36</v>
      </c>
      <c r="Q61" s="124">
        <v>0</v>
      </c>
    </row>
    <row r="62" spans="1:17" x14ac:dyDescent="0.3">
      <c r="A62" s="7">
        <v>45292</v>
      </c>
      <c r="B62" s="1" t="s">
        <v>35</v>
      </c>
      <c r="C62">
        <v>25724</v>
      </c>
      <c r="D62" t="s">
        <v>3</v>
      </c>
      <c r="E62">
        <f>VLOOKUP(C62,table_1jan[],3,FALSE)</f>
        <v>154</v>
      </c>
      <c r="F62">
        <f>VLOOKUP(C62,table_1jan[],4,FALSE)</f>
        <v>0</v>
      </c>
      <c r="I62">
        <v>25819</v>
      </c>
      <c r="J62" t="s">
        <v>8</v>
      </c>
      <c r="K62">
        <v>183</v>
      </c>
      <c r="L62">
        <v>0</v>
      </c>
      <c r="O62" s="123">
        <v>25743</v>
      </c>
      <c r="P62" s="124">
        <v>25.5</v>
      </c>
      <c r="Q62" s="124">
        <v>0</v>
      </c>
    </row>
    <row r="63" spans="1:17" x14ac:dyDescent="0.3">
      <c r="A63" s="6">
        <v>45292</v>
      </c>
      <c r="B63" s="1" t="s">
        <v>35</v>
      </c>
      <c r="C63">
        <v>25731</v>
      </c>
      <c r="D63" t="s">
        <v>3</v>
      </c>
      <c r="E63">
        <f>VLOOKUP(C63,table_1jan[],3,FALSE)</f>
        <v>32</v>
      </c>
      <c r="F63">
        <f>VLOOKUP(C63,table_1jan[],4,FALSE)</f>
        <v>0</v>
      </c>
      <c r="I63">
        <v>25818</v>
      </c>
      <c r="J63" t="s">
        <v>12</v>
      </c>
      <c r="K63">
        <v>326</v>
      </c>
      <c r="L63">
        <v>0</v>
      </c>
      <c r="O63" s="123">
        <v>25748</v>
      </c>
      <c r="P63" s="124">
        <v>625</v>
      </c>
      <c r="Q63" s="124">
        <v>0</v>
      </c>
    </row>
    <row r="64" spans="1:17" x14ac:dyDescent="0.3">
      <c r="A64" s="7">
        <v>45292</v>
      </c>
      <c r="B64" s="1" t="s">
        <v>35</v>
      </c>
      <c r="C64">
        <v>25743</v>
      </c>
      <c r="D64" t="s">
        <v>3</v>
      </c>
      <c r="E64">
        <f>VLOOKUP(C64,table_1jan[],3,FALSE)</f>
        <v>25.5</v>
      </c>
      <c r="F64">
        <f>VLOOKUP(C64,table_1jan[],4,FALSE)</f>
        <v>0</v>
      </c>
      <c r="I64">
        <v>25817</v>
      </c>
      <c r="J64" t="s">
        <v>7</v>
      </c>
      <c r="K64">
        <v>340.65</v>
      </c>
      <c r="L64">
        <v>0</v>
      </c>
      <c r="O64" s="123">
        <v>25750</v>
      </c>
      <c r="P64" s="124">
        <v>1440</v>
      </c>
      <c r="Q64" s="124">
        <v>0</v>
      </c>
    </row>
    <row r="65" spans="1:17" x14ac:dyDescent="0.3">
      <c r="A65" s="6">
        <v>45292</v>
      </c>
      <c r="B65" s="1" t="s">
        <v>35</v>
      </c>
      <c r="C65">
        <v>25678</v>
      </c>
      <c r="D65" t="s">
        <v>3</v>
      </c>
      <c r="E65">
        <f>VLOOKUP(C65,table_1jan[],3,FALSE)</f>
        <v>23</v>
      </c>
      <c r="F65">
        <f>VLOOKUP(C65,table_1jan[],4,FALSE)</f>
        <v>0</v>
      </c>
      <c r="I65">
        <v>25816</v>
      </c>
      <c r="J65" t="s">
        <v>7</v>
      </c>
      <c r="K65">
        <v>458</v>
      </c>
      <c r="L65">
        <v>0</v>
      </c>
      <c r="O65" s="123">
        <v>25751</v>
      </c>
      <c r="P65" s="124">
        <v>26</v>
      </c>
      <c r="Q65" s="124">
        <v>0</v>
      </c>
    </row>
    <row r="66" spans="1:17" x14ac:dyDescent="0.3">
      <c r="A66" s="7">
        <v>45292</v>
      </c>
      <c r="B66" s="1" t="s">
        <v>35</v>
      </c>
      <c r="C66">
        <v>25542</v>
      </c>
      <c r="D66" t="s">
        <v>3</v>
      </c>
      <c r="E66">
        <f>VLOOKUP(C66,table_1jan[],3,FALSE)</f>
        <v>29</v>
      </c>
      <c r="F66">
        <f>VLOOKUP(C66,table_1jan[],4,FALSE)</f>
        <v>0</v>
      </c>
      <c r="I66">
        <v>25815</v>
      </c>
      <c r="J66" t="s">
        <v>13</v>
      </c>
      <c r="K66">
        <v>449</v>
      </c>
      <c r="L66">
        <v>0</v>
      </c>
      <c r="O66" s="123">
        <v>25753</v>
      </c>
      <c r="P66" s="124">
        <v>457</v>
      </c>
      <c r="Q66" s="124">
        <v>0</v>
      </c>
    </row>
    <row r="67" spans="1:17" x14ac:dyDescent="0.3">
      <c r="A67" s="6">
        <v>45292</v>
      </c>
      <c r="B67" s="1" t="s">
        <v>35</v>
      </c>
      <c r="C67">
        <v>25380</v>
      </c>
      <c r="D67" t="s">
        <v>3</v>
      </c>
      <c r="E67">
        <f>VLOOKUP(C67,table_1jan[],3,FALSE)</f>
        <v>58</v>
      </c>
      <c r="F67">
        <f>VLOOKUP(C67,table_1jan[],4,FALSE)</f>
        <v>0</v>
      </c>
      <c r="I67">
        <v>25814</v>
      </c>
      <c r="J67" t="s">
        <v>9</v>
      </c>
      <c r="K67">
        <v>445</v>
      </c>
      <c r="L67">
        <v>445</v>
      </c>
      <c r="O67" s="123">
        <v>25754</v>
      </c>
      <c r="P67" s="124">
        <v>633</v>
      </c>
      <c r="Q67" s="124">
        <v>0</v>
      </c>
    </row>
    <row r="68" spans="1:17" x14ac:dyDescent="0.3">
      <c r="A68" s="7">
        <v>45292</v>
      </c>
      <c r="B68" s="1" t="s">
        <v>35</v>
      </c>
      <c r="C68">
        <v>25378</v>
      </c>
      <c r="D68" t="s">
        <v>3</v>
      </c>
      <c r="E68">
        <f>VLOOKUP(C68,table_1jan[],3,FALSE)</f>
        <v>23</v>
      </c>
      <c r="F68">
        <f>VLOOKUP(C68,table_1jan[],4,FALSE)</f>
        <v>0</v>
      </c>
      <c r="I68">
        <v>25813</v>
      </c>
      <c r="J68" t="s">
        <v>11</v>
      </c>
      <c r="K68">
        <v>468</v>
      </c>
      <c r="L68">
        <v>468</v>
      </c>
      <c r="O68" s="123">
        <v>25755</v>
      </c>
      <c r="P68" s="124">
        <v>2087</v>
      </c>
      <c r="Q68" s="124">
        <v>0</v>
      </c>
    </row>
    <row r="69" spans="1:17" x14ac:dyDescent="0.3">
      <c r="A69" s="6">
        <v>45292</v>
      </c>
      <c r="B69" s="1" t="s">
        <v>35</v>
      </c>
      <c r="C69">
        <v>25685</v>
      </c>
      <c r="D69" t="s">
        <v>3</v>
      </c>
      <c r="E69">
        <f>VLOOKUP(C69,table_1jan[],3,FALSE)</f>
        <v>458</v>
      </c>
      <c r="F69">
        <f>VLOOKUP(C69,table_1jan[],4,FALSE)</f>
        <v>0</v>
      </c>
      <c r="I69">
        <v>25812</v>
      </c>
      <c r="J69" t="s">
        <v>7</v>
      </c>
      <c r="K69">
        <v>1281</v>
      </c>
      <c r="L69">
        <v>0</v>
      </c>
      <c r="O69" s="123">
        <v>25757</v>
      </c>
      <c r="P69" s="124">
        <v>106</v>
      </c>
      <c r="Q69" s="124">
        <v>0</v>
      </c>
    </row>
    <row r="70" spans="1:17" x14ac:dyDescent="0.3">
      <c r="A70" s="7">
        <v>45292</v>
      </c>
      <c r="B70" s="1" t="s">
        <v>35</v>
      </c>
      <c r="C70">
        <v>25792</v>
      </c>
      <c r="D70" t="s">
        <v>3</v>
      </c>
      <c r="E70">
        <f>VLOOKUP(C70,table_1jan[],3,FALSE)</f>
        <v>95</v>
      </c>
      <c r="F70">
        <f>VLOOKUP(C70,table_1jan[],4,FALSE)</f>
        <v>0</v>
      </c>
      <c r="I70">
        <v>25811</v>
      </c>
      <c r="J70" t="s">
        <v>7</v>
      </c>
      <c r="K70">
        <v>571</v>
      </c>
      <c r="L70">
        <v>571</v>
      </c>
      <c r="O70" s="123">
        <v>25759</v>
      </c>
      <c r="P70" s="124">
        <v>1982</v>
      </c>
      <c r="Q70" s="124">
        <v>0</v>
      </c>
    </row>
    <row r="71" spans="1:17" x14ac:dyDescent="0.3">
      <c r="A71" s="6">
        <v>45292</v>
      </c>
      <c r="B71" s="1" t="s">
        <v>35</v>
      </c>
      <c r="C71">
        <v>25831</v>
      </c>
      <c r="D71" t="s">
        <v>3</v>
      </c>
      <c r="E71">
        <f>VLOOKUP(C71,table_1jan[],3,FALSE)</f>
        <v>381</v>
      </c>
      <c r="F71">
        <f>VLOOKUP(C71,table_1jan[],4,FALSE)</f>
        <v>0</v>
      </c>
      <c r="I71">
        <v>25810</v>
      </c>
      <c r="J71" t="s">
        <v>7</v>
      </c>
      <c r="K71">
        <v>454</v>
      </c>
      <c r="L71">
        <v>0</v>
      </c>
      <c r="O71" s="123">
        <v>25760</v>
      </c>
      <c r="P71" s="124">
        <v>416</v>
      </c>
      <c r="Q71" s="124">
        <v>0</v>
      </c>
    </row>
    <row r="72" spans="1:17" x14ac:dyDescent="0.3">
      <c r="A72" s="7">
        <v>45292</v>
      </c>
      <c r="B72" s="1" t="s">
        <v>35</v>
      </c>
      <c r="C72">
        <v>25677</v>
      </c>
      <c r="D72" t="s">
        <v>3</v>
      </c>
      <c r="E72">
        <f>VLOOKUP(C72,table_1jan[],3,FALSE)</f>
        <v>260</v>
      </c>
      <c r="F72">
        <f>VLOOKUP(C72,table_1jan[],4,FALSE)</f>
        <v>0</v>
      </c>
      <c r="I72">
        <v>25808</v>
      </c>
      <c r="J72" t="s">
        <v>8</v>
      </c>
      <c r="K72">
        <v>92</v>
      </c>
      <c r="L72">
        <v>0</v>
      </c>
      <c r="O72" s="123">
        <v>25761</v>
      </c>
      <c r="P72" s="124">
        <v>412</v>
      </c>
      <c r="Q72" s="124">
        <v>0</v>
      </c>
    </row>
    <row r="73" spans="1:17" x14ac:dyDescent="0.3">
      <c r="A73" s="6">
        <v>45292</v>
      </c>
      <c r="B73" s="1" t="s">
        <v>35</v>
      </c>
      <c r="C73">
        <v>25653</v>
      </c>
      <c r="D73" t="s">
        <v>4</v>
      </c>
      <c r="E73">
        <f>VLOOKUP(C73,table_1jan[],3,FALSE)</f>
        <v>23.65</v>
      </c>
      <c r="F73">
        <f>VLOOKUP(C73,table_1jan[],4,FALSE)</f>
        <v>0</v>
      </c>
      <c r="I73">
        <v>25807</v>
      </c>
      <c r="J73" t="s">
        <v>12</v>
      </c>
      <c r="K73">
        <v>450</v>
      </c>
      <c r="L73">
        <v>0</v>
      </c>
      <c r="O73" s="123">
        <v>25762</v>
      </c>
      <c r="P73" s="124">
        <v>439</v>
      </c>
      <c r="Q73" s="124">
        <v>439</v>
      </c>
    </row>
    <row r="74" spans="1:17" x14ac:dyDescent="0.3">
      <c r="A74" s="7">
        <v>45292</v>
      </c>
      <c r="B74" s="1" t="s">
        <v>35</v>
      </c>
      <c r="C74">
        <v>25691</v>
      </c>
      <c r="D74" t="s">
        <v>4</v>
      </c>
      <c r="E74">
        <f>VLOOKUP(C74,table_1jan[],3,FALSE)</f>
        <v>410</v>
      </c>
      <c r="F74">
        <f>VLOOKUP(C74,table_1jan[],4,FALSE)</f>
        <v>0</v>
      </c>
      <c r="I74">
        <v>25806</v>
      </c>
      <c r="J74" t="s">
        <v>11</v>
      </c>
      <c r="K74">
        <v>43</v>
      </c>
      <c r="L74">
        <v>43</v>
      </c>
      <c r="O74" s="123">
        <v>25765</v>
      </c>
      <c r="P74" s="124">
        <v>818</v>
      </c>
      <c r="Q74" s="124">
        <v>0</v>
      </c>
    </row>
    <row r="75" spans="1:17" x14ac:dyDescent="0.3">
      <c r="A75" s="6">
        <v>45292</v>
      </c>
      <c r="B75" s="1" t="s">
        <v>35</v>
      </c>
      <c r="C75">
        <v>25718</v>
      </c>
      <c r="D75" t="s">
        <v>4</v>
      </c>
      <c r="E75">
        <f>VLOOKUP(C75,table_1jan[],3,FALSE)</f>
        <v>462</v>
      </c>
      <c r="F75">
        <f>VLOOKUP(C75,table_1jan[],4,FALSE)</f>
        <v>0</v>
      </c>
      <c r="I75">
        <v>25805</v>
      </c>
      <c r="J75" t="s">
        <v>8</v>
      </c>
      <c r="K75">
        <v>29</v>
      </c>
      <c r="L75">
        <v>0</v>
      </c>
      <c r="O75" s="123">
        <v>25767</v>
      </c>
      <c r="P75" s="124">
        <v>831</v>
      </c>
      <c r="Q75" s="124">
        <v>0</v>
      </c>
    </row>
    <row r="76" spans="1:17" x14ac:dyDescent="0.3">
      <c r="A76" s="7">
        <v>45292</v>
      </c>
      <c r="B76" s="1" t="s">
        <v>35</v>
      </c>
      <c r="C76">
        <v>25663</v>
      </c>
      <c r="D76" t="s">
        <v>4</v>
      </c>
      <c r="E76">
        <f>VLOOKUP(C76,table_1jan[],3,FALSE)</f>
        <v>503</v>
      </c>
      <c r="F76">
        <f>VLOOKUP(C76,table_1jan[],4,FALSE)</f>
        <v>0</v>
      </c>
      <c r="I76">
        <v>25804</v>
      </c>
      <c r="J76" t="s">
        <v>7</v>
      </c>
      <c r="K76">
        <v>910</v>
      </c>
      <c r="L76">
        <v>0</v>
      </c>
      <c r="O76" s="123">
        <v>25768</v>
      </c>
      <c r="P76" s="124">
        <v>363.65</v>
      </c>
      <c r="Q76" s="124">
        <v>0</v>
      </c>
    </row>
    <row r="77" spans="1:17" x14ac:dyDescent="0.3">
      <c r="A77" s="6">
        <v>45292</v>
      </c>
      <c r="B77" s="1" t="s">
        <v>35</v>
      </c>
      <c r="C77">
        <v>25599</v>
      </c>
      <c r="D77" t="s">
        <v>4</v>
      </c>
      <c r="E77">
        <f>VLOOKUP(C77,table_1jan[],3,FALSE)</f>
        <v>401</v>
      </c>
      <c r="F77">
        <f>VLOOKUP(C77,table_1jan[],4,FALSE)</f>
        <v>0</v>
      </c>
      <c r="I77">
        <v>25803</v>
      </c>
      <c r="J77" t="s">
        <v>10</v>
      </c>
      <c r="K77">
        <v>459</v>
      </c>
      <c r="L77">
        <v>0</v>
      </c>
      <c r="O77" s="123">
        <v>25769</v>
      </c>
      <c r="P77" s="124">
        <v>63</v>
      </c>
      <c r="Q77" s="124">
        <v>0</v>
      </c>
    </row>
    <row r="78" spans="1:17" x14ac:dyDescent="0.3">
      <c r="A78" s="7">
        <v>45292</v>
      </c>
      <c r="B78" s="1" t="s">
        <v>35</v>
      </c>
      <c r="C78">
        <v>25832</v>
      </c>
      <c r="D78" t="s">
        <v>4</v>
      </c>
      <c r="E78">
        <f>VLOOKUP(C78,table_1jan[],3,FALSE)</f>
        <v>266</v>
      </c>
      <c r="F78">
        <f>VLOOKUP(C78,table_1jan[],4,FALSE)</f>
        <v>266</v>
      </c>
      <c r="I78">
        <v>25802</v>
      </c>
      <c r="J78" t="s">
        <v>7</v>
      </c>
      <c r="K78">
        <v>430</v>
      </c>
      <c r="L78">
        <v>0</v>
      </c>
      <c r="O78" s="123">
        <v>25770</v>
      </c>
      <c r="P78" s="124">
        <v>88</v>
      </c>
      <c r="Q78" s="124">
        <v>0</v>
      </c>
    </row>
    <row r="79" spans="1:17" x14ac:dyDescent="0.3">
      <c r="A79" s="6">
        <v>45292</v>
      </c>
      <c r="B79" s="1" t="s">
        <v>35</v>
      </c>
      <c r="C79">
        <v>25716</v>
      </c>
      <c r="D79" t="s">
        <v>4</v>
      </c>
      <c r="E79">
        <f>VLOOKUP(C79,table_1jan[],3,FALSE)</f>
        <v>430</v>
      </c>
      <c r="F79">
        <f>VLOOKUP(C79,table_1jan[],4,FALSE)</f>
        <v>0</v>
      </c>
      <c r="I79">
        <v>25801</v>
      </c>
      <c r="J79" t="s">
        <v>9</v>
      </c>
      <c r="K79">
        <v>454</v>
      </c>
      <c r="L79">
        <v>0</v>
      </c>
      <c r="O79" s="123">
        <v>25773</v>
      </c>
      <c r="P79" s="124">
        <v>23</v>
      </c>
      <c r="Q79" s="124">
        <v>0</v>
      </c>
    </row>
    <row r="80" spans="1:17" x14ac:dyDescent="0.3">
      <c r="A80" s="7">
        <v>45292</v>
      </c>
      <c r="B80" s="1" t="s">
        <v>35</v>
      </c>
      <c r="C80">
        <v>25750</v>
      </c>
      <c r="D80" t="s">
        <v>4</v>
      </c>
      <c r="E80">
        <f>VLOOKUP(C80,table_1jan[],3,FALSE)</f>
        <v>1440</v>
      </c>
      <c r="F80">
        <f>VLOOKUP(C80,table_1jan[],4,FALSE)</f>
        <v>0</v>
      </c>
      <c r="I80">
        <v>25800</v>
      </c>
      <c r="J80" t="s">
        <v>11</v>
      </c>
      <c r="K80">
        <v>523</v>
      </c>
      <c r="L80">
        <v>0</v>
      </c>
      <c r="O80" s="123">
        <v>25774</v>
      </c>
      <c r="P80" s="124">
        <v>483</v>
      </c>
      <c r="Q80" s="124">
        <v>0</v>
      </c>
    </row>
    <row r="81" spans="1:17" x14ac:dyDescent="0.3">
      <c r="A81" s="6">
        <v>45292</v>
      </c>
      <c r="B81" s="1" t="s">
        <v>35</v>
      </c>
      <c r="C81">
        <v>25823</v>
      </c>
      <c r="D81" t="s">
        <v>4</v>
      </c>
      <c r="E81">
        <f>VLOOKUP(C81,table_1jan[],3,FALSE)</f>
        <v>88</v>
      </c>
      <c r="F81">
        <f>VLOOKUP(C81,table_1jan[],4,FALSE)</f>
        <v>0</v>
      </c>
      <c r="I81">
        <v>25799</v>
      </c>
      <c r="J81" t="s">
        <v>14</v>
      </c>
      <c r="K81">
        <v>423</v>
      </c>
      <c r="L81">
        <v>423</v>
      </c>
      <c r="O81" s="123">
        <v>25775</v>
      </c>
      <c r="P81" s="124">
        <v>1107</v>
      </c>
      <c r="Q81" s="124">
        <v>0</v>
      </c>
    </row>
    <row r="82" spans="1:17" x14ac:dyDescent="0.3">
      <c r="A82" s="7">
        <v>45292</v>
      </c>
      <c r="B82" s="1" t="s">
        <v>35</v>
      </c>
      <c r="C82">
        <v>25765</v>
      </c>
      <c r="D82" t="s">
        <v>4</v>
      </c>
      <c r="E82">
        <f>VLOOKUP(C82,table_1jan[],3,FALSE)</f>
        <v>409</v>
      </c>
      <c r="F82">
        <f>VLOOKUP(C82,table_1jan[],4,FALSE)</f>
        <v>0</v>
      </c>
      <c r="I82">
        <v>25798</v>
      </c>
      <c r="J82" t="s">
        <v>9</v>
      </c>
      <c r="K82">
        <v>1358</v>
      </c>
      <c r="L82">
        <v>0</v>
      </c>
      <c r="O82" s="123">
        <v>25777</v>
      </c>
      <c r="P82" s="124">
        <v>34</v>
      </c>
      <c r="Q82" s="124">
        <v>0</v>
      </c>
    </row>
    <row r="83" spans="1:17" x14ac:dyDescent="0.3">
      <c r="A83" s="6">
        <v>45292</v>
      </c>
      <c r="B83" s="1" t="s">
        <v>35</v>
      </c>
      <c r="C83">
        <v>25778</v>
      </c>
      <c r="D83" t="s">
        <v>4</v>
      </c>
      <c r="E83">
        <f>VLOOKUP(C83,table_1jan[],3,FALSE)</f>
        <v>345</v>
      </c>
      <c r="F83">
        <f>VLOOKUP(C83,table_1jan[],4,FALSE)</f>
        <v>0</v>
      </c>
      <c r="I83">
        <v>25797</v>
      </c>
      <c r="J83" t="s">
        <v>12</v>
      </c>
      <c r="K83">
        <v>708</v>
      </c>
      <c r="L83">
        <v>0</v>
      </c>
      <c r="O83" s="123">
        <v>25778</v>
      </c>
      <c r="P83" s="124">
        <v>345</v>
      </c>
      <c r="Q83" s="124">
        <v>0</v>
      </c>
    </row>
    <row r="84" spans="1:17" x14ac:dyDescent="0.3">
      <c r="A84" s="7">
        <v>45292</v>
      </c>
      <c r="B84" s="1" t="s">
        <v>35</v>
      </c>
      <c r="C84">
        <v>25615</v>
      </c>
      <c r="D84" t="s">
        <v>4</v>
      </c>
      <c r="E84">
        <f>VLOOKUP(C84,table_1jan[],3,FALSE)</f>
        <v>946</v>
      </c>
      <c r="F84">
        <f>VLOOKUP(C84,table_1jan[],4,FALSE)</f>
        <v>0</v>
      </c>
      <c r="I84">
        <v>25796</v>
      </c>
      <c r="J84" t="s">
        <v>12</v>
      </c>
      <c r="K84">
        <v>196</v>
      </c>
      <c r="L84">
        <v>0</v>
      </c>
      <c r="O84" s="123">
        <v>25779</v>
      </c>
      <c r="P84" s="124">
        <v>808</v>
      </c>
      <c r="Q84" s="124">
        <v>0</v>
      </c>
    </row>
    <row r="85" spans="1:17" x14ac:dyDescent="0.3">
      <c r="A85" s="6">
        <v>45292</v>
      </c>
      <c r="B85" s="1" t="s">
        <v>35</v>
      </c>
      <c r="C85">
        <v>25782</v>
      </c>
      <c r="D85" t="s">
        <v>4</v>
      </c>
      <c r="E85">
        <f>VLOOKUP(C85,table_1jan[],3,FALSE)</f>
        <v>434</v>
      </c>
      <c r="F85">
        <f>VLOOKUP(C85,table_1jan[],4,FALSE)</f>
        <v>0</v>
      </c>
      <c r="I85">
        <v>25795</v>
      </c>
      <c r="J85" t="s">
        <v>11</v>
      </c>
      <c r="K85">
        <v>782</v>
      </c>
      <c r="L85">
        <v>0</v>
      </c>
      <c r="O85" s="123">
        <v>25781</v>
      </c>
      <c r="P85" s="124">
        <v>496</v>
      </c>
      <c r="Q85" s="124">
        <v>0</v>
      </c>
    </row>
    <row r="86" spans="1:17" x14ac:dyDescent="0.3">
      <c r="A86" s="7">
        <v>45292</v>
      </c>
      <c r="B86" s="1" t="s">
        <v>35</v>
      </c>
      <c r="C86">
        <v>25646</v>
      </c>
      <c r="D86" t="s">
        <v>4</v>
      </c>
      <c r="E86">
        <f>VLOOKUP(C86,table_1jan[],3,FALSE)</f>
        <v>519</v>
      </c>
      <c r="F86">
        <f>VLOOKUP(C86,table_1jan[],4,FALSE)</f>
        <v>0</v>
      </c>
      <c r="I86">
        <v>25793</v>
      </c>
      <c r="J86" t="s">
        <v>8</v>
      </c>
      <c r="K86">
        <v>500</v>
      </c>
      <c r="L86">
        <v>0</v>
      </c>
      <c r="O86" s="123">
        <v>25782</v>
      </c>
      <c r="P86" s="124">
        <v>434</v>
      </c>
      <c r="Q86" s="124">
        <v>0</v>
      </c>
    </row>
    <row r="87" spans="1:17" x14ac:dyDescent="0.3">
      <c r="A87" s="6">
        <v>45292</v>
      </c>
      <c r="B87" s="1" t="s">
        <v>35</v>
      </c>
      <c r="C87">
        <v>25720</v>
      </c>
      <c r="D87" t="s">
        <v>4</v>
      </c>
      <c r="E87">
        <f>VLOOKUP(C87,table_1jan[],3,FALSE)</f>
        <v>318</v>
      </c>
      <c r="F87">
        <f>VLOOKUP(C87,table_1jan[],4,FALSE)</f>
        <v>0</v>
      </c>
      <c r="I87">
        <v>25792</v>
      </c>
      <c r="J87" t="s">
        <v>9</v>
      </c>
      <c r="K87">
        <v>95</v>
      </c>
      <c r="L87">
        <v>0</v>
      </c>
      <c r="O87" s="123">
        <v>25783</v>
      </c>
      <c r="P87" s="124">
        <v>504</v>
      </c>
      <c r="Q87" s="124">
        <v>0</v>
      </c>
    </row>
    <row r="88" spans="1:17" x14ac:dyDescent="0.3">
      <c r="A88" s="7">
        <v>45292</v>
      </c>
      <c r="B88" s="1" t="s">
        <v>35</v>
      </c>
      <c r="C88">
        <v>25815</v>
      </c>
      <c r="D88" t="s">
        <v>4</v>
      </c>
      <c r="E88">
        <f>VLOOKUP(C88,table_1jan[],3,FALSE)</f>
        <v>449</v>
      </c>
      <c r="F88">
        <f>VLOOKUP(C88,table_1jan[],4,FALSE)</f>
        <v>0</v>
      </c>
      <c r="I88">
        <v>25791</v>
      </c>
      <c r="J88" t="s">
        <v>7</v>
      </c>
      <c r="K88">
        <v>462</v>
      </c>
      <c r="L88">
        <v>0</v>
      </c>
      <c r="O88" s="123">
        <v>25784</v>
      </c>
      <c r="P88" s="124">
        <v>867</v>
      </c>
      <c r="Q88" s="124">
        <v>0</v>
      </c>
    </row>
    <row r="89" spans="1:17" x14ac:dyDescent="0.3">
      <c r="A89" s="6">
        <v>45292</v>
      </c>
      <c r="B89" s="1" t="s">
        <v>35</v>
      </c>
      <c r="C89">
        <v>25824</v>
      </c>
      <c r="D89" t="s">
        <v>5</v>
      </c>
      <c r="E89">
        <f>VLOOKUP(C89,table_1jan[],3,FALSE)</f>
        <v>332</v>
      </c>
      <c r="F89">
        <f>VLOOKUP(C89,table_1jan[],4,FALSE)</f>
        <v>0</v>
      </c>
      <c r="I89">
        <v>25790</v>
      </c>
      <c r="J89" t="s">
        <v>7</v>
      </c>
      <c r="K89">
        <v>918</v>
      </c>
      <c r="L89">
        <v>918</v>
      </c>
      <c r="O89" s="123">
        <v>25787</v>
      </c>
      <c r="P89" s="124">
        <v>3038</v>
      </c>
      <c r="Q89" s="124">
        <v>0</v>
      </c>
    </row>
    <row r="90" spans="1:17" x14ac:dyDescent="0.3">
      <c r="A90" s="7">
        <v>45292</v>
      </c>
      <c r="B90" s="1" t="s">
        <v>35</v>
      </c>
      <c r="C90">
        <v>25854</v>
      </c>
      <c r="D90" t="s">
        <v>5</v>
      </c>
      <c r="E90">
        <f>VLOOKUP(C90,table_1jan[],3,FALSE)</f>
        <v>23</v>
      </c>
      <c r="F90">
        <f>VLOOKUP(C90,table_1jan[],4,FALSE)</f>
        <v>0</v>
      </c>
      <c r="I90">
        <v>25789</v>
      </c>
      <c r="J90" t="s">
        <v>7</v>
      </c>
      <c r="K90">
        <v>458</v>
      </c>
      <c r="L90">
        <v>0</v>
      </c>
      <c r="O90" s="123">
        <v>25792</v>
      </c>
      <c r="P90" s="124">
        <v>95</v>
      </c>
      <c r="Q90" s="124">
        <v>0</v>
      </c>
    </row>
    <row r="91" spans="1:17" x14ac:dyDescent="0.3">
      <c r="A91" s="6">
        <v>45292</v>
      </c>
      <c r="B91" s="1" t="s">
        <v>35</v>
      </c>
      <c r="C91">
        <v>25728</v>
      </c>
      <c r="D91" t="s">
        <v>5</v>
      </c>
      <c r="E91">
        <f>VLOOKUP(C91,table_1jan[],3,FALSE)</f>
        <v>33</v>
      </c>
      <c r="F91">
        <f>VLOOKUP(C91,table_1jan[],4,FALSE)</f>
        <v>0</v>
      </c>
      <c r="I91">
        <v>25788</v>
      </c>
      <c r="J91" t="s">
        <v>7</v>
      </c>
      <c r="K91">
        <v>0</v>
      </c>
      <c r="L91">
        <v>0</v>
      </c>
      <c r="O91" s="123">
        <v>25793</v>
      </c>
      <c r="P91" s="124">
        <v>500</v>
      </c>
      <c r="Q91" s="124">
        <v>0</v>
      </c>
    </row>
    <row r="92" spans="1:17" x14ac:dyDescent="0.3">
      <c r="A92" s="7">
        <v>45292</v>
      </c>
      <c r="B92" s="1" t="s">
        <v>35</v>
      </c>
      <c r="C92">
        <v>25665</v>
      </c>
      <c r="D92" t="s">
        <v>5</v>
      </c>
      <c r="E92">
        <f>VLOOKUP(C92,table_1jan[],3,FALSE)</f>
        <v>419</v>
      </c>
      <c r="F92">
        <f>VLOOKUP(C92,table_1jan[],4,FALSE)</f>
        <v>0</v>
      </c>
      <c r="I92">
        <v>25787</v>
      </c>
      <c r="J92" t="s">
        <v>7</v>
      </c>
      <c r="K92">
        <v>3038</v>
      </c>
      <c r="L92">
        <v>0</v>
      </c>
      <c r="O92" s="123">
        <v>25796</v>
      </c>
      <c r="P92" s="124">
        <v>196</v>
      </c>
      <c r="Q92" s="124">
        <v>0</v>
      </c>
    </row>
    <row r="93" spans="1:17" x14ac:dyDescent="0.3">
      <c r="A93" s="6">
        <v>45292</v>
      </c>
      <c r="B93" s="1" t="s">
        <v>35</v>
      </c>
      <c r="C93">
        <v>25753</v>
      </c>
      <c r="D93" t="s">
        <v>5</v>
      </c>
      <c r="E93">
        <f>VLOOKUP(C93,table_1jan[],3,FALSE)</f>
        <v>457</v>
      </c>
      <c r="F93">
        <f>VLOOKUP(C93,table_1jan[],4,FALSE)</f>
        <v>0</v>
      </c>
      <c r="I93">
        <v>25786</v>
      </c>
      <c r="J93" t="s">
        <v>7</v>
      </c>
      <c r="K93">
        <v>387</v>
      </c>
      <c r="L93">
        <v>0</v>
      </c>
      <c r="O93" s="123">
        <v>25797</v>
      </c>
      <c r="P93" s="124">
        <v>708</v>
      </c>
      <c r="Q93" s="124">
        <v>0</v>
      </c>
    </row>
    <row r="94" spans="1:17" x14ac:dyDescent="0.3">
      <c r="A94" s="7">
        <v>45292</v>
      </c>
      <c r="B94" s="1" t="s">
        <v>35</v>
      </c>
      <c r="C94">
        <v>25817</v>
      </c>
      <c r="D94" t="s">
        <v>5</v>
      </c>
      <c r="E94">
        <f>VLOOKUP(C94,table_1jan[],3,FALSE)</f>
        <v>340.65</v>
      </c>
      <c r="F94">
        <f>VLOOKUP(C94,table_1jan[],4,FALSE)</f>
        <v>0</v>
      </c>
      <c r="I94">
        <v>25785</v>
      </c>
      <c r="J94" t="s">
        <v>7</v>
      </c>
      <c r="K94">
        <v>736</v>
      </c>
      <c r="L94">
        <v>0</v>
      </c>
      <c r="O94" s="123">
        <v>25798</v>
      </c>
      <c r="P94" s="124">
        <v>1358</v>
      </c>
      <c r="Q94" s="124">
        <v>0</v>
      </c>
    </row>
    <row r="95" spans="1:17" x14ac:dyDescent="0.3">
      <c r="A95" s="6">
        <v>45292</v>
      </c>
      <c r="B95" s="1" t="s">
        <v>35</v>
      </c>
      <c r="C95">
        <v>25774</v>
      </c>
      <c r="D95" t="s">
        <v>5</v>
      </c>
      <c r="E95">
        <f>VLOOKUP(C95,table_1jan[],3,FALSE)</f>
        <v>483</v>
      </c>
      <c r="F95">
        <f>VLOOKUP(C95,table_1jan[],4,FALSE)</f>
        <v>0</v>
      </c>
      <c r="I95">
        <v>25784</v>
      </c>
      <c r="J95" t="s">
        <v>8</v>
      </c>
      <c r="K95">
        <v>867</v>
      </c>
      <c r="L95">
        <v>0</v>
      </c>
      <c r="O95" s="123">
        <v>25800</v>
      </c>
      <c r="P95" s="124">
        <v>523</v>
      </c>
      <c r="Q95" s="124">
        <v>0</v>
      </c>
    </row>
    <row r="96" spans="1:17" x14ac:dyDescent="0.3">
      <c r="A96" s="7">
        <v>45292</v>
      </c>
      <c r="B96" s="1" t="s">
        <v>35</v>
      </c>
      <c r="C96">
        <v>25509</v>
      </c>
      <c r="D96" t="s">
        <v>5</v>
      </c>
      <c r="E96">
        <f>VLOOKUP(C96,table_1jan[],3,FALSE)</f>
        <v>452</v>
      </c>
      <c r="F96">
        <f>VLOOKUP(C96,table_1jan[],4,FALSE)</f>
        <v>0</v>
      </c>
      <c r="I96">
        <v>25783</v>
      </c>
      <c r="J96" t="s">
        <v>12</v>
      </c>
      <c r="K96">
        <v>504</v>
      </c>
      <c r="L96">
        <v>0</v>
      </c>
      <c r="O96" s="123">
        <v>25801</v>
      </c>
      <c r="P96" s="124">
        <v>454</v>
      </c>
      <c r="Q96" s="124">
        <v>0</v>
      </c>
    </row>
    <row r="97" spans="1:17" x14ac:dyDescent="0.3">
      <c r="A97" s="6">
        <v>45292</v>
      </c>
      <c r="B97" s="1" t="s">
        <v>35</v>
      </c>
      <c r="C97">
        <v>25845</v>
      </c>
      <c r="D97" t="s">
        <v>5</v>
      </c>
      <c r="E97">
        <f>VLOOKUP(C97,table_1jan[],3,FALSE)</f>
        <v>368</v>
      </c>
      <c r="F97">
        <f>VLOOKUP(C97,table_1jan[],4,FALSE)</f>
        <v>0</v>
      </c>
      <c r="I97">
        <v>25782</v>
      </c>
      <c r="J97" t="s">
        <v>13</v>
      </c>
      <c r="K97">
        <v>434</v>
      </c>
      <c r="L97">
        <v>0</v>
      </c>
      <c r="O97" s="123">
        <v>25803</v>
      </c>
      <c r="P97" s="124">
        <v>459</v>
      </c>
      <c r="Q97" s="124">
        <v>0</v>
      </c>
    </row>
    <row r="98" spans="1:17" x14ac:dyDescent="0.3">
      <c r="A98" s="7">
        <v>45292</v>
      </c>
      <c r="B98" s="1" t="s">
        <v>35</v>
      </c>
      <c r="C98">
        <v>25803</v>
      </c>
      <c r="D98" t="s">
        <v>5</v>
      </c>
      <c r="E98">
        <f>VLOOKUP(C98,table_1jan[],3,FALSE)</f>
        <v>459</v>
      </c>
      <c r="F98">
        <f>VLOOKUP(C98,table_1jan[],4,FALSE)</f>
        <v>0</v>
      </c>
      <c r="I98">
        <v>25781</v>
      </c>
      <c r="J98" t="s">
        <v>11</v>
      </c>
      <c r="K98">
        <v>496</v>
      </c>
      <c r="L98">
        <v>0</v>
      </c>
      <c r="O98" s="123">
        <v>25805</v>
      </c>
      <c r="P98" s="124">
        <v>29</v>
      </c>
      <c r="Q98" s="124">
        <v>0</v>
      </c>
    </row>
    <row r="99" spans="1:17" x14ac:dyDescent="0.3">
      <c r="A99" s="6">
        <v>45292</v>
      </c>
      <c r="B99" s="1" t="s">
        <v>35</v>
      </c>
      <c r="C99">
        <v>25850</v>
      </c>
      <c r="D99" t="s">
        <v>5</v>
      </c>
      <c r="E99">
        <f>VLOOKUP(C99,table_1jan[],3,FALSE)</f>
        <v>568</v>
      </c>
      <c r="F99">
        <f>VLOOKUP(C99,table_1jan[],4,FALSE)</f>
        <v>0</v>
      </c>
      <c r="I99">
        <v>25780</v>
      </c>
      <c r="J99" t="s">
        <v>7</v>
      </c>
      <c r="K99">
        <v>455</v>
      </c>
      <c r="L99">
        <v>0</v>
      </c>
      <c r="O99" s="123">
        <v>25806</v>
      </c>
      <c r="P99" s="124">
        <v>43</v>
      </c>
      <c r="Q99" s="124">
        <v>43</v>
      </c>
    </row>
    <row r="100" spans="1:17" x14ac:dyDescent="0.3">
      <c r="A100" s="7">
        <v>45292</v>
      </c>
      <c r="B100" s="1" t="s">
        <v>35</v>
      </c>
      <c r="C100">
        <v>25371</v>
      </c>
      <c r="D100" t="s">
        <v>5</v>
      </c>
      <c r="E100">
        <f>VLOOKUP(C100,table_1jan[],3,FALSE)</f>
        <v>648</v>
      </c>
      <c r="F100">
        <f>VLOOKUP(C100,table_1jan[],4,FALSE)</f>
        <v>0</v>
      </c>
      <c r="I100">
        <v>25779</v>
      </c>
      <c r="J100" t="s">
        <v>8</v>
      </c>
      <c r="K100">
        <v>808</v>
      </c>
      <c r="L100">
        <v>0</v>
      </c>
      <c r="O100" s="123">
        <v>25807</v>
      </c>
      <c r="P100" s="124">
        <v>450</v>
      </c>
      <c r="Q100" s="124">
        <v>0</v>
      </c>
    </row>
    <row r="101" spans="1:17" x14ac:dyDescent="0.3">
      <c r="A101" s="6">
        <v>45292</v>
      </c>
      <c r="B101" s="1" t="s">
        <v>35</v>
      </c>
      <c r="C101">
        <v>25662</v>
      </c>
      <c r="D101" t="s">
        <v>5</v>
      </c>
      <c r="E101">
        <f>VLOOKUP(C101,table_1jan[],3,FALSE)</f>
        <v>1495</v>
      </c>
      <c r="F101">
        <f>VLOOKUP(C101,table_1jan[],4,FALSE)</f>
        <v>0</v>
      </c>
      <c r="I101">
        <v>25778</v>
      </c>
      <c r="J101" t="s">
        <v>13</v>
      </c>
      <c r="K101">
        <v>345</v>
      </c>
      <c r="L101">
        <v>0</v>
      </c>
      <c r="O101" s="123">
        <v>25808</v>
      </c>
      <c r="P101" s="124">
        <v>92</v>
      </c>
      <c r="Q101" s="124">
        <v>0</v>
      </c>
    </row>
    <row r="102" spans="1:17" x14ac:dyDescent="0.3">
      <c r="A102" s="7">
        <v>45292</v>
      </c>
      <c r="B102" s="1" t="s">
        <v>35</v>
      </c>
      <c r="C102">
        <v>25759</v>
      </c>
      <c r="D102" t="s">
        <v>6</v>
      </c>
      <c r="E102">
        <f>VLOOKUP(C102,table_1jan[],3,FALSE)</f>
        <v>1982</v>
      </c>
      <c r="F102">
        <f>VLOOKUP(C102,table_1jan[],4,FALSE)</f>
        <v>0</v>
      </c>
      <c r="I102">
        <v>25777</v>
      </c>
      <c r="J102" t="s">
        <v>11</v>
      </c>
      <c r="K102">
        <v>34</v>
      </c>
      <c r="L102">
        <v>0</v>
      </c>
      <c r="O102" s="123">
        <v>25813</v>
      </c>
      <c r="P102" s="124">
        <v>468</v>
      </c>
      <c r="Q102" s="124">
        <v>468</v>
      </c>
    </row>
    <row r="103" spans="1:17" x14ac:dyDescent="0.3">
      <c r="A103" s="6">
        <v>45292</v>
      </c>
      <c r="B103" s="1" t="s">
        <v>35</v>
      </c>
      <c r="C103">
        <v>25807</v>
      </c>
      <c r="D103" t="s">
        <v>6</v>
      </c>
      <c r="E103">
        <f>VLOOKUP(C103,table_1jan[],3,FALSE)</f>
        <v>450</v>
      </c>
      <c r="F103">
        <f>VLOOKUP(C103,table_1jan[],4,FALSE)</f>
        <v>0</v>
      </c>
      <c r="I103">
        <v>25776</v>
      </c>
      <c r="J103" t="s">
        <v>7</v>
      </c>
      <c r="K103">
        <v>123</v>
      </c>
      <c r="L103">
        <v>0</v>
      </c>
      <c r="O103" s="123">
        <v>25814</v>
      </c>
      <c r="P103" s="124">
        <v>445</v>
      </c>
      <c r="Q103" s="124">
        <v>445</v>
      </c>
    </row>
    <row r="104" spans="1:17" x14ac:dyDescent="0.3">
      <c r="A104" s="7">
        <v>45292</v>
      </c>
      <c r="B104" s="1" t="s">
        <v>35</v>
      </c>
      <c r="C104">
        <v>25762</v>
      </c>
      <c r="D104" t="s">
        <v>6</v>
      </c>
      <c r="E104">
        <f>VLOOKUP(C104,table_1jan[],3,FALSE)</f>
        <v>439</v>
      </c>
      <c r="F104">
        <f>VLOOKUP(C104,table_1jan[],4,FALSE)</f>
        <v>439</v>
      </c>
      <c r="I104">
        <v>25775</v>
      </c>
      <c r="J104" t="s">
        <v>12</v>
      </c>
      <c r="K104">
        <v>1107</v>
      </c>
      <c r="L104">
        <v>0</v>
      </c>
      <c r="O104" s="123">
        <v>25815</v>
      </c>
      <c r="P104" s="124">
        <v>449</v>
      </c>
      <c r="Q104" s="124">
        <v>0</v>
      </c>
    </row>
    <row r="105" spans="1:17" x14ac:dyDescent="0.3">
      <c r="A105" s="6">
        <v>45292</v>
      </c>
      <c r="B105" s="1" t="s">
        <v>35</v>
      </c>
      <c r="C105">
        <v>25719</v>
      </c>
      <c r="D105" t="s">
        <v>6</v>
      </c>
      <c r="E105">
        <f>VLOOKUP(C105,table_1jan[],3,FALSE)</f>
        <v>931</v>
      </c>
      <c r="F105">
        <f>VLOOKUP(C105,table_1jan[],4,FALSE)</f>
        <v>0</v>
      </c>
      <c r="I105">
        <v>25774</v>
      </c>
      <c r="J105" t="s">
        <v>7</v>
      </c>
      <c r="K105">
        <v>483</v>
      </c>
      <c r="L105">
        <v>0</v>
      </c>
      <c r="O105" s="123">
        <v>25817</v>
      </c>
      <c r="P105" s="124">
        <v>340.65</v>
      </c>
      <c r="Q105" s="124">
        <v>0</v>
      </c>
    </row>
    <row r="106" spans="1:17" x14ac:dyDescent="0.3">
      <c r="A106" s="7">
        <v>45292</v>
      </c>
      <c r="B106" s="1" t="s">
        <v>35</v>
      </c>
      <c r="C106">
        <v>25797</v>
      </c>
      <c r="D106" t="s">
        <v>6</v>
      </c>
      <c r="E106">
        <f>VLOOKUP(C106,table_1jan[],3,FALSE)</f>
        <v>708</v>
      </c>
      <c r="F106">
        <f>VLOOKUP(C106,table_1jan[],4,FALSE)</f>
        <v>0</v>
      </c>
      <c r="I106">
        <v>25773</v>
      </c>
      <c r="J106" t="s">
        <v>11</v>
      </c>
      <c r="K106">
        <v>23</v>
      </c>
      <c r="L106">
        <v>0</v>
      </c>
      <c r="O106" s="123">
        <v>25818</v>
      </c>
      <c r="P106" s="124">
        <v>326</v>
      </c>
      <c r="Q106" s="124">
        <v>0</v>
      </c>
    </row>
    <row r="107" spans="1:17" x14ac:dyDescent="0.3">
      <c r="A107" s="6">
        <v>45292</v>
      </c>
      <c r="B107" s="1" t="s">
        <v>35</v>
      </c>
      <c r="C107">
        <v>25775</v>
      </c>
      <c r="D107" t="s">
        <v>6</v>
      </c>
      <c r="E107">
        <f>VLOOKUP(C107,table_1jan[],3,FALSE)</f>
        <v>1107</v>
      </c>
      <c r="F107">
        <f>VLOOKUP(C107,table_1jan[],4,FALSE)</f>
        <v>0</v>
      </c>
      <c r="I107">
        <v>25772</v>
      </c>
      <c r="J107" t="s">
        <v>7</v>
      </c>
      <c r="K107">
        <v>52</v>
      </c>
      <c r="L107">
        <v>0</v>
      </c>
      <c r="O107" s="123">
        <v>25819</v>
      </c>
      <c r="P107" s="124">
        <v>183</v>
      </c>
      <c r="Q107" s="124">
        <v>0</v>
      </c>
    </row>
    <row r="108" spans="1:17" x14ac:dyDescent="0.3">
      <c r="A108" s="7">
        <v>45292</v>
      </c>
      <c r="B108" s="1" t="s">
        <v>35</v>
      </c>
      <c r="C108">
        <v>25552</v>
      </c>
      <c r="D108" t="s">
        <v>6</v>
      </c>
      <c r="E108">
        <f>VLOOKUP(C108,table_1jan[],3,FALSE)</f>
        <v>616</v>
      </c>
      <c r="F108">
        <f>VLOOKUP(C108,table_1jan[],4,FALSE)</f>
        <v>0</v>
      </c>
      <c r="I108">
        <v>25771</v>
      </c>
      <c r="J108" t="s">
        <v>7</v>
      </c>
      <c r="K108">
        <v>420</v>
      </c>
      <c r="L108">
        <v>420</v>
      </c>
      <c r="O108" s="123">
        <v>25820</v>
      </c>
      <c r="P108" s="124">
        <v>758.65</v>
      </c>
      <c r="Q108" s="124">
        <v>0</v>
      </c>
    </row>
    <row r="109" spans="1:17" x14ac:dyDescent="0.3">
      <c r="A109" s="6">
        <v>45292</v>
      </c>
      <c r="B109" s="1" t="s">
        <v>35</v>
      </c>
      <c r="C109">
        <v>25692</v>
      </c>
      <c r="D109" t="s">
        <v>6</v>
      </c>
      <c r="E109">
        <f>VLOOKUP(C109,table_1jan[],3,FALSE)</f>
        <v>702</v>
      </c>
      <c r="F109">
        <f>VLOOKUP(C109,table_1jan[],4,FALSE)</f>
        <v>0</v>
      </c>
      <c r="I109">
        <v>25770</v>
      </c>
      <c r="J109" t="s">
        <v>12</v>
      </c>
      <c r="K109">
        <v>88</v>
      </c>
      <c r="L109">
        <v>0</v>
      </c>
      <c r="O109" s="123">
        <v>25821</v>
      </c>
      <c r="P109" s="124">
        <v>306</v>
      </c>
      <c r="Q109" s="124">
        <v>0</v>
      </c>
    </row>
    <row r="110" spans="1:17" x14ac:dyDescent="0.3">
      <c r="A110" s="7">
        <v>45292</v>
      </c>
      <c r="B110" s="1" t="s">
        <v>35</v>
      </c>
      <c r="C110">
        <v>25598</v>
      </c>
      <c r="D110" t="s">
        <v>6</v>
      </c>
      <c r="E110">
        <f>VLOOKUP(C110,table_1jan[],3,FALSE)</f>
        <v>715</v>
      </c>
      <c r="F110">
        <f>VLOOKUP(C110,table_1jan[],4,FALSE)</f>
        <v>0</v>
      </c>
      <c r="I110">
        <v>25769</v>
      </c>
      <c r="J110" t="s">
        <v>12</v>
      </c>
      <c r="K110">
        <v>63</v>
      </c>
      <c r="L110">
        <v>0</v>
      </c>
      <c r="O110" s="123">
        <v>25822</v>
      </c>
      <c r="P110" s="124">
        <v>328</v>
      </c>
      <c r="Q110" s="124">
        <v>0</v>
      </c>
    </row>
    <row r="111" spans="1:17" x14ac:dyDescent="0.3">
      <c r="A111" s="6">
        <v>45292</v>
      </c>
      <c r="B111" s="1" t="s">
        <v>35</v>
      </c>
      <c r="C111">
        <v>25761</v>
      </c>
      <c r="D111" t="s">
        <v>6</v>
      </c>
      <c r="E111">
        <f>VLOOKUP(C111,table_1jan[],3,FALSE)</f>
        <v>412</v>
      </c>
      <c r="F111">
        <f>VLOOKUP(C111,table_1jan[],4,FALSE)</f>
        <v>0</v>
      </c>
      <c r="I111">
        <v>25768</v>
      </c>
      <c r="J111" t="s">
        <v>8</v>
      </c>
      <c r="K111">
        <v>363.65</v>
      </c>
      <c r="L111">
        <v>0</v>
      </c>
      <c r="O111" s="123">
        <v>25823</v>
      </c>
      <c r="P111" s="124">
        <v>88</v>
      </c>
      <c r="Q111" s="124">
        <v>0</v>
      </c>
    </row>
    <row r="112" spans="1:17" x14ac:dyDescent="0.3">
      <c r="A112" s="7">
        <v>45292</v>
      </c>
      <c r="B112" s="1" t="s">
        <v>35</v>
      </c>
      <c r="C112">
        <v>25627</v>
      </c>
      <c r="D112" t="s">
        <v>6</v>
      </c>
      <c r="E112">
        <f>VLOOKUP(C112,table_1jan[],3,FALSE)</f>
        <v>560</v>
      </c>
      <c r="F112">
        <f>VLOOKUP(C112,table_1jan[],4,FALSE)</f>
        <v>0</v>
      </c>
      <c r="I112">
        <v>25767</v>
      </c>
      <c r="J112" t="s">
        <v>8</v>
      </c>
      <c r="K112">
        <v>831</v>
      </c>
      <c r="L112">
        <v>0</v>
      </c>
      <c r="O112" s="123">
        <v>25824</v>
      </c>
      <c r="P112" s="124">
        <v>332</v>
      </c>
      <c r="Q112" s="124">
        <v>0</v>
      </c>
    </row>
    <row r="113" spans="1:17" x14ac:dyDescent="0.3">
      <c r="A113" s="6">
        <v>45292</v>
      </c>
      <c r="B113" s="1" t="s">
        <v>35</v>
      </c>
      <c r="C113">
        <v>25562</v>
      </c>
      <c r="D113" t="s">
        <v>6</v>
      </c>
      <c r="E113">
        <f>VLOOKUP(C113,table_1jan[],3,FALSE)</f>
        <v>296</v>
      </c>
      <c r="F113">
        <f>VLOOKUP(C113,table_1jan[],4,FALSE)</f>
        <v>0</v>
      </c>
      <c r="I113">
        <v>25766</v>
      </c>
      <c r="J113" t="s">
        <v>7</v>
      </c>
      <c r="K113">
        <v>455</v>
      </c>
      <c r="L113">
        <v>0</v>
      </c>
      <c r="O113" s="123">
        <v>25826</v>
      </c>
      <c r="P113" s="124">
        <v>442</v>
      </c>
      <c r="Q113" s="124">
        <v>0</v>
      </c>
    </row>
    <row r="114" spans="1:17" x14ac:dyDescent="0.3">
      <c r="A114" s="7">
        <v>45292</v>
      </c>
      <c r="B114" s="1" t="s">
        <v>35</v>
      </c>
      <c r="C114">
        <v>25679</v>
      </c>
      <c r="D114" t="s">
        <v>6</v>
      </c>
      <c r="E114">
        <f>VLOOKUP(C114,table_1jan[],3,FALSE)</f>
        <v>681</v>
      </c>
      <c r="F114">
        <f>VLOOKUP(C114,table_1jan[],4,FALSE)</f>
        <v>0</v>
      </c>
      <c r="I114">
        <v>25765</v>
      </c>
      <c r="J114" t="s">
        <v>13</v>
      </c>
      <c r="K114">
        <v>409</v>
      </c>
      <c r="L114">
        <v>0</v>
      </c>
      <c r="O114" s="123">
        <v>25827</v>
      </c>
      <c r="P114" s="124">
        <v>1503</v>
      </c>
      <c r="Q114" s="124">
        <v>0</v>
      </c>
    </row>
    <row r="115" spans="1:17" x14ac:dyDescent="0.3">
      <c r="A115" s="6">
        <v>45292</v>
      </c>
      <c r="B115" s="1" t="s">
        <v>35</v>
      </c>
      <c r="C115">
        <v>25822</v>
      </c>
      <c r="D115" t="s">
        <v>6</v>
      </c>
      <c r="E115">
        <f>VLOOKUP(C115,table_1jan[],3,FALSE)</f>
        <v>328</v>
      </c>
      <c r="F115">
        <f>VLOOKUP(C115,table_1jan[],4,FALSE)</f>
        <v>0</v>
      </c>
      <c r="I115">
        <v>25764</v>
      </c>
      <c r="J115" t="s">
        <v>7</v>
      </c>
      <c r="K115">
        <v>590</v>
      </c>
      <c r="L115">
        <v>0</v>
      </c>
      <c r="O115" s="123">
        <v>25830</v>
      </c>
      <c r="P115" s="124">
        <v>392</v>
      </c>
      <c r="Q115" s="124">
        <v>0</v>
      </c>
    </row>
    <row r="116" spans="1:17" x14ac:dyDescent="0.3">
      <c r="A116" s="7">
        <v>45292</v>
      </c>
      <c r="B116" s="1" t="s">
        <v>35</v>
      </c>
      <c r="C116">
        <v>25851</v>
      </c>
      <c r="D116" t="s">
        <v>6</v>
      </c>
      <c r="E116">
        <f>VLOOKUP(C116,table_1jan[],3,FALSE)</f>
        <v>461</v>
      </c>
      <c r="F116">
        <f>VLOOKUP(C116,table_1jan[],4,FALSE)</f>
        <v>0</v>
      </c>
      <c r="I116">
        <v>25763</v>
      </c>
      <c r="J116" t="s">
        <v>7</v>
      </c>
      <c r="K116">
        <v>89.5</v>
      </c>
      <c r="L116">
        <v>0</v>
      </c>
      <c r="O116" s="123">
        <v>25831</v>
      </c>
      <c r="P116" s="124">
        <v>381</v>
      </c>
      <c r="Q116" s="124">
        <v>0</v>
      </c>
    </row>
    <row r="117" spans="1:17" x14ac:dyDescent="0.3">
      <c r="A117" s="6">
        <v>45292</v>
      </c>
      <c r="B117" s="1" t="s">
        <v>35</v>
      </c>
      <c r="C117">
        <v>25796</v>
      </c>
      <c r="D117" t="s">
        <v>6</v>
      </c>
      <c r="E117">
        <f>VLOOKUP(C117,table_1jan[],3,FALSE)</f>
        <v>196</v>
      </c>
      <c r="F117">
        <f>VLOOKUP(C117,table_1jan[],4,FALSE)</f>
        <v>0</v>
      </c>
      <c r="I117">
        <v>25762</v>
      </c>
      <c r="J117" t="s">
        <v>12</v>
      </c>
      <c r="K117">
        <v>439</v>
      </c>
      <c r="L117">
        <v>439</v>
      </c>
      <c r="O117" s="123">
        <v>25832</v>
      </c>
      <c r="P117" s="124">
        <v>266</v>
      </c>
      <c r="Q117" s="124">
        <v>266</v>
      </c>
    </row>
    <row r="118" spans="1:17" x14ac:dyDescent="0.3">
      <c r="A118" s="7">
        <v>45292</v>
      </c>
      <c r="B118" s="1" t="s">
        <v>35</v>
      </c>
      <c r="C118">
        <v>25738</v>
      </c>
      <c r="D118" t="s">
        <v>6</v>
      </c>
      <c r="E118">
        <f>VLOOKUP(C118,table_1jan[],3,FALSE)</f>
        <v>36</v>
      </c>
      <c r="F118">
        <f>VLOOKUP(C118,table_1jan[],4,FALSE)</f>
        <v>0</v>
      </c>
      <c r="I118">
        <v>25761</v>
      </c>
      <c r="J118" t="s">
        <v>12</v>
      </c>
      <c r="K118">
        <v>412</v>
      </c>
      <c r="L118">
        <v>0</v>
      </c>
      <c r="O118" s="123">
        <v>25836</v>
      </c>
      <c r="P118" s="124">
        <v>470</v>
      </c>
      <c r="Q118" s="124">
        <v>470</v>
      </c>
    </row>
    <row r="119" spans="1:17" x14ac:dyDescent="0.3">
      <c r="A119" s="6">
        <v>45292</v>
      </c>
      <c r="B119" s="1" t="s">
        <v>35</v>
      </c>
      <c r="C119">
        <v>25729</v>
      </c>
      <c r="D119" t="s">
        <v>6</v>
      </c>
      <c r="E119">
        <f>VLOOKUP(C119,table_1jan[],3,FALSE)</f>
        <v>224</v>
      </c>
      <c r="F119">
        <f>VLOOKUP(C119,table_1jan[],4,FALSE)</f>
        <v>0</v>
      </c>
      <c r="I119">
        <v>25760</v>
      </c>
      <c r="J119" t="s">
        <v>7</v>
      </c>
      <c r="K119">
        <v>416</v>
      </c>
      <c r="L119">
        <v>0</v>
      </c>
      <c r="O119" s="123">
        <v>25841</v>
      </c>
      <c r="P119" s="124">
        <v>740</v>
      </c>
      <c r="Q119" s="124">
        <v>0</v>
      </c>
    </row>
    <row r="120" spans="1:17" x14ac:dyDescent="0.3">
      <c r="A120" s="7">
        <v>45292</v>
      </c>
      <c r="B120" s="1" t="s">
        <v>35</v>
      </c>
      <c r="C120">
        <v>25655</v>
      </c>
      <c r="D120" t="s">
        <v>6</v>
      </c>
      <c r="E120">
        <f>VLOOKUP(C120,table_1jan[],3,FALSE)</f>
        <v>52</v>
      </c>
      <c r="F120">
        <f>VLOOKUP(C120,table_1jan[],4,FALSE)</f>
        <v>0</v>
      </c>
      <c r="I120">
        <v>25759</v>
      </c>
      <c r="J120" t="s">
        <v>10</v>
      </c>
      <c r="K120">
        <v>1982</v>
      </c>
      <c r="L120">
        <v>0</v>
      </c>
      <c r="O120" s="123">
        <v>25843</v>
      </c>
      <c r="P120" s="124">
        <v>31</v>
      </c>
      <c r="Q120" s="124">
        <v>0</v>
      </c>
    </row>
    <row r="121" spans="1:17" x14ac:dyDescent="0.3">
      <c r="A121" s="6">
        <v>45292</v>
      </c>
      <c r="B121" s="1" t="s">
        <v>35</v>
      </c>
      <c r="C121">
        <v>25363</v>
      </c>
      <c r="D121" t="s">
        <v>6</v>
      </c>
      <c r="E121">
        <f>VLOOKUP(C121,table_1jan[],3,FALSE)</f>
        <v>23</v>
      </c>
      <c r="F121">
        <f>VLOOKUP(C121,table_1jan[],4,FALSE)</f>
        <v>0</v>
      </c>
      <c r="I121">
        <v>25758</v>
      </c>
      <c r="J121" t="s">
        <v>7</v>
      </c>
      <c r="K121">
        <v>608</v>
      </c>
      <c r="L121">
        <v>0</v>
      </c>
      <c r="O121" s="123">
        <v>25844</v>
      </c>
      <c r="P121" s="124">
        <v>470</v>
      </c>
      <c r="Q121" s="124">
        <v>470</v>
      </c>
    </row>
    <row r="122" spans="1:17" x14ac:dyDescent="0.3">
      <c r="A122" s="7">
        <v>45292</v>
      </c>
      <c r="B122" s="1" t="s">
        <v>35</v>
      </c>
      <c r="C122">
        <v>25770</v>
      </c>
      <c r="D122" t="s">
        <v>6</v>
      </c>
      <c r="E122">
        <f>VLOOKUP(C122,table_1jan[],3,FALSE)</f>
        <v>88</v>
      </c>
      <c r="F122">
        <f>VLOOKUP(C122,table_1jan[],4,FALSE)</f>
        <v>0</v>
      </c>
      <c r="I122">
        <v>25757</v>
      </c>
      <c r="J122" t="s">
        <v>8</v>
      </c>
      <c r="K122">
        <v>106</v>
      </c>
      <c r="L122">
        <v>0</v>
      </c>
      <c r="O122" s="123">
        <v>25845</v>
      </c>
      <c r="P122" s="124">
        <v>368</v>
      </c>
      <c r="Q122" s="124">
        <v>0</v>
      </c>
    </row>
    <row r="123" spans="1:17" x14ac:dyDescent="0.3">
      <c r="A123" s="6">
        <v>45292</v>
      </c>
      <c r="B123" s="1" t="s">
        <v>35</v>
      </c>
      <c r="C123">
        <v>25769</v>
      </c>
      <c r="D123" t="s">
        <v>6</v>
      </c>
      <c r="E123">
        <f>VLOOKUP(C123,table_1jan[],3,FALSE)</f>
        <v>63</v>
      </c>
      <c r="F123">
        <f>VLOOKUP(C123,table_1jan[],4,FALSE)</f>
        <v>0</v>
      </c>
      <c r="I123">
        <v>25756</v>
      </c>
      <c r="J123" t="s">
        <v>7</v>
      </c>
      <c r="K123">
        <v>0</v>
      </c>
      <c r="L123">
        <v>0</v>
      </c>
      <c r="O123" s="123">
        <v>25846</v>
      </c>
      <c r="P123" s="124">
        <v>559</v>
      </c>
      <c r="Q123" s="124">
        <v>0</v>
      </c>
    </row>
    <row r="124" spans="1:17" x14ac:dyDescent="0.3">
      <c r="A124" s="7">
        <v>45292</v>
      </c>
      <c r="B124" s="1" t="s">
        <v>35</v>
      </c>
      <c r="C124">
        <v>25723</v>
      </c>
      <c r="D124" t="s">
        <v>6</v>
      </c>
      <c r="E124">
        <f>VLOOKUP(C124,table_1jan[],3,FALSE)</f>
        <v>147</v>
      </c>
      <c r="F124">
        <f>VLOOKUP(C124,table_1jan[],4,FALSE)</f>
        <v>0</v>
      </c>
      <c r="I124">
        <v>25755</v>
      </c>
      <c r="J124" t="s">
        <v>8</v>
      </c>
      <c r="K124">
        <v>2087</v>
      </c>
      <c r="L124">
        <v>0</v>
      </c>
      <c r="O124" s="123">
        <v>25847</v>
      </c>
      <c r="P124" s="124">
        <v>609</v>
      </c>
      <c r="Q124" s="124">
        <v>0</v>
      </c>
    </row>
    <row r="125" spans="1:17" x14ac:dyDescent="0.3">
      <c r="A125" s="6">
        <v>45292</v>
      </c>
      <c r="B125" s="1" t="s">
        <v>35</v>
      </c>
      <c r="C125">
        <v>25628</v>
      </c>
      <c r="D125" t="s">
        <v>6</v>
      </c>
      <c r="E125">
        <f>VLOOKUP(C125,table_1jan[],3,FALSE)</f>
        <v>192</v>
      </c>
      <c r="F125">
        <f>VLOOKUP(C125,table_1jan[],4,FALSE)</f>
        <v>0</v>
      </c>
      <c r="I125">
        <v>25754</v>
      </c>
      <c r="J125" t="s">
        <v>9</v>
      </c>
      <c r="K125">
        <v>633</v>
      </c>
      <c r="L125">
        <v>0</v>
      </c>
      <c r="O125" s="123">
        <v>25849</v>
      </c>
      <c r="P125" s="124">
        <v>597</v>
      </c>
      <c r="Q125" s="124">
        <v>0</v>
      </c>
    </row>
    <row r="126" spans="1:17" x14ac:dyDescent="0.3">
      <c r="A126" s="7">
        <v>45292</v>
      </c>
      <c r="B126" s="1" t="s">
        <v>35</v>
      </c>
      <c r="C126">
        <v>25702</v>
      </c>
      <c r="D126" t="s">
        <v>6</v>
      </c>
      <c r="E126">
        <f>VLOOKUP(C126,table_1jan[],3,FALSE)</f>
        <v>435</v>
      </c>
      <c r="F126">
        <f>VLOOKUP(C126,table_1jan[],4,FALSE)</f>
        <v>0</v>
      </c>
      <c r="I126">
        <v>25753</v>
      </c>
      <c r="J126" t="s">
        <v>10</v>
      </c>
      <c r="K126">
        <v>457</v>
      </c>
      <c r="L126">
        <v>0</v>
      </c>
      <c r="O126" s="123">
        <v>25850</v>
      </c>
      <c r="P126" s="124">
        <v>568</v>
      </c>
      <c r="Q126" s="124">
        <v>0</v>
      </c>
    </row>
    <row r="127" spans="1:17" x14ac:dyDescent="0.3">
      <c r="A127" s="6">
        <v>45292</v>
      </c>
      <c r="B127" s="1" t="s">
        <v>35</v>
      </c>
      <c r="C127">
        <v>25751</v>
      </c>
      <c r="D127" t="s">
        <v>6</v>
      </c>
      <c r="E127">
        <f>VLOOKUP(C127,table_1jan[],3,FALSE)</f>
        <v>26</v>
      </c>
      <c r="F127">
        <f>VLOOKUP(C127,table_1jan[],4,FALSE)</f>
        <v>0</v>
      </c>
      <c r="I127">
        <v>25752</v>
      </c>
      <c r="J127" t="s">
        <v>7</v>
      </c>
      <c r="K127">
        <v>147</v>
      </c>
      <c r="L127">
        <v>0</v>
      </c>
      <c r="O127" s="123">
        <v>25851</v>
      </c>
      <c r="P127" s="124">
        <v>461</v>
      </c>
      <c r="Q127" s="124">
        <v>0</v>
      </c>
    </row>
    <row r="128" spans="1:17" x14ac:dyDescent="0.3">
      <c r="A128" s="7">
        <v>45292</v>
      </c>
      <c r="B128" s="1" t="s">
        <v>35</v>
      </c>
      <c r="C128">
        <v>25508</v>
      </c>
      <c r="D128" t="s">
        <v>6</v>
      </c>
      <c r="E128">
        <f>VLOOKUP(C128,table_1jan[],3,FALSE)</f>
        <v>64</v>
      </c>
      <c r="F128">
        <f>VLOOKUP(C128,table_1jan[],4,FALSE)</f>
        <v>0</v>
      </c>
      <c r="I128">
        <v>25751</v>
      </c>
      <c r="J128" t="s">
        <v>12</v>
      </c>
      <c r="K128">
        <v>26</v>
      </c>
      <c r="L128">
        <v>0</v>
      </c>
      <c r="O128" s="123">
        <v>25853</v>
      </c>
      <c r="P128" s="124">
        <v>713</v>
      </c>
      <c r="Q128" s="124">
        <v>0</v>
      </c>
    </row>
    <row r="129" spans="1:17" x14ac:dyDescent="0.3">
      <c r="A129" s="6">
        <v>45292</v>
      </c>
      <c r="B129" s="1" t="s">
        <v>35</v>
      </c>
      <c r="C129">
        <v>25262</v>
      </c>
      <c r="D129" t="s">
        <v>6</v>
      </c>
      <c r="E129">
        <f>VLOOKUP(C129,table_1jan[],3,FALSE)</f>
        <v>26</v>
      </c>
      <c r="F129">
        <f>VLOOKUP(C129,table_1jan[],4,FALSE)</f>
        <v>0</v>
      </c>
      <c r="I129">
        <v>25750</v>
      </c>
      <c r="J129" t="s">
        <v>13</v>
      </c>
      <c r="K129">
        <v>1440</v>
      </c>
      <c r="L129">
        <v>0</v>
      </c>
      <c r="O129" s="123">
        <v>25854</v>
      </c>
      <c r="P129" s="124">
        <v>23</v>
      </c>
      <c r="Q129" s="124">
        <v>0</v>
      </c>
    </row>
    <row r="130" spans="1:17" x14ac:dyDescent="0.3">
      <c r="A130" s="7">
        <v>45292</v>
      </c>
      <c r="B130" s="1" t="s">
        <v>35</v>
      </c>
      <c r="C130">
        <v>25413</v>
      </c>
      <c r="D130" t="s">
        <v>6</v>
      </c>
      <c r="E130">
        <v>79</v>
      </c>
      <c r="F130">
        <v>79</v>
      </c>
      <c r="I130">
        <v>25748</v>
      </c>
      <c r="J130" t="s">
        <v>9</v>
      </c>
      <c r="K130">
        <v>625</v>
      </c>
      <c r="L130">
        <v>0</v>
      </c>
      <c r="O130" s="123">
        <v>25855</v>
      </c>
      <c r="P130" s="124">
        <v>545</v>
      </c>
      <c r="Q130" s="124">
        <v>0</v>
      </c>
    </row>
    <row r="131" spans="1:17" x14ac:dyDescent="0.3">
      <c r="A131" s="6">
        <v>45292</v>
      </c>
      <c r="B131" s="1" t="s">
        <v>35</v>
      </c>
      <c r="C131">
        <v>24965</v>
      </c>
      <c r="D131" t="s">
        <v>6</v>
      </c>
      <c r="E131">
        <f>VLOOKUP(C131,table_1jan[],3,FALSE)</f>
        <v>23</v>
      </c>
      <c r="F131">
        <f>VLOOKUP(C131,table_1jan[],4,FALSE)</f>
        <v>0</v>
      </c>
      <c r="I131">
        <v>25747</v>
      </c>
      <c r="J131" t="s">
        <v>12</v>
      </c>
      <c r="K131">
        <v>0</v>
      </c>
      <c r="L131">
        <v>0</v>
      </c>
      <c r="O131" s="123">
        <v>25857</v>
      </c>
      <c r="P131" s="124">
        <v>674</v>
      </c>
      <c r="Q131" s="124">
        <v>0</v>
      </c>
    </row>
    <row r="132" spans="1:17" x14ac:dyDescent="0.3">
      <c r="A132" s="7">
        <v>45292</v>
      </c>
      <c r="B132" s="1" t="s">
        <v>35</v>
      </c>
      <c r="C132">
        <v>25412</v>
      </c>
      <c r="D132" t="s">
        <v>6</v>
      </c>
      <c r="E132">
        <f>VLOOKUP(C132,table_1jan[],3,FALSE)</f>
        <v>621</v>
      </c>
      <c r="F132">
        <f>VLOOKUP(C132,table_1jan[],4,FALSE)</f>
        <v>0</v>
      </c>
      <c r="I132">
        <v>25743</v>
      </c>
      <c r="J132" t="s">
        <v>9</v>
      </c>
      <c r="K132">
        <v>25.5</v>
      </c>
      <c r="L132">
        <v>0</v>
      </c>
      <c r="O132" s="123">
        <v>25858</v>
      </c>
      <c r="P132" s="124">
        <v>550</v>
      </c>
      <c r="Q132" s="124">
        <v>550</v>
      </c>
    </row>
    <row r="133" spans="1:17" x14ac:dyDescent="0.3">
      <c r="A133" s="6">
        <v>45292</v>
      </c>
      <c r="B133" s="1" t="s">
        <v>35</v>
      </c>
      <c r="C133">
        <v>25334</v>
      </c>
      <c r="D133" t="s">
        <v>6</v>
      </c>
      <c r="E133">
        <f>VLOOKUP(C133,table_1jan[],3,FALSE)</f>
        <v>634</v>
      </c>
      <c r="F133">
        <f>VLOOKUP(C133,table_1jan[],4,FALSE)</f>
        <v>0</v>
      </c>
      <c r="I133">
        <v>25738</v>
      </c>
      <c r="J133" t="s">
        <v>12</v>
      </c>
      <c r="K133">
        <v>36</v>
      </c>
      <c r="L133">
        <v>0</v>
      </c>
      <c r="O133" s="123">
        <v>25860</v>
      </c>
      <c r="P133" s="124">
        <v>549</v>
      </c>
      <c r="Q133" s="124">
        <v>0</v>
      </c>
    </row>
    <row r="134" spans="1:17" x14ac:dyDescent="0.3">
      <c r="A134" s="7">
        <v>45292</v>
      </c>
      <c r="B134" s="1" t="s">
        <v>35</v>
      </c>
      <c r="C134">
        <v>25783</v>
      </c>
      <c r="D134" t="s">
        <v>6</v>
      </c>
      <c r="E134">
        <f>VLOOKUP(C134,table_1jan[],3,FALSE)</f>
        <v>504</v>
      </c>
      <c r="F134">
        <f>VLOOKUP(C134,table_1jan[],4,FALSE)</f>
        <v>0</v>
      </c>
      <c r="I134">
        <v>25737</v>
      </c>
      <c r="J134" t="s">
        <v>12</v>
      </c>
      <c r="K134">
        <v>532</v>
      </c>
      <c r="L134">
        <v>0</v>
      </c>
      <c r="O134" s="123">
        <v>25868</v>
      </c>
      <c r="P134" s="124">
        <v>1077.7</v>
      </c>
      <c r="Q134" s="124">
        <v>1077.7</v>
      </c>
    </row>
    <row r="135" spans="1:17" x14ac:dyDescent="0.3">
      <c r="A135" s="6">
        <v>45292</v>
      </c>
      <c r="B135" s="1" t="s">
        <v>35</v>
      </c>
      <c r="C135">
        <v>25818</v>
      </c>
      <c r="D135" t="s">
        <v>6</v>
      </c>
      <c r="E135">
        <f>VLOOKUP(C135,table_1jan[],3,FALSE)</f>
        <v>326</v>
      </c>
      <c r="F135">
        <f>VLOOKUP(C135,table_1jan[],4,FALSE)</f>
        <v>0</v>
      </c>
      <c r="I135">
        <v>25732</v>
      </c>
      <c r="J135" t="s">
        <v>11</v>
      </c>
      <c r="K135">
        <v>541</v>
      </c>
      <c r="L135">
        <v>0</v>
      </c>
      <c r="O135" s="123">
        <v>25869</v>
      </c>
      <c r="P135" s="124">
        <v>657</v>
      </c>
      <c r="Q135" s="124">
        <v>657</v>
      </c>
    </row>
    <row r="136" spans="1:17" x14ac:dyDescent="0.3">
      <c r="A136" s="7">
        <v>45292</v>
      </c>
      <c r="B136" s="1" t="s">
        <v>36</v>
      </c>
      <c r="C136">
        <v>25876</v>
      </c>
      <c r="D136" t="s">
        <v>5</v>
      </c>
      <c r="E136">
        <f>VLOOKUP(C136,table_1jan[],3,FALSE)</f>
        <v>508</v>
      </c>
      <c r="F136">
        <f>VLOOKUP(C136,table_1jan[],4,FALSE)</f>
        <v>0</v>
      </c>
      <c r="I136">
        <v>25731</v>
      </c>
      <c r="J136" t="s">
        <v>9</v>
      </c>
      <c r="K136">
        <v>32</v>
      </c>
      <c r="L136">
        <v>0</v>
      </c>
      <c r="O136" s="123">
        <v>25873</v>
      </c>
      <c r="P136" s="124">
        <v>453</v>
      </c>
      <c r="Q136" s="124">
        <v>0</v>
      </c>
    </row>
    <row r="137" spans="1:17" x14ac:dyDescent="0.3">
      <c r="A137" s="6">
        <v>45292</v>
      </c>
      <c r="B137" s="1" t="s">
        <v>36</v>
      </c>
      <c r="C137">
        <v>25887</v>
      </c>
      <c r="D137" t="s">
        <v>5</v>
      </c>
      <c r="E137">
        <f>VLOOKUP(C137,table_1jan[],3,FALSE)</f>
        <v>312</v>
      </c>
      <c r="F137">
        <f>VLOOKUP(C137,table_1jan[],4,FALSE)</f>
        <v>0</v>
      </c>
      <c r="I137">
        <v>25729</v>
      </c>
      <c r="J137" t="s">
        <v>12</v>
      </c>
      <c r="K137">
        <v>224</v>
      </c>
      <c r="L137">
        <v>0</v>
      </c>
      <c r="O137" s="123">
        <v>25880</v>
      </c>
      <c r="P137" s="124">
        <v>489</v>
      </c>
      <c r="Q137" s="124">
        <v>489</v>
      </c>
    </row>
    <row r="138" spans="1:17" x14ac:dyDescent="0.3">
      <c r="A138" s="7">
        <v>45292</v>
      </c>
      <c r="B138" s="1" t="s">
        <v>36</v>
      </c>
      <c r="C138">
        <v>25885</v>
      </c>
      <c r="D138" t="s">
        <v>5</v>
      </c>
      <c r="E138">
        <f>VLOOKUP(C138,table_1jan[],3,FALSE)</f>
        <v>1207</v>
      </c>
      <c r="F138">
        <f>VLOOKUP(C138,table_1jan[],4,FALSE)</f>
        <v>0</v>
      </c>
      <c r="I138">
        <v>25728</v>
      </c>
      <c r="J138" t="s">
        <v>10</v>
      </c>
      <c r="K138">
        <v>33</v>
      </c>
      <c r="L138">
        <v>0</v>
      </c>
      <c r="O138" s="123">
        <v>25876</v>
      </c>
      <c r="P138" s="124">
        <v>508</v>
      </c>
      <c r="Q138" s="124">
        <v>0</v>
      </c>
    </row>
    <row r="139" spans="1:17" x14ac:dyDescent="0.3">
      <c r="A139" s="6">
        <v>45292</v>
      </c>
      <c r="B139" s="1" t="s">
        <v>36</v>
      </c>
      <c r="C139">
        <v>25863</v>
      </c>
      <c r="D139" t="s">
        <v>3</v>
      </c>
      <c r="E139">
        <f>VLOOKUP(C139,table_1jan[],3,FALSE)</f>
        <v>855</v>
      </c>
      <c r="F139">
        <f>VLOOKUP(C139,table_1jan[],4,FALSE)</f>
        <v>0</v>
      </c>
      <c r="I139">
        <v>25727</v>
      </c>
      <c r="J139" t="s">
        <v>8</v>
      </c>
      <c r="K139">
        <v>71</v>
      </c>
      <c r="L139">
        <v>0</v>
      </c>
      <c r="O139" s="123">
        <v>25887</v>
      </c>
      <c r="P139" s="124">
        <v>312</v>
      </c>
      <c r="Q139" s="124">
        <v>0</v>
      </c>
    </row>
    <row r="140" spans="1:17" x14ac:dyDescent="0.3">
      <c r="A140" s="7">
        <v>45292</v>
      </c>
      <c r="B140" s="1" t="s">
        <v>36</v>
      </c>
      <c r="C140">
        <v>25874</v>
      </c>
      <c r="D140" t="s">
        <v>3</v>
      </c>
      <c r="E140">
        <f>VLOOKUP(C140,table_1jan[],3,FALSE)</f>
        <v>42</v>
      </c>
      <c r="F140">
        <f>VLOOKUP(C140,table_1jan[],4,FALSE)</f>
        <v>0</v>
      </c>
      <c r="I140">
        <v>25724</v>
      </c>
      <c r="J140" t="s">
        <v>9</v>
      </c>
      <c r="K140">
        <v>154</v>
      </c>
      <c r="L140">
        <v>0</v>
      </c>
      <c r="O140" s="123">
        <v>25885</v>
      </c>
      <c r="P140" s="124">
        <v>1207</v>
      </c>
      <c r="Q140" s="124">
        <v>0</v>
      </c>
    </row>
    <row r="141" spans="1:17" x14ac:dyDescent="0.3">
      <c r="A141" s="6">
        <v>45292</v>
      </c>
      <c r="B141" s="1" t="s">
        <v>36</v>
      </c>
      <c r="C141">
        <v>25866</v>
      </c>
      <c r="D141" t="s">
        <v>3</v>
      </c>
      <c r="E141">
        <f>VLOOKUP(C141,table_1jan[],3,FALSE)</f>
        <v>464</v>
      </c>
      <c r="F141">
        <f>VLOOKUP(C141,table_1jan[],4,FALSE)</f>
        <v>0</v>
      </c>
      <c r="I141">
        <v>25723</v>
      </c>
      <c r="J141" t="s">
        <v>12</v>
      </c>
      <c r="K141">
        <v>147</v>
      </c>
      <c r="L141">
        <v>0</v>
      </c>
      <c r="O141" s="123">
        <v>25863</v>
      </c>
      <c r="P141" s="124">
        <v>855</v>
      </c>
      <c r="Q141" s="124">
        <v>0</v>
      </c>
    </row>
    <row r="142" spans="1:17" x14ac:dyDescent="0.3">
      <c r="A142" s="7">
        <v>45292</v>
      </c>
      <c r="B142" s="1" t="s">
        <v>36</v>
      </c>
      <c r="C142">
        <v>25862</v>
      </c>
      <c r="D142" t="s">
        <v>3</v>
      </c>
      <c r="E142">
        <f>VLOOKUP(C142,table_1jan[],3,FALSE)</f>
        <v>445</v>
      </c>
      <c r="F142">
        <f>VLOOKUP(C142,table_1jan[],4,FALSE)</f>
        <v>0</v>
      </c>
      <c r="I142">
        <v>25721</v>
      </c>
      <c r="J142" t="s">
        <v>11</v>
      </c>
      <c r="K142">
        <v>26</v>
      </c>
      <c r="L142">
        <v>0</v>
      </c>
      <c r="O142" s="123">
        <v>25874</v>
      </c>
      <c r="P142" s="124">
        <v>42</v>
      </c>
      <c r="Q142" s="124">
        <v>0</v>
      </c>
    </row>
    <row r="143" spans="1:17" x14ac:dyDescent="0.3">
      <c r="A143" s="6">
        <v>45292</v>
      </c>
      <c r="B143" s="1" t="s">
        <v>36</v>
      </c>
      <c r="C143">
        <v>25834</v>
      </c>
      <c r="D143" t="s">
        <v>3</v>
      </c>
      <c r="E143">
        <f>VLOOKUP(C143,table_1jan[],3,FALSE)</f>
        <v>471</v>
      </c>
      <c r="F143">
        <f>VLOOKUP(C143,table_1jan[],4,FALSE)</f>
        <v>0</v>
      </c>
      <c r="I143">
        <v>25720</v>
      </c>
      <c r="J143" t="s">
        <v>13</v>
      </c>
      <c r="K143">
        <v>318</v>
      </c>
      <c r="L143">
        <v>0</v>
      </c>
      <c r="O143" s="123">
        <v>25866</v>
      </c>
      <c r="P143" s="124">
        <v>464</v>
      </c>
      <c r="Q143" s="124">
        <v>0</v>
      </c>
    </row>
    <row r="144" spans="1:17" x14ac:dyDescent="0.3">
      <c r="A144" s="7">
        <v>45292</v>
      </c>
      <c r="B144" s="1" t="s">
        <v>36</v>
      </c>
      <c r="C144">
        <v>25715</v>
      </c>
      <c r="D144" t="s">
        <v>3</v>
      </c>
      <c r="E144">
        <f>VLOOKUP(C144,table_1jan[],3,FALSE)</f>
        <v>715</v>
      </c>
      <c r="F144">
        <f>VLOOKUP(C144,table_1jan[],4,FALSE)</f>
        <v>0</v>
      </c>
      <c r="I144">
        <v>25719</v>
      </c>
      <c r="J144" t="s">
        <v>12</v>
      </c>
      <c r="K144">
        <v>931</v>
      </c>
      <c r="L144">
        <v>0</v>
      </c>
      <c r="O144" s="123">
        <v>25862</v>
      </c>
      <c r="P144" s="124">
        <v>445</v>
      </c>
      <c r="Q144" s="124">
        <v>0</v>
      </c>
    </row>
    <row r="145" spans="1:17" x14ac:dyDescent="0.3">
      <c r="A145" s="6">
        <v>45292</v>
      </c>
      <c r="B145" s="1" t="s">
        <v>36</v>
      </c>
      <c r="C145">
        <v>25875</v>
      </c>
      <c r="D145" t="s">
        <v>3</v>
      </c>
      <c r="E145">
        <f>VLOOKUP(C145,table_1jan[],3,FALSE)</f>
        <v>24</v>
      </c>
      <c r="F145">
        <f>VLOOKUP(C145,table_1jan[],4,FALSE)</f>
        <v>0</v>
      </c>
      <c r="I145">
        <v>25718</v>
      </c>
      <c r="J145" t="s">
        <v>13</v>
      </c>
      <c r="K145">
        <v>462</v>
      </c>
      <c r="L145">
        <v>0</v>
      </c>
      <c r="O145" s="123">
        <v>25834</v>
      </c>
      <c r="P145" s="124">
        <v>471</v>
      </c>
      <c r="Q145" s="124">
        <v>0</v>
      </c>
    </row>
    <row r="146" spans="1:17" x14ac:dyDescent="0.3">
      <c r="A146" s="7">
        <v>45292</v>
      </c>
      <c r="B146" s="1" t="s">
        <v>36</v>
      </c>
      <c r="C146">
        <v>25878</v>
      </c>
      <c r="D146" t="s">
        <v>3</v>
      </c>
      <c r="E146">
        <f>VLOOKUP(C146,table_1jan[],3,FALSE)</f>
        <v>501</v>
      </c>
      <c r="F146">
        <f>VLOOKUP(C146,table_1jan[],4,FALSE)</f>
        <v>0</v>
      </c>
      <c r="I146">
        <v>25717</v>
      </c>
      <c r="J146" t="s">
        <v>7</v>
      </c>
      <c r="K146">
        <v>0</v>
      </c>
      <c r="L146">
        <v>0</v>
      </c>
      <c r="O146" s="123">
        <v>25715</v>
      </c>
      <c r="P146" s="124">
        <v>715</v>
      </c>
      <c r="Q146" s="124">
        <v>0</v>
      </c>
    </row>
    <row r="147" spans="1:17" x14ac:dyDescent="0.3">
      <c r="A147" s="6">
        <v>45292</v>
      </c>
      <c r="B147" s="1" t="s">
        <v>36</v>
      </c>
      <c r="C147">
        <v>25468</v>
      </c>
      <c r="D147" t="s">
        <v>3</v>
      </c>
      <c r="E147">
        <f>VLOOKUP(C147,table_1jan[],3,FALSE)</f>
        <v>507</v>
      </c>
      <c r="F147">
        <f>VLOOKUP(C147,table_1jan[],4,FALSE)</f>
        <v>0</v>
      </c>
      <c r="I147">
        <v>25716</v>
      </c>
      <c r="J147" t="s">
        <v>13</v>
      </c>
      <c r="K147">
        <v>430</v>
      </c>
      <c r="L147">
        <v>0</v>
      </c>
      <c r="O147" s="123">
        <v>25875</v>
      </c>
      <c r="P147" s="124">
        <v>24</v>
      </c>
      <c r="Q147" s="124">
        <v>0</v>
      </c>
    </row>
    <row r="148" spans="1:17" x14ac:dyDescent="0.3">
      <c r="A148" s="7">
        <v>45292</v>
      </c>
      <c r="B148" s="1" t="s">
        <v>36</v>
      </c>
      <c r="C148">
        <v>25471</v>
      </c>
      <c r="D148" t="s">
        <v>3</v>
      </c>
      <c r="E148">
        <f>VLOOKUP(C148,table_1jan[],3,FALSE)</f>
        <v>440</v>
      </c>
      <c r="F148">
        <f>VLOOKUP(C148,table_1jan[],4,FALSE)</f>
        <v>0</v>
      </c>
      <c r="I148">
        <v>25715</v>
      </c>
      <c r="J148" t="s">
        <v>7</v>
      </c>
      <c r="K148">
        <v>715</v>
      </c>
      <c r="L148">
        <v>0</v>
      </c>
      <c r="O148" s="123">
        <v>25878</v>
      </c>
      <c r="P148" s="124">
        <v>501</v>
      </c>
      <c r="Q148" s="124">
        <v>0</v>
      </c>
    </row>
    <row r="149" spans="1:17" x14ac:dyDescent="0.3">
      <c r="A149" s="6">
        <v>45292</v>
      </c>
      <c r="B149" s="1" t="s">
        <v>36</v>
      </c>
      <c r="C149">
        <v>25883</v>
      </c>
      <c r="D149" t="s">
        <v>3</v>
      </c>
      <c r="E149">
        <f>VLOOKUP(C149,table_1jan[],3,FALSE)</f>
        <v>630</v>
      </c>
      <c r="F149">
        <f>VLOOKUP(C149,table_1jan[],4,FALSE)</f>
        <v>630</v>
      </c>
      <c r="I149">
        <v>25713</v>
      </c>
      <c r="J149" t="s">
        <v>7</v>
      </c>
      <c r="K149">
        <v>0</v>
      </c>
      <c r="L149">
        <v>0</v>
      </c>
      <c r="O149" s="123">
        <v>25468</v>
      </c>
      <c r="P149" s="124">
        <v>507</v>
      </c>
      <c r="Q149" s="124">
        <v>0</v>
      </c>
    </row>
    <row r="150" spans="1:17" x14ac:dyDescent="0.3">
      <c r="A150" s="7">
        <v>45292</v>
      </c>
      <c r="B150" s="1" t="s">
        <v>36</v>
      </c>
      <c r="C150">
        <v>25859</v>
      </c>
      <c r="D150" t="s">
        <v>3</v>
      </c>
      <c r="E150">
        <f>VLOOKUP(C150,table_1jan[],3,FALSE)</f>
        <v>472</v>
      </c>
      <c r="F150">
        <f>VLOOKUP(C150,table_1jan[],4,FALSE)</f>
        <v>0</v>
      </c>
      <c r="I150">
        <v>25711</v>
      </c>
      <c r="J150" t="s">
        <v>7</v>
      </c>
      <c r="K150">
        <v>23</v>
      </c>
      <c r="L150">
        <v>23</v>
      </c>
      <c r="O150" s="123">
        <v>25471</v>
      </c>
      <c r="P150" s="124">
        <v>440</v>
      </c>
      <c r="Q150" s="124">
        <v>0</v>
      </c>
    </row>
    <row r="151" spans="1:17" x14ac:dyDescent="0.3">
      <c r="A151" s="6">
        <v>45292</v>
      </c>
      <c r="B151" s="1" t="s">
        <v>36</v>
      </c>
      <c r="C151">
        <v>25622</v>
      </c>
      <c r="D151" t="s">
        <v>3</v>
      </c>
      <c r="E151">
        <f>VLOOKUP(C151,table_1jan[],3,FALSE)</f>
        <v>444</v>
      </c>
      <c r="F151">
        <f>VLOOKUP(C151,table_1jan[],4,FALSE)</f>
        <v>444</v>
      </c>
      <c r="I151">
        <v>25709</v>
      </c>
      <c r="J151" t="s">
        <v>12</v>
      </c>
      <c r="K151">
        <v>458</v>
      </c>
      <c r="L151">
        <v>0</v>
      </c>
      <c r="O151" s="123">
        <v>25883</v>
      </c>
      <c r="P151" s="124">
        <v>630</v>
      </c>
      <c r="Q151" s="124">
        <v>630</v>
      </c>
    </row>
    <row r="152" spans="1:17" x14ac:dyDescent="0.3">
      <c r="A152" s="7">
        <v>45292</v>
      </c>
      <c r="B152" s="1" t="s">
        <v>36</v>
      </c>
      <c r="C152">
        <v>25626</v>
      </c>
      <c r="D152" t="s">
        <v>3</v>
      </c>
      <c r="E152">
        <f>VLOOKUP(C152,table_1jan[],3,FALSE)</f>
        <v>436</v>
      </c>
      <c r="F152">
        <f>VLOOKUP(C152,table_1jan[],4,FALSE)</f>
        <v>436</v>
      </c>
      <c r="I152">
        <v>25705</v>
      </c>
      <c r="J152" t="s">
        <v>7</v>
      </c>
      <c r="K152">
        <v>515</v>
      </c>
      <c r="L152">
        <v>0</v>
      </c>
      <c r="O152" s="123">
        <v>25859</v>
      </c>
      <c r="P152" s="124">
        <v>472</v>
      </c>
      <c r="Q152" s="124">
        <v>0</v>
      </c>
    </row>
    <row r="153" spans="1:17" x14ac:dyDescent="0.3">
      <c r="A153" s="6">
        <v>45292</v>
      </c>
      <c r="B153" s="1" t="s">
        <v>36</v>
      </c>
      <c r="C153">
        <v>25870</v>
      </c>
      <c r="D153" t="s">
        <v>4</v>
      </c>
      <c r="E153">
        <f>VLOOKUP(C153,table_1jan[],3,FALSE)</f>
        <v>455</v>
      </c>
      <c r="F153">
        <f>VLOOKUP(C153,table_1jan[],4,FALSE)</f>
        <v>455</v>
      </c>
      <c r="I153">
        <v>25704</v>
      </c>
      <c r="J153" t="s">
        <v>11</v>
      </c>
      <c r="K153">
        <v>911</v>
      </c>
      <c r="L153">
        <v>0</v>
      </c>
      <c r="O153" s="123">
        <v>25870</v>
      </c>
      <c r="P153" s="124">
        <v>455</v>
      </c>
      <c r="Q153" s="124">
        <v>455</v>
      </c>
    </row>
    <row r="154" spans="1:17" x14ac:dyDescent="0.3">
      <c r="A154" s="7">
        <v>45292</v>
      </c>
      <c r="B154" s="1" t="s">
        <v>36</v>
      </c>
      <c r="C154">
        <v>25864</v>
      </c>
      <c r="D154" t="s">
        <v>4</v>
      </c>
      <c r="E154">
        <f>VLOOKUP(C154,table_1jan[],3,FALSE)</f>
        <v>97</v>
      </c>
      <c r="F154">
        <f>VLOOKUP(C154,table_1jan[],4,FALSE)</f>
        <v>0</v>
      </c>
      <c r="I154">
        <v>25702</v>
      </c>
      <c r="J154" t="s">
        <v>12</v>
      </c>
      <c r="K154">
        <v>435</v>
      </c>
      <c r="L154">
        <v>0</v>
      </c>
      <c r="O154" s="123">
        <v>25864</v>
      </c>
      <c r="P154" s="124">
        <v>97</v>
      </c>
      <c r="Q154" s="124">
        <v>0</v>
      </c>
    </row>
    <row r="155" spans="1:17" x14ac:dyDescent="0.3">
      <c r="A155" s="6">
        <v>45292</v>
      </c>
      <c r="B155" s="1" t="s">
        <v>36</v>
      </c>
      <c r="C155">
        <v>25829</v>
      </c>
      <c r="D155" t="s">
        <v>4</v>
      </c>
      <c r="E155">
        <f>VLOOKUP(C155,table_1jan[],3,FALSE)</f>
        <v>403</v>
      </c>
      <c r="F155">
        <f>VLOOKUP(C155,table_1jan[],4,FALSE)</f>
        <v>0</v>
      </c>
      <c r="I155">
        <v>25692</v>
      </c>
      <c r="J155" t="s">
        <v>12</v>
      </c>
      <c r="K155">
        <v>702</v>
      </c>
      <c r="L155">
        <v>0</v>
      </c>
      <c r="O155" s="123">
        <v>25829</v>
      </c>
      <c r="P155" s="124">
        <v>403</v>
      </c>
      <c r="Q155" s="124">
        <v>0</v>
      </c>
    </row>
    <row r="156" spans="1:17" x14ac:dyDescent="0.3">
      <c r="A156" s="7">
        <v>45292</v>
      </c>
      <c r="B156" s="1" t="s">
        <v>36</v>
      </c>
      <c r="C156">
        <v>25879</v>
      </c>
      <c r="D156" t="s">
        <v>4</v>
      </c>
      <c r="E156">
        <f>VLOOKUP(C156,table_1jan[],3,FALSE)</f>
        <v>80</v>
      </c>
      <c r="F156">
        <f>VLOOKUP(C156,table_1jan[],4,FALSE)</f>
        <v>0</v>
      </c>
      <c r="I156">
        <v>25691</v>
      </c>
      <c r="J156" t="s">
        <v>13</v>
      </c>
      <c r="K156">
        <v>410</v>
      </c>
      <c r="L156">
        <v>0</v>
      </c>
      <c r="O156" s="123">
        <v>25879</v>
      </c>
      <c r="P156" s="124">
        <v>80</v>
      </c>
      <c r="Q156" s="124">
        <v>0</v>
      </c>
    </row>
    <row r="157" spans="1:17" x14ac:dyDescent="0.3">
      <c r="A157" s="9">
        <v>45292</v>
      </c>
      <c r="B157" s="1" t="s">
        <v>36</v>
      </c>
      <c r="C157">
        <v>25812</v>
      </c>
      <c r="D157" t="s">
        <v>4</v>
      </c>
      <c r="E157">
        <f>VLOOKUP(C157,table_1jan[],3,FALSE)</f>
        <v>1281</v>
      </c>
      <c r="F157">
        <f>VLOOKUP(C157,table_1jan[],4,FALSE)</f>
        <v>0</v>
      </c>
      <c r="I157">
        <v>25690</v>
      </c>
      <c r="J157" t="s">
        <v>8</v>
      </c>
      <c r="K157">
        <v>487</v>
      </c>
      <c r="L157">
        <v>0</v>
      </c>
      <c r="O157" s="123">
        <v>25812</v>
      </c>
      <c r="P157" s="124">
        <v>1281</v>
      </c>
      <c r="Q157" s="124">
        <v>0</v>
      </c>
    </row>
    <row r="158" spans="1:17" x14ac:dyDescent="0.3">
      <c r="I158">
        <v>25687</v>
      </c>
      <c r="J158" t="s">
        <v>7</v>
      </c>
      <c r="K158">
        <v>0</v>
      </c>
      <c r="L158">
        <v>0</v>
      </c>
      <c r="O158" s="123" t="s">
        <v>30</v>
      </c>
      <c r="P158" s="124">
        <v>74989.05</v>
      </c>
      <c r="Q158" s="124">
        <v>8806.7000000000007</v>
      </c>
    </row>
    <row r="159" spans="1:17" x14ac:dyDescent="0.3">
      <c r="I159">
        <v>25685</v>
      </c>
      <c r="J159" t="s">
        <v>9</v>
      </c>
      <c r="K159">
        <v>458</v>
      </c>
      <c r="L159">
        <v>0</v>
      </c>
    </row>
    <row r="160" spans="1:17" x14ac:dyDescent="0.3">
      <c r="I160">
        <v>25681</v>
      </c>
      <c r="J160" t="s">
        <v>7</v>
      </c>
      <c r="K160">
        <v>1800</v>
      </c>
      <c r="L160">
        <v>0</v>
      </c>
    </row>
    <row r="161" spans="9:12" x14ac:dyDescent="0.3">
      <c r="I161">
        <v>25680</v>
      </c>
      <c r="J161" t="s">
        <v>7</v>
      </c>
      <c r="K161">
        <v>0</v>
      </c>
      <c r="L161">
        <v>0</v>
      </c>
    </row>
    <row r="162" spans="9:12" x14ac:dyDescent="0.3">
      <c r="I162">
        <v>25679</v>
      </c>
      <c r="J162" t="s">
        <v>12</v>
      </c>
      <c r="K162">
        <v>681</v>
      </c>
      <c r="L162">
        <v>0</v>
      </c>
    </row>
    <row r="163" spans="9:12" x14ac:dyDescent="0.3">
      <c r="I163">
        <v>25678</v>
      </c>
      <c r="J163" t="s">
        <v>9</v>
      </c>
      <c r="K163">
        <v>23</v>
      </c>
      <c r="L163">
        <v>0</v>
      </c>
    </row>
    <row r="164" spans="9:12" x14ac:dyDescent="0.3">
      <c r="I164">
        <v>25677</v>
      </c>
      <c r="J164" t="s">
        <v>9</v>
      </c>
      <c r="K164">
        <v>260</v>
      </c>
      <c r="L164">
        <v>0</v>
      </c>
    </row>
    <row r="165" spans="9:12" x14ac:dyDescent="0.3">
      <c r="I165">
        <v>25676</v>
      </c>
      <c r="J165" t="s">
        <v>9</v>
      </c>
      <c r="K165">
        <v>619</v>
      </c>
      <c r="L165">
        <v>0</v>
      </c>
    </row>
    <row r="166" spans="9:12" x14ac:dyDescent="0.3">
      <c r="I166">
        <v>25672</v>
      </c>
      <c r="J166" t="s">
        <v>11</v>
      </c>
      <c r="K166">
        <v>416</v>
      </c>
      <c r="L166">
        <v>0</v>
      </c>
    </row>
    <row r="167" spans="9:12" x14ac:dyDescent="0.3">
      <c r="I167">
        <v>25670</v>
      </c>
      <c r="J167" t="s">
        <v>7</v>
      </c>
      <c r="K167">
        <v>710</v>
      </c>
      <c r="L167">
        <v>0</v>
      </c>
    </row>
    <row r="168" spans="9:12" x14ac:dyDescent="0.3">
      <c r="I168">
        <v>25665</v>
      </c>
      <c r="J168" t="s">
        <v>10</v>
      </c>
      <c r="K168">
        <v>419</v>
      </c>
      <c r="L168">
        <v>0</v>
      </c>
    </row>
    <row r="169" spans="9:12" x14ac:dyDescent="0.3">
      <c r="I169">
        <v>25663</v>
      </c>
      <c r="J169" t="s">
        <v>13</v>
      </c>
      <c r="K169">
        <v>503</v>
      </c>
      <c r="L169">
        <v>0</v>
      </c>
    </row>
    <row r="170" spans="9:12" x14ac:dyDescent="0.3">
      <c r="I170">
        <v>25662</v>
      </c>
      <c r="J170" t="s">
        <v>10</v>
      </c>
      <c r="K170">
        <v>1495</v>
      </c>
      <c r="L170">
        <v>0</v>
      </c>
    </row>
    <row r="171" spans="9:12" x14ac:dyDescent="0.3">
      <c r="I171">
        <v>25655</v>
      </c>
      <c r="J171" t="s">
        <v>12</v>
      </c>
      <c r="K171">
        <v>52</v>
      </c>
      <c r="L171">
        <v>0</v>
      </c>
    </row>
    <row r="172" spans="9:12" x14ac:dyDescent="0.3">
      <c r="I172">
        <v>25654</v>
      </c>
      <c r="J172" t="s">
        <v>7</v>
      </c>
      <c r="K172">
        <v>446</v>
      </c>
      <c r="L172">
        <v>0</v>
      </c>
    </row>
    <row r="173" spans="9:12" x14ac:dyDescent="0.3">
      <c r="I173">
        <v>25653</v>
      </c>
      <c r="J173" t="s">
        <v>13</v>
      </c>
      <c r="K173">
        <v>23.65</v>
      </c>
      <c r="L173">
        <v>0</v>
      </c>
    </row>
    <row r="174" spans="9:12" x14ac:dyDescent="0.3">
      <c r="I174">
        <v>25650</v>
      </c>
      <c r="J174" t="s">
        <v>7</v>
      </c>
      <c r="K174">
        <v>175</v>
      </c>
      <c r="L174">
        <v>0</v>
      </c>
    </row>
    <row r="175" spans="9:12" x14ac:dyDescent="0.3">
      <c r="I175">
        <v>25649</v>
      </c>
      <c r="J175" t="s">
        <v>8</v>
      </c>
      <c r="K175">
        <v>0</v>
      </c>
      <c r="L175">
        <v>0</v>
      </c>
    </row>
    <row r="176" spans="9:12" x14ac:dyDescent="0.3">
      <c r="I176">
        <v>25648</v>
      </c>
      <c r="J176" t="s">
        <v>11</v>
      </c>
      <c r="K176">
        <v>508</v>
      </c>
      <c r="L176">
        <v>508</v>
      </c>
    </row>
    <row r="177" spans="9:12" x14ac:dyDescent="0.3">
      <c r="I177">
        <v>25647</v>
      </c>
      <c r="J177" t="s">
        <v>11</v>
      </c>
      <c r="K177">
        <v>2074.25</v>
      </c>
      <c r="L177">
        <v>0</v>
      </c>
    </row>
    <row r="178" spans="9:12" x14ac:dyDescent="0.3">
      <c r="I178">
        <v>25646</v>
      </c>
      <c r="J178" t="s">
        <v>13</v>
      </c>
      <c r="K178">
        <v>519</v>
      </c>
      <c r="L178">
        <v>0</v>
      </c>
    </row>
    <row r="179" spans="9:12" x14ac:dyDescent="0.3">
      <c r="I179">
        <v>25644</v>
      </c>
      <c r="J179" t="s">
        <v>15</v>
      </c>
      <c r="K179">
        <v>774.65</v>
      </c>
      <c r="L179">
        <v>0</v>
      </c>
    </row>
    <row r="180" spans="9:12" x14ac:dyDescent="0.3">
      <c r="I180">
        <v>25639</v>
      </c>
      <c r="J180" t="s">
        <v>9</v>
      </c>
      <c r="K180">
        <v>0</v>
      </c>
      <c r="L180">
        <v>0</v>
      </c>
    </row>
    <row r="181" spans="9:12" x14ac:dyDescent="0.3">
      <c r="I181">
        <v>25636</v>
      </c>
      <c r="J181" t="s">
        <v>7</v>
      </c>
      <c r="K181">
        <v>372</v>
      </c>
      <c r="L181">
        <v>0</v>
      </c>
    </row>
    <row r="182" spans="9:12" x14ac:dyDescent="0.3">
      <c r="I182">
        <v>25634</v>
      </c>
      <c r="J182" t="s">
        <v>9</v>
      </c>
      <c r="K182">
        <v>0</v>
      </c>
      <c r="L182">
        <v>0</v>
      </c>
    </row>
    <row r="183" spans="9:12" x14ac:dyDescent="0.3">
      <c r="I183">
        <v>25633</v>
      </c>
      <c r="J183" t="s">
        <v>7</v>
      </c>
      <c r="K183">
        <v>161</v>
      </c>
      <c r="L183">
        <v>0</v>
      </c>
    </row>
    <row r="184" spans="9:12" x14ac:dyDescent="0.3">
      <c r="I184">
        <v>25628</v>
      </c>
      <c r="J184" t="s">
        <v>12</v>
      </c>
      <c r="K184">
        <v>192</v>
      </c>
      <c r="L184">
        <v>0</v>
      </c>
    </row>
    <row r="185" spans="9:12" x14ac:dyDescent="0.3">
      <c r="I185">
        <v>25627</v>
      </c>
      <c r="J185" t="s">
        <v>12</v>
      </c>
      <c r="K185">
        <v>560</v>
      </c>
      <c r="L185">
        <v>0</v>
      </c>
    </row>
    <row r="186" spans="9:12" x14ac:dyDescent="0.3">
      <c r="I186">
        <v>25626</v>
      </c>
      <c r="J186" t="s">
        <v>9</v>
      </c>
      <c r="K186">
        <v>436</v>
      </c>
      <c r="L186">
        <v>436</v>
      </c>
    </row>
    <row r="187" spans="9:12" x14ac:dyDescent="0.3">
      <c r="I187">
        <v>25625</v>
      </c>
      <c r="J187" t="s">
        <v>12</v>
      </c>
      <c r="K187">
        <v>-24.5</v>
      </c>
      <c r="L187">
        <v>0</v>
      </c>
    </row>
    <row r="188" spans="9:12" x14ac:dyDescent="0.3">
      <c r="I188">
        <v>25622</v>
      </c>
      <c r="J188" t="s">
        <v>9</v>
      </c>
      <c r="K188">
        <v>444</v>
      </c>
      <c r="L188">
        <v>444</v>
      </c>
    </row>
    <row r="189" spans="9:12" x14ac:dyDescent="0.3">
      <c r="I189">
        <v>25621</v>
      </c>
      <c r="J189" t="s">
        <v>11</v>
      </c>
      <c r="K189">
        <v>571</v>
      </c>
      <c r="L189">
        <v>0</v>
      </c>
    </row>
    <row r="190" spans="9:12" x14ac:dyDescent="0.3">
      <c r="I190">
        <v>25618</v>
      </c>
      <c r="J190" t="s">
        <v>13</v>
      </c>
      <c r="K190">
        <v>488</v>
      </c>
      <c r="L190">
        <v>0</v>
      </c>
    </row>
    <row r="191" spans="9:12" x14ac:dyDescent="0.3">
      <c r="I191">
        <v>25616</v>
      </c>
      <c r="J191" t="s">
        <v>13</v>
      </c>
      <c r="K191">
        <v>347.5</v>
      </c>
      <c r="L191">
        <v>0</v>
      </c>
    </row>
    <row r="192" spans="9:12" x14ac:dyDescent="0.3">
      <c r="I192">
        <v>25615</v>
      </c>
      <c r="J192" t="s">
        <v>13</v>
      </c>
      <c r="K192">
        <v>946</v>
      </c>
      <c r="L192">
        <v>0</v>
      </c>
    </row>
    <row r="193" spans="9:12" x14ac:dyDescent="0.3">
      <c r="I193">
        <v>25613</v>
      </c>
      <c r="J193" t="s">
        <v>13</v>
      </c>
      <c r="K193">
        <v>426</v>
      </c>
      <c r="L193">
        <v>0</v>
      </c>
    </row>
    <row r="194" spans="9:12" x14ac:dyDescent="0.3">
      <c r="I194">
        <v>25612</v>
      </c>
      <c r="J194" t="s">
        <v>8</v>
      </c>
      <c r="K194">
        <v>359</v>
      </c>
      <c r="L194">
        <v>0</v>
      </c>
    </row>
    <row r="195" spans="9:12" x14ac:dyDescent="0.3">
      <c r="I195">
        <v>25608</v>
      </c>
      <c r="J195" t="s">
        <v>13</v>
      </c>
      <c r="K195">
        <v>30</v>
      </c>
      <c r="L195">
        <v>0</v>
      </c>
    </row>
    <row r="196" spans="9:12" x14ac:dyDescent="0.3">
      <c r="I196">
        <v>25599</v>
      </c>
      <c r="J196" t="s">
        <v>13</v>
      </c>
      <c r="K196">
        <v>401</v>
      </c>
      <c r="L196">
        <v>0</v>
      </c>
    </row>
    <row r="197" spans="9:12" x14ac:dyDescent="0.3">
      <c r="I197">
        <v>25598</v>
      </c>
      <c r="J197" t="s">
        <v>12</v>
      </c>
      <c r="K197">
        <v>715</v>
      </c>
      <c r="L197">
        <v>0</v>
      </c>
    </row>
    <row r="198" spans="9:12" x14ac:dyDescent="0.3">
      <c r="I198">
        <v>25597</v>
      </c>
      <c r="J198" t="s">
        <v>16</v>
      </c>
      <c r="K198">
        <v>609.65</v>
      </c>
      <c r="L198">
        <v>0</v>
      </c>
    </row>
    <row r="199" spans="9:12" x14ac:dyDescent="0.3">
      <c r="I199">
        <v>25590</v>
      </c>
      <c r="J199" t="s">
        <v>9</v>
      </c>
      <c r="K199">
        <v>0</v>
      </c>
      <c r="L199">
        <v>0</v>
      </c>
    </row>
    <row r="200" spans="9:12" x14ac:dyDescent="0.3">
      <c r="I200">
        <v>25589</v>
      </c>
      <c r="J200" t="s">
        <v>15</v>
      </c>
      <c r="K200">
        <v>206</v>
      </c>
      <c r="L200">
        <v>0</v>
      </c>
    </row>
    <row r="201" spans="9:12" x14ac:dyDescent="0.3">
      <c r="I201">
        <v>25586</v>
      </c>
      <c r="J201" t="s">
        <v>15</v>
      </c>
      <c r="K201">
        <v>485</v>
      </c>
      <c r="L201">
        <v>0</v>
      </c>
    </row>
    <row r="202" spans="9:12" x14ac:dyDescent="0.3">
      <c r="I202">
        <v>25582</v>
      </c>
      <c r="J202" t="s">
        <v>16</v>
      </c>
      <c r="K202">
        <v>326</v>
      </c>
      <c r="L202">
        <v>0</v>
      </c>
    </row>
    <row r="203" spans="9:12" x14ac:dyDescent="0.3">
      <c r="I203">
        <v>25562</v>
      </c>
      <c r="J203" t="s">
        <v>12</v>
      </c>
      <c r="K203">
        <v>296</v>
      </c>
      <c r="L203">
        <v>0</v>
      </c>
    </row>
    <row r="204" spans="9:12" x14ac:dyDescent="0.3">
      <c r="I204">
        <v>25560</v>
      </c>
      <c r="J204" t="s">
        <v>11</v>
      </c>
      <c r="K204">
        <v>0</v>
      </c>
      <c r="L204">
        <v>0</v>
      </c>
    </row>
    <row r="205" spans="9:12" x14ac:dyDescent="0.3">
      <c r="I205">
        <v>25552</v>
      </c>
      <c r="J205" t="s">
        <v>12</v>
      </c>
      <c r="K205">
        <v>616</v>
      </c>
      <c r="L205">
        <v>0</v>
      </c>
    </row>
    <row r="206" spans="9:12" x14ac:dyDescent="0.3">
      <c r="I206">
        <v>25546</v>
      </c>
      <c r="J206" t="s">
        <v>16</v>
      </c>
      <c r="K206">
        <v>507</v>
      </c>
      <c r="L206">
        <v>0</v>
      </c>
    </row>
    <row r="207" spans="9:12" x14ac:dyDescent="0.3">
      <c r="I207">
        <v>25542</v>
      </c>
      <c r="J207" t="s">
        <v>9</v>
      </c>
      <c r="K207">
        <v>29</v>
      </c>
      <c r="L207">
        <v>0</v>
      </c>
    </row>
    <row r="208" spans="9:12" x14ac:dyDescent="0.3">
      <c r="I208">
        <v>25540</v>
      </c>
      <c r="J208" t="s">
        <v>15</v>
      </c>
      <c r="K208">
        <v>452</v>
      </c>
      <c r="L208">
        <v>0</v>
      </c>
    </row>
    <row r="209" spans="9:12" x14ac:dyDescent="0.3">
      <c r="I209">
        <v>25537</v>
      </c>
      <c r="J209" t="s">
        <v>16</v>
      </c>
      <c r="K209">
        <v>1653</v>
      </c>
      <c r="L209">
        <v>0</v>
      </c>
    </row>
    <row r="210" spans="9:12" x14ac:dyDescent="0.3">
      <c r="I210">
        <v>25532</v>
      </c>
      <c r="J210" t="s">
        <v>7</v>
      </c>
      <c r="K210">
        <v>0</v>
      </c>
      <c r="L210">
        <v>0</v>
      </c>
    </row>
    <row r="211" spans="9:12" x14ac:dyDescent="0.3">
      <c r="I211">
        <v>25531</v>
      </c>
      <c r="J211" t="s">
        <v>7</v>
      </c>
      <c r="K211">
        <v>0</v>
      </c>
      <c r="L211">
        <v>0</v>
      </c>
    </row>
    <row r="212" spans="9:12" x14ac:dyDescent="0.3">
      <c r="I212">
        <v>25526</v>
      </c>
      <c r="J212" t="s">
        <v>8</v>
      </c>
      <c r="K212">
        <v>158</v>
      </c>
      <c r="L212">
        <v>956</v>
      </c>
    </row>
    <row r="213" spans="9:12" x14ac:dyDescent="0.3">
      <c r="I213">
        <v>25525</v>
      </c>
      <c r="J213" t="s">
        <v>7</v>
      </c>
      <c r="K213">
        <v>700.65</v>
      </c>
      <c r="L213">
        <v>0</v>
      </c>
    </row>
    <row r="214" spans="9:12" x14ac:dyDescent="0.3">
      <c r="I214">
        <v>25522</v>
      </c>
      <c r="J214" t="s">
        <v>11</v>
      </c>
      <c r="K214">
        <v>113</v>
      </c>
      <c r="L214">
        <v>0</v>
      </c>
    </row>
    <row r="215" spans="9:12" x14ac:dyDescent="0.3">
      <c r="I215">
        <v>25513</v>
      </c>
      <c r="J215" t="s">
        <v>7</v>
      </c>
      <c r="K215">
        <v>0</v>
      </c>
      <c r="L215">
        <v>0</v>
      </c>
    </row>
    <row r="216" spans="9:12" x14ac:dyDescent="0.3">
      <c r="I216">
        <v>25510</v>
      </c>
      <c r="J216" t="s">
        <v>12</v>
      </c>
      <c r="K216">
        <v>-103</v>
      </c>
      <c r="L216">
        <v>0</v>
      </c>
    </row>
    <row r="217" spans="9:12" x14ac:dyDescent="0.3">
      <c r="I217">
        <v>25509</v>
      </c>
      <c r="J217" t="s">
        <v>7</v>
      </c>
      <c r="K217">
        <v>452</v>
      </c>
      <c r="L217">
        <v>0</v>
      </c>
    </row>
    <row r="218" spans="9:12" x14ac:dyDescent="0.3">
      <c r="I218">
        <v>25508</v>
      </c>
      <c r="J218" t="s">
        <v>12</v>
      </c>
      <c r="K218">
        <v>64</v>
      </c>
      <c r="L218">
        <v>0</v>
      </c>
    </row>
    <row r="219" spans="9:12" x14ac:dyDescent="0.3">
      <c r="I219">
        <v>25498</v>
      </c>
      <c r="J219" t="s">
        <v>17</v>
      </c>
      <c r="K219">
        <v>0</v>
      </c>
      <c r="L219">
        <v>0</v>
      </c>
    </row>
    <row r="220" spans="9:12" x14ac:dyDescent="0.3">
      <c r="I220">
        <v>25495</v>
      </c>
      <c r="J220" t="s">
        <v>18</v>
      </c>
      <c r="K220">
        <v>484</v>
      </c>
      <c r="L220">
        <v>0</v>
      </c>
    </row>
    <row r="221" spans="9:12" x14ac:dyDescent="0.3">
      <c r="I221">
        <v>25488</v>
      </c>
      <c r="J221" t="s">
        <v>16</v>
      </c>
      <c r="K221">
        <v>414</v>
      </c>
      <c r="L221">
        <v>0</v>
      </c>
    </row>
    <row r="222" spans="9:12" x14ac:dyDescent="0.3">
      <c r="I222">
        <v>25486</v>
      </c>
      <c r="J222" t="s">
        <v>18</v>
      </c>
      <c r="K222">
        <v>644</v>
      </c>
      <c r="L222">
        <v>0</v>
      </c>
    </row>
    <row r="223" spans="9:12" x14ac:dyDescent="0.3">
      <c r="I223">
        <v>25485</v>
      </c>
      <c r="J223" t="s">
        <v>18</v>
      </c>
      <c r="K223">
        <v>99</v>
      </c>
      <c r="L223">
        <v>0</v>
      </c>
    </row>
    <row r="224" spans="9:12" x14ac:dyDescent="0.3">
      <c r="I224">
        <v>25479</v>
      </c>
      <c r="J224" t="s">
        <v>18</v>
      </c>
      <c r="K224">
        <v>390</v>
      </c>
      <c r="L224">
        <v>0</v>
      </c>
    </row>
    <row r="225" spans="9:12" x14ac:dyDescent="0.3">
      <c r="I225">
        <v>25476</v>
      </c>
      <c r="J225" t="s">
        <v>7</v>
      </c>
      <c r="K225">
        <v>0</v>
      </c>
      <c r="L225">
        <v>0</v>
      </c>
    </row>
    <row r="226" spans="9:12" x14ac:dyDescent="0.3">
      <c r="I226">
        <v>25473</v>
      </c>
      <c r="J226" t="s">
        <v>18</v>
      </c>
      <c r="K226">
        <v>457</v>
      </c>
      <c r="L226">
        <v>0</v>
      </c>
    </row>
    <row r="227" spans="9:12" x14ac:dyDescent="0.3">
      <c r="I227">
        <v>25471</v>
      </c>
      <c r="J227" t="s">
        <v>7</v>
      </c>
      <c r="K227">
        <v>440</v>
      </c>
      <c r="L227">
        <v>0</v>
      </c>
    </row>
    <row r="228" spans="9:12" x14ac:dyDescent="0.3">
      <c r="I228">
        <v>25468</v>
      </c>
      <c r="J228" t="s">
        <v>7</v>
      </c>
      <c r="K228">
        <v>507</v>
      </c>
      <c r="L228">
        <v>0</v>
      </c>
    </row>
    <row r="229" spans="9:12" x14ac:dyDescent="0.3">
      <c r="I229">
        <v>25467</v>
      </c>
      <c r="J229" t="s">
        <v>11</v>
      </c>
      <c r="K229">
        <v>-38</v>
      </c>
      <c r="L229">
        <v>0</v>
      </c>
    </row>
    <row r="230" spans="9:12" x14ac:dyDescent="0.3">
      <c r="I230">
        <v>25464</v>
      </c>
      <c r="J230" t="s">
        <v>18</v>
      </c>
      <c r="K230">
        <v>549</v>
      </c>
      <c r="L230">
        <v>0</v>
      </c>
    </row>
    <row r="231" spans="9:12" x14ac:dyDescent="0.3">
      <c r="I231">
        <v>25463</v>
      </c>
      <c r="J231" t="s">
        <v>16</v>
      </c>
      <c r="K231">
        <v>2338.0500000000002</v>
      </c>
      <c r="L231">
        <v>2338.0500000000002</v>
      </c>
    </row>
    <row r="232" spans="9:12" x14ac:dyDescent="0.3">
      <c r="I232">
        <v>25455</v>
      </c>
      <c r="J232" t="s">
        <v>18</v>
      </c>
      <c r="K232">
        <v>469</v>
      </c>
      <c r="L232">
        <v>0</v>
      </c>
    </row>
    <row r="233" spans="9:12" x14ac:dyDescent="0.3">
      <c r="I233">
        <v>25453</v>
      </c>
      <c r="J233" t="s">
        <v>17</v>
      </c>
      <c r="K233">
        <v>0</v>
      </c>
      <c r="L233">
        <v>0</v>
      </c>
    </row>
    <row r="234" spans="9:12" x14ac:dyDescent="0.3">
      <c r="I234">
        <v>25450</v>
      </c>
      <c r="J234" t="s">
        <v>15</v>
      </c>
      <c r="K234">
        <v>30</v>
      </c>
      <c r="L234">
        <v>0</v>
      </c>
    </row>
    <row r="235" spans="9:12" x14ac:dyDescent="0.3">
      <c r="I235">
        <v>25448</v>
      </c>
      <c r="J235" t="s">
        <v>18</v>
      </c>
      <c r="K235">
        <v>599</v>
      </c>
      <c r="L235">
        <v>0</v>
      </c>
    </row>
    <row r="236" spans="9:12" x14ac:dyDescent="0.3">
      <c r="I236">
        <v>25445</v>
      </c>
      <c r="J236" t="s">
        <v>15</v>
      </c>
      <c r="K236">
        <v>31.5</v>
      </c>
      <c r="L236">
        <v>0</v>
      </c>
    </row>
    <row r="237" spans="9:12" x14ac:dyDescent="0.3">
      <c r="I237">
        <v>25441</v>
      </c>
      <c r="J237" t="s">
        <v>18</v>
      </c>
      <c r="K237">
        <v>1466.5</v>
      </c>
      <c r="L237">
        <v>0</v>
      </c>
    </row>
    <row r="238" spans="9:12" x14ac:dyDescent="0.3">
      <c r="I238">
        <v>25436</v>
      </c>
      <c r="J238" t="s">
        <v>15</v>
      </c>
      <c r="K238">
        <v>35</v>
      </c>
      <c r="L238">
        <v>0</v>
      </c>
    </row>
    <row r="239" spans="9:12" x14ac:dyDescent="0.3">
      <c r="I239">
        <v>25433</v>
      </c>
      <c r="J239" t="s">
        <v>15</v>
      </c>
      <c r="K239">
        <v>23</v>
      </c>
      <c r="L239">
        <v>0</v>
      </c>
    </row>
    <row r="240" spans="9:12" x14ac:dyDescent="0.3">
      <c r="I240">
        <v>25430</v>
      </c>
      <c r="J240" t="s">
        <v>16</v>
      </c>
      <c r="K240">
        <v>0</v>
      </c>
      <c r="L240">
        <v>0</v>
      </c>
    </row>
    <row r="241" spans="9:12" x14ac:dyDescent="0.3">
      <c r="I241">
        <v>25425</v>
      </c>
      <c r="J241" t="s">
        <v>15</v>
      </c>
      <c r="K241">
        <v>62</v>
      </c>
      <c r="L241">
        <v>0</v>
      </c>
    </row>
    <row r="242" spans="9:12" x14ac:dyDescent="0.3">
      <c r="I242">
        <v>25421</v>
      </c>
      <c r="J242" t="s">
        <v>12</v>
      </c>
      <c r="K242">
        <v>0</v>
      </c>
      <c r="L242">
        <v>0</v>
      </c>
    </row>
    <row r="243" spans="9:12" x14ac:dyDescent="0.3">
      <c r="I243">
        <v>25418</v>
      </c>
      <c r="J243" t="s">
        <v>9</v>
      </c>
      <c r="K243">
        <v>0</v>
      </c>
      <c r="L243">
        <v>0</v>
      </c>
    </row>
    <row r="244" spans="9:12" x14ac:dyDescent="0.3">
      <c r="I244">
        <v>25416</v>
      </c>
      <c r="J244" t="s">
        <v>17</v>
      </c>
      <c r="K244">
        <v>425</v>
      </c>
      <c r="L244">
        <v>0</v>
      </c>
    </row>
    <row r="245" spans="9:12" x14ac:dyDescent="0.3">
      <c r="I245">
        <v>25412</v>
      </c>
      <c r="J245" t="s">
        <v>12</v>
      </c>
      <c r="K245">
        <v>621</v>
      </c>
      <c r="L245">
        <v>0</v>
      </c>
    </row>
    <row r="246" spans="9:12" x14ac:dyDescent="0.3">
      <c r="I246">
        <v>25408</v>
      </c>
      <c r="J246" t="s">
        <v>17</v>
      </c>
      <c r="K246">
        <v>450</v>
      </c>
      <c r="L246">
        <v>0</v>
      </c>
    </row>
    <row r="247" spans="9:12" x14ac:dyDescent="0.3">
      <c r="I247">
        <v>25398</v>
      </c>
      <c r="J247" t="s">
        <v>12</v>
      </c>
      <c r="K247">
        <v>-25</v>
      </c>
      <c r="L247">
        <v>0</v>
      </c>
    </row>
    <row r="248" spans="9:12" x14ac:dyDescent="0.3">
      <c r="I248">
        <v>25396</v>
      </c>
      <c r="J248" t="s">
        <v>13</v>
      </c>
      <c r="K248">
        <v>393</v>
      </c>
      <c r="L248">
        <v>0</v>
      </c>
    </row>
    <row r="249" spans="9:12" x14ac:dyDescent="0.3">
      <c r="I249">
        <v>25391</v>
      </c>
      <c r="J249" t="s">
        <v>13</v>
      </c>
      <c r="K249">
        <v>400</v>
      </c>
      <c r="L249">
        <v>0</v>
      </c>
    </row>
    <row r="250" spans="9:12" x14ac:dyDescent="0.3">
      <c r="I250">
        <v>25386</v>
      </c>
      <c r="J250" t="s">
        <v>13</v>
      </c>
      <c r="K250">
        <v>32</v>
      </c>
      <c r="L250">
        <v>0</v>
      </c>
    </row>
    <row r="251" spans="9:12" x14ac:dyDescent="0.3">
      <c r="I251">
        <v>25380</v>
      </c>
      <c r="J251" t="s">
        <v>9</v>
      </c>
      <c r="K251">
        <v>58</v>
      </c>
      <c r="L251">
        <v>0</v>
      </c>
    </row>
    <row r="252" spans="9:12" x14ac:dyDescent="0.3">
      <c r="I252">
        <v>25378</v>
      </c>
      <c r="J252" t="s">
        <v>9</v>
      </c>
      <c r="K252">
        <v>23</v>
      </c>
      <c r="L252">
        <v>0</v>
      </c>
    </row>
    <row r="253" spans="9:12" x14ac:dyDescent="0.3">
      <c r="I253">
        <v>25371</v>
      </c>
      <c r="J253" t="s">
        <v>10</v>
      </c>
      <c r="K253">
        <v>648</v>
      </c>
      <c r="L253">
        <v>0</v>
      </c>
    </row>
    <row r="254" spans="9:12" x14ac:dyDescent="0.3">
      <c r="I254">
        <v>25365</v>
      </c>
      <c r="J254" t="s">
        <v>18</v>
      </c>
      <c r="K254">
        <v>1716.5</v>
      </c>
      <c r="L254">
        <v>1716.5</v>
      </c>
    </row>
    <row r="255" spans="9:12" x14ac:dyDescent="0.3">
      <c r="I255">
        <v>25363</v>
      </c>
      <c r="J255" t="s">
        <v>12</v>
      </c>
      <c r="K255">
        <v>23</v>
      </c>
      <c r="L255">
        <v>0</v>
      </c>
    </row>
    <row r="256" spans="9:12" x14ac:dyDescent="0.3">
      <c r="I256">
        <v>25358</v>
      </c>
      <c r="J256" t="s">
        <v>11</v>
      </c>
      <c r="K256">
        <v>0</v>
      </c>
      <c r="L256">
        <v>0</v>
      </c>
    </row>
    <row r="257" spans="9:12" x14ac:dyDescent="0.3">
      <c r="I257">
        <v>25352</v>
      </c>
      <c r="J257" t="s">
        <v>17</v>
      </c>
      <c r="K257">
        <v>579</v>
      </c>
      <c r="L257">
        <v>0</v>
      </c>
    </row>
    <row r="258" spans="9:12" x14ac:dyDescent="0.3">
      <c r="I258">
        <v>25346</v>
      </c>
      <c r="J258" t="s">
        <v>9</v>
      </c>
      <c r="K258">
        <v>0</v>
      </c>
      <c r="L258">
        <v>0</v>
      </c>
    </row>
    <row r="259" spans="9:12" x14ac:dyDescent="0.3">
      <c r="I259">
        <v>25345</v>
      </c>
      <c r="J259" t="s">
        <v>13</v>
      </c>
      <c r="K259">
        <v>2052</v>
      </c>
      <c r="L259">
        <v>0</v>
      </c>
    </row>
    <row r="260" spans="9:12" x14ac:dyDescent="0.3">
      <c r="I260">
        <v>25341</v>
      </c>
      <c r="J260" t="s">
        <v>13</v>
      </c>
      <c r="K260">
        <v>354.3</v>
      </c>
      <c r="L260">
        <v>0</v>
      </c>
    </row>
    <row r="261" spans="9:12" x14ac:dyDescent="0.3">
      <c r="I261">
        <v>25338</v>
      </c>
      <c r="J261" t="s">
        <v>18</v>
      </c>
      <c r="K261">
        <v>38</v>
      </c>
      <c r="L261">
        <v>0</v>
      </c>
    </row>
    <row r="262" spans="9:12" x14ac:dyDescent="0.3">
      <c r="I262">
        <v>25334</v>
      </c>
      <c r="J262" t="s">
        <v>12</v>
      </c>
      <c r="K262">
        <v>634</v>
      </c>
      <c r="L262">
        <v>0</v>
      </c>
    </row>
    <row r="263" spans="9:12" x14ac:dyDescent="0.3">
      <c r="I263">
        <v>25328</v>
      </c>
      <c r="J263" t="s">
        <v>13</v>
      </c>
      <c r="K263">
        <v>726</v>
      </c>
      <c r="L263">
        <v>0</v>
      </c>
    </row>
    <row r="264" spans="9:12" x14ac:dyDescent="0.3">
      <c r="I264">
        <v>25324</v>
      </c>
      <c r="J264" t="s">
        <v>13</v>
      </c>
      <c r="K264">
        <v>389</v>
      </c>
      <c r="L264">
        <v>0</v>
      </c>
    </row>
    <row r="265" spans="9:12" x14ac:dyDescent="0.3">
      <c r="I265">
        <v>25323</v>
      </c>
      <c r="J265" t="s">
        <v>13</v>
      </c>
      <c r="K265">
        <v>85</v>
      </c>
      <c r="L265">
        <v>0</v>
      </c>
    </row>
    <row r="266" spans="9:12" x14ac:dyDescent="0.3">
      <c r="I266">
        <v>25316</v>
      </c>
      <c r="J266" t="s">
        <v>13</v>
      </c>
      <c r="K266">
        <v>491</v>
      </c>
      <c r="L266">
        <v>0</v>
      </c>
    </row>
    <row r="267" spans="9:12" x14ac:dyDescent="0.3">
      <c r="I267">
        <v>25303</v>
      </c>
      <c r="J267" t="s">
        <v>13</v>
      </c>
      <c r="K267">
        <v>48</v>
      </c>
      <c r="L267">
        <v>0</v>
      </c>
    </row>
    <row r="268" spans="9:12" x14ac:dyDescent="0.3">
      <c r="I268">
        <v>25273</v>
      </c>
      <c r="J268" t="s">
        <v>16</v>
      </c>
      <c r="K268">
        <v>0</v>
      </c>
      <c r="L268">
        <v>0</v>
      </c>
    </row>
    <row r="269" spans="9:12" x14ac:dyDescent="0.3">
      <c r="I269">
        <v>25262</v>
      </c>
      <c r="J269" t="s">
        <v>12</v>
      </c>
      <c r="K269">
        <v>26</v>
      </c>
      <c r="L269">
        <v>0</v>
      </c>
    </row>
    <row r="270" spans="9:12" x14ac:dyDescent="0.3">
      <c r="I270">
        <v>25258</v>
      </c>
      <c r="J270" t="s">
        <v>7</v>
      </c>
      <c r="K270">
        <v>0</v>
      </c>
      <c r="L270">
        <v>0</v>
      </c>
    </row>
    <row r="271" spans="9:12" x14ac:dyDescent="0.3">
      <c r="I271">
        <v>25257</v>
      </c>
      <c r="J271" t="s">
        <v>7</v>
      </c>
      <c r="K271">
        <v>0</v>
      </c>
      <c r="L271">
        <v>0</v>
      </c>
    </row>
    <row r="272" spans="9:12" x14ac:dyDescent="0.3">
      <c r="I272">
        <v>25253</v>
      </c>
      <c r="J272" t="s">
        <v>7</v>
      </c>
      <c r="K272">
        <v>0</v>
      </c>
      <c r="L272">
        <v>0</v>
      </c>
    </row>
    <row r="273" spans="9:12" x14ac:dyDescent="0.3">
      <c r="I273">
        <v>25252</v>
      </c>
      <c r="J273" t="s">
        <v>7</v>
      </c>
      <c r="K273">
        <v>0</v>
      </c>
      <c r="L273">
        <v>0</v>
      </c>
    </row>
    <row r="274" spans="9:12" x14ac:dyDescent="0.3">
      <c r="I274">
        <v>25235</v>
      </c>
      <c r="J274" t="s">
        <v>9</v>
      </c>
      <c r="K274">
        <v>673</v>
      </c>
      <c r="L274">
        <v>948</v>
      </c>
    </row>
    <row r="275" spans="9:12" x14ac:dyDescent="0.3">
      <c r="I275">
        <v>25226</v>
      </c>
      <c r="J275" t="s">
        <v>15</v>
      </c>
      <c r="K275">
        <v>551</v>
      </c>
      <c r="L275">
        <v>0</v>
      </c>
    </row>
    <row r="276" spans="9:12" x14ac:dyDescent="0.3">
      <c r="I276">
        <v>25216</v>
      </c>
      <c r="J276" t="s">
        <v>11</v>
      </c>
      <c r="K276">
        <v>0</v>
      </c>
      <c r="L276">
        <v>0</v>
      </c>
    </row>
    <row r="277" spans="9:12" x14ac:dyDescent="0.3">
      <c r="I277">
        <v>25215</v>
      </c>
      <c r="J277" t="s">
        <v>7</v>
      </c>
      <c r="K277">
        <v>0</v>
      </c>
      <c r="L277">
        <v>0</v>
      </c>
    </row>
    <row r="278" spans="9:12" x14ac:dyDescent="0.3">
      <c r="I278">
        <v>25193</v>
      </c>
      <c r="J278" t="s">
        <v>11</v>
      </c>
      <c r="K278">
        <v>0</v>
      </c>
      <c r="L278">
        <v>0</v>
      </c>
    </row>
    <row r="279" spans="9:12" x14ac:dyDescent="0.3">
      <c r="I279">
        <v>25188</v>
      </c>
      <c r="J279" t="s">
        <v>13</v>
      </c>
      <c r="K279">
        <v>580</v>
      </c>
      <c r="L279">
        <v>0</v>
      </c>
    </row>
    <row r="280" spans="9:12" x14ac:dyDescent="0.3">
      <c r="I280">
        <v>25187</v>
      </c>
      <c r="J280" t="s">
        <v>13</v>
      </c>
      <c r="K280">
        <v>457</v>
      </c>
      <c r="L280">
        <v>0</v>
      </c>
    </row>
    <row r="281" spans="9:12" x14ac:dyDescent="0.3">
      <c r="I281">
        <v>25182</v>
      </c>
      <c r="J281" t="s">
        <v>7</v>
      </c>
      <c r="K281">
        <v>0</v>
      </c>
      <c r="L281">
        <v>0</v>
      </c>
    </row>
    <row r="282" spans="9:12" x14ac:dyDescent="0.3">
      <c r="I282">
        <v>25181</v>
      </c>
      <c r="J282" t="s">
        <v>7</v>
      </c>
      <c r="K282">
        <v>0</v>
      </c>
      <c r="L282">
        <v>0</v>
      </c>
    </row>
    <row r="283" spans="9:12" x14ac:dyDescent="0.3">
      <c r="I283">
        <v>25123</v>
      </c>
      <c r="J283" t="s">
        <v>13</v>
      </c>
      <c r="K283">
        <v>520</v>
      </c>
      <c r="L283">
        <v>0</v>
      </c>
    </row>
    <row r="284" spans="9:12" x14ac:dyDescent="0.3">
      <c r="I284">
        <v>25100</v>
      </c>
      <c r="J284" t="s">
        <v>13</v>
      </c>
      <c r="K284">
        <v>-2</v>
      </c>
      <c r="L284">
        <v>0</v>
      </c>
    </row>
    <row r="285" spans="9:12" x14ac:dyDescent="0.3">
      <c r="I285">
        <v>25089</v>
      </c>
      <c r="J285" t="s">
        <v>13</v>
      </c>
      <c r="K285">
        <v>531</v>
      </c>
      <c r="L285">
        <v>0</v>
      </c>
    </row>
    <row r="286" spans="9:12" x14ac:dyDescent="0.3">
      <c r="I286">
        <v>25080</v>
      </c>
      <c r="J286" t="s">
        <v>9</v>
      </c>
      <c r="K286">
        <v>-28</v>
      </c>
      <c r="L286">
        <v>0</v>
      </c>
    </row>
    <row r="287" spans="9:12" x14ac:dyDescent="0.3">
      <c r="I287">
        <v>25058</v>
      </c>
      <c r="J287" t="s">
        <v>13</v>
      </c>
      <c r="K287">
        <v>730</v>
      </c>
      <c r="L287">
        <v>0</v>
      </c>
    </row>
    <row r="288" spans="9:12" x14ac:dyDescent="0.3">
      <c r="I288">
        <v>25043</v>
      </c>
      <c r="J288" t="s">
        <v>13</v>
      </c>
      <c r="K288">
        <v>475</v>
      </c>
      <c r="L288">
        <v>0</v>
      </c>
    </row>
    <row r="289" spans="9:12" x14ac:dyDescent="0.3">
      <c r="I289">
        <v>25023</v>
      </c>
      <c r="J289" t="s">
        <v>12</v>
      </c>
      <c r="K289">
        <v>0</v>
      </c>
      <c r="L289">
        <v>0</v>
      </c>
    </row>
    <row r="290" spans="9:12" x14ac:dyDescent="0.3">
      <c r="I290">
        <v>24993</v>
      </c>
      <c r="J290" t="s">
        <v>13</v>
      </c>
      <c r="K290">
        <v>718</v>
      </c>
      <c r="L290">
        <v>0</v>
      </c>
    </row>
    <row r="291" spans="9:12" x14ac:dyDescent="0.3">
      <c r="I291">
        <v>24965</v>
      </c>
      <c r="J291" t="s">
        <v>12</v>
      </c>
      <c r="K291">
        <v>23</v>
      </c>
      <c r="L291">
        <v>0</v>
      </c>
    </row>
    <row r="292" spans="9:12" x14ac:dyDescent="0.3">
      <c r="I292">
        <v>24957</v>
      </c>
      <c r="J292" t="s">
        <v>12</v>
      </c>
      <c r="K292">
        <v>-25</v>
      </c>
      <c r="L292">
        <v>0</v>
      </c>
    </row>
    <row r="293" spans="9:12" x14ac:dyDescent="0.3">
      <c r="I293">
        <v>24956</v>
      </c>
      <c r="J293" t="s">
        <v>7</v>
      </c>
      <c r="K293">
        <v>0</v>
      </c>
      <c r="L293">
        <v>0</v>
      </c>
    </row>
    <row r="294" spans="9:12" x14ac:dyDescent="0.3">
      <c r="I294">
        <v>24947</v>
      </c>
      <c r="J294" t="s">
        <v>16</v>
      </c>
      <c r="K294">
        <v>0</v>
      </c>
      <c r="L294">
        <v>0</v>
      </c>
    </row>
    <row r="295" spans="9:12" x14ac:dyDescent="0.3">
      <c r="I295">
        <v>24943</v>
      </c>
      <c r="J295" t="s">
        <v>16</v>
      </c>
      <c r="K295">
        <v>0</v>
      </c>
      <c r="L295">
        <v>0</v>
      </c>
    </row>
    <row r="296" spans="9:12" x14ac:dyDescent="0.3">
      <c r="I296">
        <v>24942</v>
      </c>
      <c r="J296" t="s">
        <v>10</v>
      </c>
      <c r="K296">
        <v>-25</v>
      </c>
      <c r="L296">
        <v>0</v>
      </c>
    </row>
    <row r="297" spans="9:12" x14ac:dyDescent="0.3">
      <c r="I297">
        <v>24937</v>
      </c>
      <c r="J297" t="s">
        <v>13</v>
      </c>
      <c r="K297">
        <v>0</v>
      </c>
      <c r="L297">
        <v>0</v>
      </c>
    </row>
    <row r="298" spans="9:12" x14ac:dyDescent="0.3">
      <c r="I298">
        <v>24934</v>
      </c>
      <c r="J298" t="s">
        <v>7</v>
      </c>
      <c r="K298">
        <v>0</v>
      </c>
      <c r="L298">
        <v>0</v>
      </c>
    </row>
    <row r="299" spans="9:12" x14ac:dyDescent="0.3">
      <c r="I299">
        <v>24896</v>
      </c>
      <c r="J299" t="s">
        <v>9</v>
      </c>
      <c r="K299">
        <v>-17</v>
      </c>
      <c r="L299">
        <v>0</v>
      </c>
    </row>
    <row r="300" spans="9:12" x14ac:dyDescent="0.3">
      <c r="I300">
        <v>24868</v>
      </c>
      <c r="J300" t="s">
        <v>9</v>
      </c>
      <c r="K300">
        <v>0</v>
      </c>
      <c r="L300">
        <v>0</v>
      </c>
    </row>
    <row r="301" spans="9:12" x14ac:dyDescent="0.3">
      <c r="I301">
        <v>24865</v>
      </c>
      <c r="J301" t="s">
        <v>18</v>
      </c>
      <c r="K301">
        <v>0</v>
      </c>
      <c r="L301">
        <v>0</v>
      </c>
    </row>
    <row r="302" spans="9:12" x14ac:dyDescent="0.3">
      <c r="I302">
        <v>24864</v>
      </c>
      <c r="J302" t="s">
        <v>7</v>
      </c>
      <c r="K302">
        <v>0</v>
      </c>
      <c r="L302">
        <v>0</v>
      </c>
    </row>
    <row r="303" spans="9:12" x14ac:dyDescent="0.3">
      <c r="I303">
        <v>24856</v>
      </c>
      <c r="J303" t="s">
        <v>12</v>
      </c>
      <c r="K303">
        <v>228</v>
      </c>
      <c r="L303">
        <v>228</v>
      </c>
    </row>
    <row r="304" spans="9:12" x14ac:dyDescent="0.3">
      <c r="I304">
        <v>24852</v>
      </c>
      <c r="J304" t="s">
        <v>7</v>
      </c>
      <c r="K304">
        <v>0</v>
      </c>
      <c r="L304">
        <v>0</v>
      </c>
    </row>
    <row r="305" spans="9:12" x14ac:dyDescent="0.3">
      <c r="I305">
        <v>24849</v>
      </c>
      <c r="J305" t="s">
        <v>13</v>
      </c>
      <c r="K305">
        <v>0</v>
      </c>
      <c r="L305">
        <v>0</v>
      </c>
    </row>
    <row r="306" spans="9:12" x14ac:dyDescent="0.3">
      <c r="I306">
        <v>24840</v>
      </c>
      <c r="J306" t="s">
        <v>7</v>
      </c>
      <c r="K306">
        <v>0</v>
      </c>
      <c r="L306">
        <v>0</v>
      </c>
    </row>
    <row r="307" spans="9:12" x14ac:dyDescent="0.3">
      <c r="I307">
        <v>24829</v>
      </c>
      <c r="J307" t="s">
        <v>7</v>
      </c>
      <c r="K307">
        <v>0</v>
      </c>
      <c r="L307">
        <v>0</v>
      </c>
    </row>
    <row r="308" spans="9:12" x14ac:dyDescent="0.3">
      <c r="I308">
        <v>24824</v>
      </c>
      <c r="J308" t="s">
        <v>19</v>
      </c>
      <c r="K308">
        <v>0</v>
      </c>
      <c r="L308">
        <v>474</v>
      </c>
    </row>
    <row r="309" spans="9:12" x14ac:dyDescent="0.3">
      <c r="I309">
        <v>24797</v>
      </c>
      <c r="J309" t="s">
        <v>9</v>
      </c>
      <c r="K309">
        <v>0</v>
      </c>
      <c r="L309">
        <v>0</v>
      </c>
    </row>
    <row r="310" spans="9:12" x14ac:dyDescent="0.3">
      <c r="I310">
        <v>24792</v>
      </c>
      <c r="J310" t="s">
        <v>12</v>
      </c>
      <c r="K310">
        <v>0</v>
      </c>
      <c r="L310">
        <v>0</v>
      </c>
    </row>
    <row r="311" spans="9:12" x14ac:dyDescent="0.3">
      <c r="I311">
        <v>24791</v>
      </c>
      <c r="J311" t="s">
        <v>7</v>
      </c>
      <c r="K311">
        <v>0</v>
      </c>
      <c r="L311">
        <v>0</v>
      </c>
    </row>
    <row r="312" spans="9:12" x14ac:dyDescent="0.3">
      <c r="I312">
        <v>24780</v>
      </c>
      <c r="J312" t="s">
        <v>13</v>
      </c>
      <c r="K312">
        <v>0</v>
      </c>
      <c r="L312">
        <v>0</v>
      </c>
    </row>
    <row r="313" spans="9:12" x14ac:dyDescent="0.3">
      <c r="I313">
        <v>24776</v>
      </c>
      <c r="J313" t="s">
        <v>20</v>
      </c>
      <c r="K313">
        <v>-25</v>
      </c>
      <c r="L313">
        <v>0</v>
      </c>
    </row>
    <row r="314" spans="9:12" x14ac:dyDescent="0.3">
      <c r="I314">
        <v>24775</v>
      </c>
      <c r="J314" t="s">
        <v>15</v>
      </c>
      <c r="K314">
        <v>0</v>
      </c>
      <c r="L314">
        <v>0</v>
      </c>
    </row>
    <row r="315" spans="9:12" x14ac:dyDescent="0.3">
      <c r="I315">
        <v>24767</v>
      </c>
      <c r="J315" t="s">
        <v>20</v>
      </c>
      <c r="K315">
        <v>-25</v>
      </c>
      <c r="L315">
        <v>0</v>
      </c>
    </row>
    <row r="316" spans="9:12" x14ac:dyDescent="0.3">
      <c r="I316">
        <v>24765</v>
      </c>
      <c r="J316" t="s">
        <v>7</v>
      </c>
      <c r="K316">
        <v>0</v>
      </c>
      <c r="L316">
        <v>0</v>
      </c>
    </row>
    <row r="317" spans="9:12" x14ac:dyDescent="0.3">
      <c r="I317">
        <v>24763</v>
      </c>
      <c r="J317" t="s">
        <v>19</v>
      </c>
      <c r="K317">
        <v>0</v>
      </c>
      <c r="L317">
        <v>0</v>
      </c>
    </row>
    <row r="318" spans="9:12" x14ac:dyDescent="0.3">
      <c r="I318">
        <v>24756</v>
      </c>
      <c r="J318" t="s">
        <v>21</v>
      </c>
      <c r="K318">
        <v>0</v>
      </c>
      <c r="L318">
        <v>0</v>
      </c>
    </row>
    <row r="319" spans="9:12" x14ac:dyDescent="0.3">
      <c r="I319">
        <v>24748</v>
      </c>
      <c r="J319" t="s">
        <v>12</v>
      </c>
      <c r="K319">
        <v>0</v>
      </c>
      <c r="L319">
        <v>0</v>
      </c>
    </row>
    <row r="320" spans="9:12" x14ac:dyDescent="0.3">
      <c r="I320">
        <v>24745</v>
      </c>
      <c r="J320" t="s">
        <v>21</v>
      </c>
      <c r="K320">
        <v>0</v>
      </c>
      <c r="L320">
        <v>0</v>
      </c>
    </row>
    <row r="321" spans="9:12" x14ac:dyDescent="0.3">
      <c r="I321">
        <v>24735</v>
      </c>
      <c r="J321" t="s">
        <v>10</v>
      </c>
      <c r="K321">
        <v>0</v>
      </c>
      <c r="L321">
        <v>0</v>
      </c>
    </row>
    <row r="322" spans="9:12" x14ac:dyDescent="0.3">
      <c r="I322">
        <v>24727</v>
      </c>
      <c r="J322" t="s">
        <v>7</v>
      </c>
      <c r="K322">
        <v>0</v>
      </c>
      <c r="L322">
        <v>0</v>
      </c>
    </row>
    <row r="323" spans="9:12" x14ac:dyDescent="0.3">
      <c r="I323">
        <v>24724</v>
      </c>
      <c r="J323" t="s">
        <v>7</v>
      </c>
      <c r="K323">
        <v>0</v>
      </c>
      <c r="L323">
        <v>0</v>
      </c>
    </row>
    <row r="324" spans="9:12" x14ac:dyDescent="0.3">
      <c r="I324">
        <v>24715</v>
      </c>
      <c r="J324" t="s">
        <v>22</v>
      </c>
      <c r="K324">
        <v>0</v>
      </c>
      <c r="L324">
        <v>0</v>
      </c>
    </row>
    <row r="325" spans="9:12" x14ac:dyDescent="0.3">
      <c r="I325">
        <v>24708</v>
      </c>
      <c r="J325" t="s">
        <v>7</v>
      </c>
      <c r="K325">
        <v>0</v>
      </c>
      <c r="L325">
        <v>0</v>
      </c>
    </row>
    <row r="326" spans="9:12" x14ac:dyDescent="0.3">
      <c r="I326">
        <v>24706</v>
      </c>
      <c r="J326" t="s">
        <v>9</v>
      </c>
      <c r="K326">
        <v>0</v>
      </c>
      <c r="L326">
        <v>0</v>
      </c>
    </row>
    <row r="327" spans="9:12" x14ac:dyDescent="0.3">
      <c r="I327">
        <v>24680</v>
      </c>
      <c r="J327" t="s">
        <v>9</v>
      </c>
      <c r="K327">
        <v>0</v>
      </c>
      <c r="L327">
        <v>0</v>
      </c>
    </row>
    <row r="328" spans="9:12" x14ac:dyDescent="0.3">
      <c r="I328">
        <v>24667</v>
      </c>
      <c r="J328" t="s">
        <v>16</v>
      </c>
      <c r="K328">
        <v>0</v>
      </c>
      <c r="L328">
        <v>0</v>
      </c>
    </row>
    <row r="329" spans="9:12" x14ac:dyDescent="0.3">
      <c r="I329">
        <v>24659</v>
      </c>
      <c r="J329" t="s">
        <v>9</v>
      </c>
      <c r="K329">
        <v>0</v>
      </c>
      <c r="L329">
        <v>0</v>
      </c>
    </row>
    <row r="330" spans="9:12" x14ac:dyDescent="0.3">
      <c r="I330">
        <v>24650</v>
      </c>
      <c r="J330" t="s">
        <v>18</v>
      </c>
      <c r="K330">
        <v>0</v>
      </c>
      <c r="L330">
        <v>0</v>
      </c>
    </row>
    <row r="331" spans="9:12" x14ac:dyDescent="0.3">
      <c r="I331">
        <v>24640</v>
      </c>
      <c r="J331" t="s">
        <v>10</v>
      </c>
      <c r="K331">
        <v>0</v>
      </c>
      <c r="L331">
        <v>0</v>
      </c>
    </row>
    <row r="332" spans="9:12" x14ac:dyDescent="0.3">
      <c r="I332">
        <v>24631</v>
      </c>
      <c r="J332" t="s">
        <v>7</v>
      </c>
      <c r="K332">
        <v>0</v>
      </c>
      <c r="L332">
        <v>0</v>
      </c>
    </row>
    <row r="333" spans="9:12" x14ac:dyDescent="0.3">
      <c r="I333">
        <v>24518</v>
      </c>
      <c r="J333" t="s">
        <v>9</v>
      </c>
      <c r="K333">
        <v>0</v>
      </c>
      <c r="L333">
        <v>0</v>
      </c>
    </row>
    <row r="334" spans="9:12" x14ac:dyDescent="0.3">
      <c r="I334">
        <v>24416</v>
      </c>
      <c r="J334" t="s">
        <v>7</v>
      </c>
      <c r="K334">
        <v>0</v>
      </c>
      <c r="L334">
        <v>0</v>
      </c>
    </row>
  </sheetData>
  <mergeCells count="1">
    <mergeCell ref="O1:Q1"/>
  </mergeCells>
  <pageMargins left="0.7" right="0.7" top="0.75" bottom="0.75" header="0.3" footer="0.3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B440-4BBD-4E31-90CF-53F3E70CA329}">
  <sheetPr codeName="Sheet3"/>
  <dimension ref="B1:M28"/>
  <sheetViews>
    <sheetView workbookViewId="0">
      <selection activeCell="D18" sqref="D18"/>
    </sheetView>
  </sheetViews>
  <sheetFormatPr defaultRowHeight="14.4" x14ac:dyDescent="0.3"/>
  <cols>
    <col min="2" max="2" width="11.33203125" customWidth="1"/>
    <col min="6" max="6" width="9.5546875" customWidth="1"/>
    <col min="11" max="13" width="6.6640625" style="2" customWidth="1"/>
  </cols>
  <sheetData>
    <row r="1" spans="2:13" x14ac:dyDescent="0.3">
      <c r="K1" s="3" t="s">
        <v>27</v>
      </c>
      <c r="L1" s="10">
        <v>45292</v>
      </c>
    </row>
    <row r="2" spans="2:13" x14ac:dyDescent="0.3">
      <c r="K2" s="3" t="s">
        <v>34</v>
      </c>
      <c r="L2" s="2" t="s">
        <v>28</v>
      </c>
    </row>
    <row r="3" spans="2:13" x14ac:dyDescent="0.3">
      <c r="K3" s="3" t="s">
        <v>0</v>
      </c>
      <c r="L3" s="2" t="s">
        <v>5</v>
      </c>
    </row>
    <row r="5" spans="2:13" x14ac:dyDescent="0.3">
      <c r="B5" t="s">
        <v>27</v>
      </c>
      <c r="C5" t="s">
        <v>34</v>
      </c>
      <c r="D5" t="s">
        <v>23</v>
      </c>
      <c r="E5" t="s">
        <v>0</v>
      </c>
      <c r="F5" t="s">
        <v>25</v>
      </c>
      <c r="G5" t="s">
        <v>26</v>
      </c>
      <c r="K5" s="3" t="s">
        <v>29</v>
      </c>
      <c r="L5" s="2" t="s">
        <v>31</v>
      </c>
      <c r="M5" s="2" t="s">
        <v>32</v>
      </c>
    </row>
    <row r="6" spans="2:13" x14ac:dyDescent="0.3">
      <c r="B6" s="7">
        <v>45292</v>
      </c>
      <c r="C6" s="1" t="s">
        <v>36</v>
      </c>
      <c r="D6">
        <v>25876</v>
      </c>
      <c r="E6" t="s">
        <v>5</v>
      </c>
      <c r="F6">
        <f>VLOOKUP(D6,table_1jan[],3,FALSE)</f>
        <v>508</v>
      </c>
      <c r="G6">
        <f>VLOOKUP(D6,table_1jan[],4,FALSE)</f>
        <v>0</v>
      </c>
      <c r="K6" s="4">
        <v>25876</v>
      </c>
      <c r="L6" s="81">
        <v>508</v>
      </c>
      <c r="M6" s="81">
        <v>0</v>
      </c>
    </row>
    <row r="7" spans="2:13" x14ac:dyDescent="0.3">
      <c r="B7" s="6">
        <v>45292</v>
      </c>
      <c r="C7" s="1" t="s">
        <v>36</v>
      </c>
      <c r="D7">
        <v>25887</v>
      </c>
      <c r="E7" t="s">
        <v>5</v>
      </c>
      <c r="F7">
        <f>VLOOKUP(D7,table_1jan[],3,FALSE)</f>
        <v>312</v>
      </c>
      <c r="G7">
        <f>VLOOKUP(D7,table_1jan[],4,FALSE)</f>
        <v>0</v>
      </c>
      <c r="K7" s="4">
        <v>25885</v>
      </c>
      <c r="L7" s="81">
        <v>1207</v>
      </c>
      <c r="M7" s="81">
        <v>0</v>
      </c>
    </row>
    <row r="8" spans="2:13" x14ac:dyDescent="0.3">
      <c r="B8" s="7">
        <v>45292</v>
      </c>
      <c r="C8" s="1" t="s">
        <v>36</v>
      </c>
      <c r="D8">
        <v>25885</v>
      </c>
      <c r="E8" t="s">
        <v>5</v>
      </c>
      <c r="F8">
        <f>VLOOKUP(D8,table_1jan[],3,FALSE)</f>
        <v>1207</v>
      </c>
      <c r="G8">
        <f>VLOOKUP(D8,table_1jan[],4,FALSE)</f>
        <v>0</v>
      </c>
      <c r="K8" s="4">
        <v>25887</v>
      </c>
      <c r="L8" s="81">
        <v>312</v>
      </c>
      <c r="M8" s="81">
        <v>0</v>
      </c>
    </row>
    <row r="9" spans="2:13" x14ac:dyDescent="0.3">
      <c r="B9" s="6">
        <v>45292</v>
      </c>
      <c r="C9" s="1" t="s">
        <v>36</v>
      </c>
      <c r="D9">
        <v>25863</v>
      </c>
      <c r="E9" t="s">
        <v>3</v>
      </c>
      <c r="F9">
        <f>VLOOKUP(D9,table_1jan[],3,FALSE)</f>
        <v>855</v>
      </c>
      <c r="G9">
        <f>VLOOKUP(D9,table_1jan[],4,FALSE)</f>
        <v>0</v>
      </c>
      <c r="K9" s="4" t="s">
        <v>30</v>
      </c>
      <c r="L9" s="81">
        <v>2027</v>
      </c>
      <c r="M9" s="81">
        <v>0</v>
      </c>
    </row>
    <row r="10" spans="2:13" x14ac:dyDescent="0.3">
      <c r="B10" s="7">
        <v>45292</v>
      </c>
      <c r="C10" s="1" t="s">
        <v>36</v>
      </c>
      <c r="D10">
        <v>25874</v>
      </c>
      <c r="E10" t="s">
        <v>3</v>
      </c>
      <c r="F10">
        <f>VLOOKUP(D10,table_1jan[],3,FALSE)</f>
        <v>42</v>
      </c>
      <c r="G10">
        <f>VLOOKUP(D10,table_1jan[],4,FALSE)</f>
        <v>0</v>
      </c>
      <c r="K10"/>
      <c r="L10"/>
      <c r="M10"/>
    </row>
    <row r="11" spans="2:13" x14ac:dyDescent="0.3">
      <c r="B11" s="6">
        <v>45292</v>
      </c>
      <c r="C11" s="1" t="s">
        <v>36</v>
      </c>
      <c r="D11">
        <v>25866</v>
      </c>
      <c r="E11" t="s">
        <v>3</v>
      </c>
      <c r="F11">
        <f>VLOOKUP(D11,table_1jan[],3,FALSE)</f>
        <v>464</v>
      </c>
      <c r="G11">
        <f>VLOOKUP(D11,table_1jan[],4,FALSE)</f>
        <v>0</v>
      </c>
      <c r="K11"/>
      <c r="L11"/>
      <c r="M11"/>
    </row>
    <row r="12" spans="2:13" x14ac:dyDescent="0.3">
      <c r="B12" s="7">
        <v>45292</v>
      </c>
      <c r="C12" s="1" t="s">
        <v>36</v>
      </c>
      <c r="D12">
        <v>25862</v>
      </c>
      <c r="E12" t="s">
        <v>3</v>
      </c>
      <c r="F12">
        <f>VLOOKUP(D12,table_1jan[],3,FALSE)</f>
        <v>445</v>
      </c>
      <c r="G12">
        <f>VLOOKUP(D12,table_1jan[],4,FALSE)</f>
        <v>0</v>
      </c>
      <c r="K12"/>
      <c r="L12"/>
      <c r="M12"/>
    </row>
    <row r="13" spans="2:13" x14ac:dyDescent="0.3">
      <c r="B13" s="6">
        <v>45292</v>
      </c>
      <c r="C13" s="1" t="s">
        <v>36</v>
      </c>
      <c r="D13">
        <v>25834</v>
      </c>
      <c r="E13" t="s">
        <v>3</v>
      </c>
      <c r="F13">
        <f>VLOOKUP(D13,table_1jan[],3,FALSE)</f>
        <v>471</v>
      </c>
      <c r="G13">
        <f>VLOOKUP(D13,table_1jan[],4,FALSE)</f>
        <v>0</v>
      </c>
      <c r="K13"/>
      <c r="L13"/>
      <c r="M13"/>
    </row>
    <row r="14" spans="2:13" x14ac:dyDescent="0.3">
      <c r="B14" s="7">
        <v>45292</v>
      </c>
      <c r="C14" s="1" t="s">
        <v>36</v>
      </c>
      <c r="D14">
        <v>25715</v>
      </c>
      <c r="E14" t="s">
        <v>3</v>
      </c>
      <c r="F14">
        <f>VLOOKUP(D14,table_1jan[],3,FALSE)</f>
        <v>715</v>
      </c>
      <c r="G14">
        <f>VLOOKUP(D14,table_1jan[],4,FALSE)</f>
        <v>0</v>
      </c>
      <c r="K14"/>
      <c r="L14"/>
      <c r="M14"/>
    </row>
    <row r="15" spans="2:13" x14ac:dyDescent="0.3">
      <c r="B15" s="6">
        <v>45292</v>
      </c>
      <c r="C15" s="1" t="s">
        <v>36</v>
      </c>
      <c r="D15">
        <v>25875</v>
      </c>
      <c r="E15" t="s">
        <v>3</v>
      </c>
      <c r="F15">
        <f>VLOOKUP(D15,table_1jan[],3,FALSE)</f>
        <v>24</v>
      </c>
      <c r="G15">
        <f>VLOOKUP(D15,table_1jan[],4,FALSE)</f>
        <v>0</v>
      </c>
      <c r="K15"/>
      <c r="L15"/>
      <c r="M15"/>
    </row>
    <row r="16" spans="2:13" x14ac:dyDescent="0.3">
      <c r="B16" s="7">
        <v>45292</v>
      </c>
      <c r="C16" s="1" t="s">
        <v>36</v>
      </c>
      <c r="D16">
        <v>25878</v>
      </c>
      <c r="E16" t="s">
        <v>3</v>
      </c>
      <c r="F16">
        <f>VLOOKUP(D16,table_1jan[],3,FALSE)</f>
        <v>501</v>
      </c>
      <c r="G16">
        <f>VLOOKUP(D16,table_1jan[],4,FALSE)</f>
        <v>0</v>
      </c>
      <c r="K16"/>
      <c r="L16"/>
      <c r="M16"/>
    </row>
    <row r="17" spans="2:13" x14ac:dyDescent="0.3">
      <c r="B17" s="6">
        <v>45292</v>
      </c>
      <c r="C17" s="1" t="s">
        <v>36</v>
      </c>
      <c r="D17">
        <v>25468</v>
      </c>
      <c r="E17" t="s">
        <v>3</v>
      </c>
      <c r="F17">
        <f>VLOOKUP(D17,table_1jan[],3,FALSE)</f>
        <v>507</v>
      </c>
      <c r="G17">
        <f>VLOOKUP(D17,table_1jan[],4,FALSE)</f>
        <v>0</v>
      </c>
      <c r="K17"/>
      <c r="L17"/>
      <c r="M17"/>
    </row>
    <row r="18" spans="2:13" x14ac:dyDescent="0.3">
      <c r="B18" s="7">
        <v>45292</v>
      </c>
      <c r="C18" s="1" t="s">
        <v>36</v>
      </c>
      <c r="D18">
        <v>25471</v>
      </c>
      <c r="E18" t="s">
        <v>3</v>
      </c>
      <c r="F18">
        <f>VLOOKUP(D18,table_1jan[],3,FALSE)</f>
        <v>440</v>
      </c>
      <c r="G18">
        <f>VLOOKUP(D18,table_1jan[],4,FALSE)</f>
        <v>0</v>
      </c>
      <c r="K18"/>
      <c r="L18"/>
      <c r="M18"/>
    </row>
    <row r="19" spans="2:13" x14ac:dyDescent="0.3">
      <c r="B19" s="6">
        <v>45292</v>
      </c>
      <c r="C19" s="1" t="s">
        <v>36</v>
      </c>
      <c r="D19">
        <v>25883</v>
      </c>
      <c r="E19" t="s">
        <v>3</v>
      </c>
      <c r="F19">
        <f>VLOOKUP(D19,table_1jan[],3,FALSE)</f>
        <v>630</v>
      </c>
      <c r="G19">
        <f>VLOOKUP(D19,table_1jan[],4,FALSE)</f>
        <v>630</v>
      </c>
      <c r="K19"/>
      <c r="L19"/>
      <c r="M19"/>
    </row>
    <row r="20" spans="2:13" x14ac:dyDescent="0.3">
      <c r="B20" s="7">
        <v>45292</v>
      </c>
      <c r="C20" s="1" t="s">
        <v>36</v>
      </c>
      <c r="D20">
        <v>25859</v>
      </c>
      <c r="E20" t="s">
        <v>3</v>
      </c>
      <c r="F20">
        <f>VLOOKUP(D20,table_1jan[],3,FALSE)</f>
        <v>472</v>
      </c>
      <c r="G20">
        <f>VLOOKUP(D20,table_1jan[],4,FALSE)</f>
        <v>0</v>
      </c>
      <c r="K20"/>
      <c r="L20"/>
      <c r="M20"/>
    </row>
    <row r="21" spans="2:13" x14ac:dyDescent="0.3">
      <c r="B21" s="6">
        <v>45292</v>
      </c>
      <c r="C21" s="1" t="s">
        <v>36</v>
      </c>
      <c r="D21">
        <v>25622</v>
      </c>
      <c r="E21" t="s">
        <v>3</v>
      </c>
      <c r="F21">
        <f>VLOOKUP(D21,table_1jan[],3,FALSE)</f>
        <v>444</v>
      </c>
      <c r="G21">
        <f>VLOOKUP(D21,table_1jan[],4,FALSE)</f>
        <v>444</v>
      </c>
      <c r="K21"/>
      <c r="L21"/>
      <c r="M21"/>
    </row>
    <row r="22" spans="2:13" x14ac:dyDescent="0.3">
      <c r="B22" s="7">
        <v>45292</v>
      </c>
      <c r="C22" s="1" t="s">
        <v>36</v>
      </c>
      <c r="D22">
        <v>25626</v>
      </c>
      <c r="E22" t="s">
        <v>3</v>
      </c>
      <c r="F22">
        <f>VLOOKUP(D22,table_1jan[],3,FALSE)</f>
        <v>436</v>
      </c>
      <c r="G22">
        <f>VLOOKUP(D22,table_1jan[],4,FALSE)</f>
        <v>436</v>
      </c>
      <c r="K22"/>
      <c r="L22"/>
      <c r="M22"/>
    </row>
    <row r="23" spans="2:13" x14ac:dyDescent="0.3">
      <c r="B23" s="6">
        <v>45292</v>
      </c>
      <c r="C23" s="1" t="s">
        <v>36</v>
      </c>
      <c r="D23">
        <v>25870</v>
      </c>
      <c r="E23" t="s">
        <v>4</v>
      </c>
      <c r="F23">
        <f>VLOOKUP(D23,table_1jan[],3,FALSE)</f>
        <v>455</v>
      </c>
      <c r="G23">
        <f>VLOOKUP(D23,table_1jan[],4,FALSE)</f>
        <v>455</v>
      </c>
      <c r="K23"/>
      <c r="L23"/>
      <c r="M23"/>
    </row>
    <row r="24" spans="2:13" x14ac:dyDescent="0.3">
      <c r="B24" s="7">
        <v>45292</v>
      </c>
      <c r="C24" s="1" t="s">
        <v>36</v>
      </c>
      <c r="D24">
        <v>25864</v>
      </c>
      <c r="E24" t="s">
        <v>4</v>
      </c>
      <c r="F24">
        <f>VLOOKUP(D24,table_1jan[],3,FALSE)</f>
        <v>97</v>
      </c>
      <c r="G24">
        <f>VLOOKUP(D24,table_1jan[],4,FALSE)</f>
        <v>0</v>
      </c>
      <c r="K24"/>
      <c r="L24"/>
      <c r="M24"/>
    </row>
    <row r="25" spans="2:13" x14ac:dyDescent="0.3">
      <c r="B25" s="6">
        <v>45292</v>
      </c>
      <c r="C25" s="1" t="s">
        <v>36</v>
      </c>
      <c r="D25">
        <v>25829</v>
      </c>
      <c r="E25" t="s">
        <v>4</v>
      </c>
      <c r="F25">
        <f>VLOOKUP(D25,table_1jan[],3,FALSE)</f>
        <v>403</v>
      </c>
      <c r="G25">
        <f>VLOOKUP(D25,table_1jan[],4,FALSE)</f>
        <v>0</v>
      </c>
      <c r="K25"/>
      <c r="L25"/>
      <c r="M25"/>
    </row>
    <row r="26" spans="2:13" x14ac:dyDescent="0.3">
      <c r="B26" s="7">
        <v>45292</v>
      </c>
      <c r="C26" s="1" t="s">
        <v>36</v>
      </c>
      <c r="D26">
        <v>25879</v>
      </c>
      <c r="E26" t="s">
        <v>4</v>
      </c>
      <c r="F26">
        <f>VLOOKUP(D26,table_1jan[],3,FALSE)</f>
        <v>80</v>
      </c>
      <c r="G26">
        <f>VLOOKUP(D26,table_1jan[],4,FALSE)</f>
        <v>0</v>
      </c>
      <c r="K26"/>
      <c r="L26"/>
      <c r="M26"/>
    </row>
    <row r="27" spans="2:13" x14ac:dyDescent="0.3">
      <c r="B27" s="9">
        <v>45292</v>
      </c>
      <c r="C27" s="1" t="s">
        <v>36</v>
      </c>
      <c r="D27">
        <v>25812</v>
      </c>
      <c r="E27" t="s">
        <v>4</v>
      </c>
      <c r="F27">
        <f>VLOOKUP(D27,table_1jan[],3,FALSE)</f>
        <v>1281</v>
      </c>
      <c r="G27">
        <f>VLOOKUP(D27,table_1jan[],4,FALSE)</f>
        <v>0</v>
      </c>
      <c r="K27"/>
      <c r="L27"/>
      <c r="M27"/>
    </row>
    <row r="28" spans="2:13" x14ac:dyDescent="0.3">
      <c r="K28"/>
      <c r="L28"/>
      <c r="M28"/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8E2C3-692E-4CF9-82DF-F5C3497B8719}">
  <sheetPr codeName="Sheet4"/>
  <dimension ref="B1:Q415"/>
  <sheetViews>
    <sheetView workbookViewId="0">
      <selection activeCell="C3" sqref="C3"/>
    </sheetView>
  </sheetViews>
  <sheetFormatPr defaultRowHeight="15.6" x14ac:dyDescent="0.3"/>
  <cols>
    <col min="4" max="4" width="9.5546875" customWidth="1"/>
    <col min="11" max="11" width="9.5546875" customWidth="1"/>
    <col min="15" max="15" width="15.77734375" style="11" bestFit="1" customWidth="1"/>
    <col min="16" max="16" width="17" style="11" bestFit="1" customWidth="1"/>
    <col min="17" max="17" width="15.44140625" style="11" bestFit="1" customWidth="1"/>
  </cols>
  <sheetData>
    <row r="1" spans="2:17" x14ac:dyDescent="0.3">
      <c r="O1" s="11" t="s">
        <v>42</v>
      </c>
    </row>
    <row r="2" spans="2:17" x14ac:dyDescent="0.3">
      <c r="B2" t="s">
        <v>37</v>
      </c>
      <c r="C2" t="s">
        <v>0</v>
      </c>
      <c r="D2" t="s">
        <v>25</v>
      </c>
      <c r="E2" t="s">
        <v>26</v>
      </c>
    </row>
    <row r="3" spans="2:17" x14ac:dyDescent="0.3">
      <c r="B3">
        <v>25786</v>
      </c>
      <c r="C3" t="s">
        <v>38</v>
      </c>
      <c r="D3">
        <f>VLOOKUP(B3,Table8[],3,FALSE)</f>
        <v>387</v>
      </c>
      <c r="E3">
        <f>VLOOKUP(B3,Table8[],4,FALSE)</f>
        <v>0</v>
      </c>
      <c r="I3" t="s">
        <v>23</v>
      </c>
      <c r="J3" t="s">
        <v>0</v>
      </c>
      <c r="K3" t="s">
        <v>25</v>
      </c>
      <c r="L3" t="s">
        <v>26</v>
      </c>
      <c r="O3" s="12" t="s">
        <v>0</v>
      </c>
      <c r="P3" s="11" t="s">
        <v>28</v>
      </c>
    </row>
    <row r="4" spans="2:17" x14ac:dyDescent="0.3">
      <c r="B4">
        <v>25709</v>
      </c>
      <c r="C4" t="s">
        <v>38</v>
      </c>
      <c r="D4">
        <f>VLOOKUP(B4,Table8[],3,FALSE)</f>
        <v>458</v>
      </c>
      <c r="E4">
        <f>VLOOKUP(B4,Table8[],4,FALSE)</f>
        <v>0</v>
      </c>
      <c r="I4">
        <v>26049</v>
      </c>
      <c r="J4" t="s">
        <v>7</v>
      </c>
      <c r="K4">
        <v>485</v>
      </c>
      <c r="L4">
        <v>0</v>
      </c>
    </row>
    <row r="5" spans="2:17" x14ac:dyDescent="0.3">
      <c r="B5">
        <v>25804</v>
      </c>
      <c r="C5" t="s">
        <v>38</v>
      </c>
      <c r="D5">
        <f>VLOOKUP(B5,Table8[],3,FALSE)</f>
        <v>910</v>
      </c>
      <c r="E5">
        <f>VLOOKUP(B5,Table8[],4,FALSE)</f>
        <v>0</v>
      </c>
      <c r="I5">
        <v>26048</v>
      </c>
      <c r="J5" t="s">
        <v>7</v>
      </c>
      <c r="K5">
        <v>475</v>
      </c>
      <c r="L5">
        <v>475</v>
      </c>
      <c r="O5" s="12" t="s">
        <v>29</v>
      </c>
      <c r="P5" s="11" t="s">
        <v>31</v>
      </c>
      <c r="Q5" s="11" t="s">
        <v>32</v>
      </c>
    </row>
    <row r="6" spans="2:17" x14ac:dyDescent="0.3">
      <c r="B6">
        <v>25877</v>
      </c>
      <c r="C6" t="s">
        <v>38</v>
      </c>
      <c r="D6">
        <f>VLOOKUP(B6,Table8[],3,FALSE)</f>
        <v>353</v>
      </c>
      <c r="E6">
        <f>VLOOKUP(B6,Table8[],4,FALSE)</f>
        <v>0</v>
      </c>
      <c r="I6">
        <v>26047</v>
      </c>
      <c r="J6" t="s">
        <v>7</v>
      </c>
      <c r="K6">
        <v>542</v>
      </c>
      <c r="L6">
        <v>0</v>
      </c>
      <c r="O6" s="13">
        <v>25323</v>
      </c>
      <c r="P6" s="90">
        <v>85</v>
      </c>
      <c r="Q6" s="90">
        <v>0</v>
      </c>
    </row>
    <row r="7" spans="2:17" x14ac:dyDescent="0.3">
      <c r="B7">
        <v>25789</v>
      </c>
      <c r="C7" t="s">
        <v>38</v>
      </c>
      <c r="D7">
        <f>VLOOKUP(B7,Table8[],3,FALSE)</f>
        <v>458</v>
      </c>
      <c r="E7">
        <f>VLOOKUP(B7,Table8[],4,FALSE)</f>
        <v>0</v>
      </c>
      <c r="I7">
        <v>26046</v>
      </c>
      <c r="J7" t="s">
        <v>7</v>
      </c>
      <c r="K7">
        <v>507</v>
      </c>
      <c r="L7">
        <v>0</v>
      </c>
      <c r="O7" s="13">
        <v>25412</v>
      </c>
      <c r="P7" s="90">
        <v>621</v>
      </c>
      <c r="Q7" s="90">
        <v>0</v>
      </c>
    </row>
    <row r="8" spans="2:17" x14ac:dyDescent="0.3">
      <c r="B8">
        <v>25861</v>
      </c>
      <c r="C8" t="s">
        <v>38</v>
      </c>
      <c r="D8">
        <f>VLOOKUP(B8,Table8[],3,FALSE)</f>
        <v>56</v>
      </c>
      <c r="E8">
        <f>VLOOKUP(B8,Table8[],4,FALSE)</f>
        <v>0</v>
      </c>
      <c r="I8">
        <v>26045</v>
      </c>
      <c r="J8" t="s">
        <v>7</v>
      </c>
      <c r="K8">
        <v>575</v>
      </c>
      <c r="L8">
        <v>575</v>
      </c>
      <c r="O8" s="13">
        <v>25525</v>
      </c>
      <c r="P8" s="90">
        <v>700.65</v>
      </c>
      <c r="Q8" s="90">
        <v>0</v>
      </c>
    </row>
    <row r="9" spans="2:17" x14ac:dyDescent="0.3">
      <c r="B9">
        <v>25910</v>
      </c>
      <c r="C9" t="s">
        <v>38</v>
      </c>
      <c r="D9">
        <f>VLOOKUP(B9,Table8[],3,FALSE)</f>
        <v>910</v>
      </c>
      <c r="E9">
        <f>VLOOKUP(B9,Table8[],4,FALSE)</f>
        <v>0</v>
      </c>
      <c r="I9">
        <v>26044</v>
      </c>
      <c r="J9" t="s">
        <v>7</v>
      </c>
      <c r="K9">
        <v>1792</v>
      </c>
      <c r="L9">
        <v>1792</v>
      </c>
      <c r="O9" s="13">
        <v>25552</v>
      </c>
      <c r="P9" s="90">
        <v>616</v>
      </c>
      <c r="Q9" s="90">
        <v>0</v>
      </c>
    </row>
    <row r="10" spans="2:17" x14ac:dyDescent="0.3">
      <c r="B10">
        <v>25961</v>
      </c>
      <c r="C10" t="s">
        <v>38</v>
      </c>
      <c r="D10">
        <f>VLOOKUP(B10,Table8[],3,FALSE)</f>
        <v>470</v>
      </c>
      <c r="E10">
        <f>VLOOKUP(B10,Table8[],4,FALSE)</f>
        <v>0</v>
      </c>
      <c r="I10">
        <v>26042</v>
      </c>
      <c r="J10" t="s">
        <v>7</v>
      </c>
      <c r="K10">
        <v>508</v>
      </c>
      <c r="L10">
        <v>508</v>
      </c>
      <c r="O10" s="13">
        <v>25598</v>
      </c>
      <c r="P10" s="90">
        <v>715</v>
      </c>
      <c r="Q10" s="90">
        <v>0</v>
      </c>
    </row>
    <row r="11" spans="2:17" x14ac:dyDescent="0.3">
      <c r="B11">
        <v>25802</v>
      </c>
      <c r="C11" t="s">
        <v>38</v>
      </c>
      <c r="D11">
        <f>VLOOKUP(B11,Table8[],3,FALSE)</f>
        <v>430</v>
      </c>
      <c r="E11">
        <f>VLOOKUP(B11,Table8[],4,FALSE)</f>
        <v>0</v>
      </c>
      <c r="I11">
        <v>26041</v>
      </c>
      <c r="J11" t="s">
        <v>7</v>
      </c>
      <c r="K11">
        <v>795</v>
      </c>
      <c r="L11">
        <v>0</v>
      </c>
      <c r="O11" s="13">
        <v>25616</v>
      </c>
      <c r="P11" s="90">
        <v>347.5</v>
      </c>
      <c r="Q11" s="90">
        <v>0</v>
      </c>
    </row>
    <row r="12" spans="2:17" x14ac:dyDescent="0.3">
      <c r="B12">
        <v>25997</v>
      </c>
      <c r="C12" t="s">
        <v>38</v>
      </c>
      <c r="D12">
        <f>VLOOKUP(B12,Table8[],3,FALSE)</f>
        <v>453</v>
      </c>
      <c r="E12">
        <f>VLOOKUP(B12,Table8[],4,FALSE)</f>
        <v>0</v>
      </c>
      <c r="I12">
        <v>26040</v>
      </c>
      <c r="J12" t="s">
        <v>7</v>
      </c>
      <c r="K12">
        <v>910</v>
      </c>
      <c r="L12">
        <v>0</v>
      </c>
      <c r="O12" s="13">
        <v>25617</v>
      </c>
      <c r="P12" s="90">
        <v>629</v>
      </c>
      <c r="Q12" s="90">
        <v>0</v>
      </c>
    </row>
    <row r="13" spans="2:17" x14ac:dyDescent="0.3">
      <c r="B13">
        <v>25919</v>
      </c>
      <c r="C13" t="s">
        <v>38</v>
      </c>
      <c r="D13">
        <f>VLOOKUP(B13,Table8[],3,FALSE)</f>
        <v>562</v>
      </c>
      <c r="E13">
        <f>VLOOKUP(B13,Table8[],4,FALSE)</f>
        <v>562</v>
      </c>
      <c r="I13">
        <v>26039</v>
      </c>
      <c r="J13" t="s">
        <v>7</v>
      </c>
      <c r="K13">
        <v>47</v>
      </c>
      <c r="L13">
        <v>0</v>
      </c>
      <c r="O13" s="13">
        <v>25633</v>
      </c>
      <c r="P13" s="90">
        <v>161</v>
      </c>
      <c r="Q13" s="90">
        <v>0</v>
      </c>
    </row>
    <row r="14" spans="2:17" x14ac:dyDescent="0.3">
      <c r="B14">
        <v>25711</v>
      </c>
      <c r="C14" t="s">
        <v>38</v>
      </c>
      <c r="D14">
        <f>VLOOKUP(B14,Table8[],3,FALSE)</f>
        <v>23</v>
      </c>
      <c r="E14">
        <f>VLOOKUP(B14,Table8[],4,FALSE)</f>
        <v>23</v>
      </c>
      <c r="I14">
        <v>26038</v>
      </c>
      <c r="J14" t="s">
        <v>7</v>
      </c>
      <c r="K14">
        <v>626</v>
      </c>
      <c r="L14">
        <v>0</v>
      </c>
      <c r="O14" s="13">
        <v>25636</v>
      </c>
      <c r="P14" s="90">
        <v>372</v>
      </c>
      <c r="Q14" s="90">
        <v>0</v>
      </c>
    </row>
    <row r="15" spans="2:17" x14ac:dyDescent="0.3">
      <c r="B15">
        <v>25737</v>
      </c>
      <c r="C15" t="s">
        <v>38</v>
      </c>
      <c r="D15">
        <f>VLOOKUP(B15,Table8[],3,FALSE)</f>
        <v>532</v>
      </c>
      <c r="E15">
        <f>VLOOKUP(B15,Table8[],4,FALSE)</f>
        <v>0</v>
      </c>
      <c r="I15">
        <v>26037</v>
      </c>
      <c r="J15" t="s">
        <v>7</v>
      </c>
      <c r="K15">
        <v>0</v>
      </c>
      <c r="L15">
        <v>0</v>
      </c>
      <c r="O15" s="13">
        <v>25650</v>
      </c>
      <c r="P15" s="90">
        <v>175</v>
      </c>
      <c r="Q15" s="90">
        <v>0</v>
      </c>
    </row>
    <row r="16" spans="2:17" x14ac:dyDescent="0.3">
      <c r="B16">
        <v>25888</v>
      </c>
      <c r="C16" t="s">
        <v>38</v>
      </c>
      <c r="D16">
        <f>VLOOKUP(B16,Table8[],3,FALSE)</f>
        <v>461</v>
      </c>
      <c r="E16">
        <f>VLOOKUP(B16,Table8[],4,FALSE)</f>
        <v>0</v>
      </c>
      <c r="I16">
        <v>26035</v>
      </c>
      <c r="J16" t="s">
        <v>7</v>
      </c>
      <c r="K16">
        <v>614</v>
      </c>
      <c r="L16">
        <v>0</v>
      </c>
      <c r="O16" s="13">
        <v>25654</v>
      </c>
      <c r="P16" s="90">
        <v>446</v>
      </c>
      <c r="Q16" s="90">
        <v>0</v>
      </c>
    </row>
    <row r="17" spans="2:17" x14ac:dyDescent="0.3">
      <c r="B17">
        <v>25992</v>
      </c>
      <c r="C17" t="s">
        <v>38</v>
      </c>
      <c r="D17">
        <f>VLOOKUP(B17,Table8[],3,FALSE)</f>
        <v>429</v>
      </c>
      <c r="E17">
        <f>VLOOKUP(B17,Table8[],4,FALSE)</f>
        <v>0</v>
      </c>
      <c r="I17">
        <v>26034</v>
      </c>
      <c r="J17" t="s">
        <v>7</v>
      </c>
      <c r="K17">
        <v>716</v>
      </c>
      <c r="L17">
        <v>0</v>
      </c>
      <c r="O17" s="13">
        <v>25670</v>
      </c>
      <c r="P17" s="90">
        <v>710</v>
      </c>
      <c r="Q17" s="90">
        <v>0</v>
      </c>
    </row>
    <row r="18" spans="2:17" x14ac:dyDescent="0.3">
      <c r="B18">
        <v>25690</v>
      </c>
      <c r="C18" t="s">
        <v>38</v>
      </c>
      <c r="D18">
        <f>VLOOKUP(B18,Table8[],3,FALSE)</f>
        <v>487</v>
      </c>
      <c r="E18">
        <f>VLOOKUP(B18,Table8[],4,FALSE)</f>
        <v>0</v>
      </c>
      <c r="I18">
        <v>26033</v>
      </c>
      <c r="J18" t="s">
        <v>7</v>
      </c>
      <c r="K18">
        <v>112</v>
      </c>
      <c r="L18">
        <v>0</v>
      </c>
      <c r="O18" s="13">
        <v>25681</v>
      </c>
      <c r="P18" s="90">
        <v>1800</v>
      </c>
      <c r="Q18" s="90">
        <v>0</v>
      </c>
    </row>
    <row r="19" spans="2:17" x14ac:dyDescent="0.3">
      <c r="B19">
        <v>25903</v>
      </c>
      <c r="C19" t="s">
        <v>38</v>
      </c>
      <c r="D19">
        <f>VLOOKUP(B19,Table8[],3,FALSE)</f>
        <v>880</v>
      </c>
      <c r="E19">
        <f>VLOOKUP(B19,Table8[],4,FALSE)</f>
        <v>880</v>
      </c>
      <c r="I19">
        <v>26032</v>
      </c>
      <c r="J19" t="s">
        <v>7</v>
      </c>
      <c r="K19">
        <v>192</v>
      </c>
      <c r="L19">
        <v>0</v>
      </c>
      <c r="O19" s="13">
        <v>25690</v>
      </c>
      <c r="P19" s="90">
        <v>487</v>
      </c>
      <c r="Q19" s="90">
        <v>0</v>
      </c>
    </row>
    <row r="20" spans="2:17" x14ac:dyDescent="0.3">
      <c r="B20">
        <v>25929</v>
      </c>
      <c r="C20" t="s">
        <v>38</v>
      </c>
      <c r="D20">
        <f>VLOOKUP(B20,Table8[],3,FALSE)</f>
        <v>542</v>
      </c>
      <c r="E20">
        <f>VLOOKUP(B20,Table8[],4,FALSE)</f>
        <v>0</v>
      </c>
      <c r="I20">
        <v>26031</v>
      </c>
      <c r="J20" t="s">
        <v>7</v>
      </c>
      <c r="K20">
        <v>910</v>
      </c>
      <c r="L20">
        <v>0</v>
      </c>
      <c r="O20" s="13">
        <v>25705</v>
      </c>
      <c r="P20" s="90">
        <v>515</v>
      </c>
      <c r="Q20" s="90">
        <v>0</v>
      </c>
    </row>
    <row r="21" spans="2:17" x14ac:dyDescent="0.3">
      <c r="B21">
        <v>25977</v>
      </c>
      <c r="C21" t="s">
        <v>38</v>
      </c>
      <c r="D21">
        <f>VLOOKUP(B21,Table8[],3,FALSE)</f>
        <v>730</v>
      </c>
      <c r="E21">
        <f>VLOOKUP(B21,Table8[],4,FALSE)</f>
        <v>0</v>
      </c>
      <c r="I21">
        <v>26030</v>
      </c>
      <c r="J21" t="s">
        <v>7</v>
      </c>
      <c r="K21">
        <v>464</v>
      </c>
      <c r="L21">
        <v>464</v>
      </c>
      <c r="O21" s="13">
        <v>25709</v>
      </c>
      <c r="P21" s="90">
        <v>458</v>
      </c>
      <c r="Q21" s="90">
        <v>0</v>
      </c>
    </row>
    <row r="22" spans="2:17" x14ac:dyDescent="0.3">
      <c r="B22">
        <v>25915</v>
      </c>
      <c r="C22" t="s">
        <v>38</v>
      </c>
      <c r="D22">
        <f>VLOOKUP(B22,Table8[],3,FALSE)</f>
        <v>625</v>
      </c>
      <c r="E22">
        <f>VLOOKUP(B22,Table8[],4,FALSE)</f>
        <v>0</v>
      </c>
      <c r="I22">
        <v>26028</v>
      </c>
      <c r="J22" t="s">
        <v>7</v>
      </c>
      <c r="K22">
        <v>728.5</v>
      </c>
      <c r="L22">
        <v>0</v>
      </c>
      <c r="O22" s="13">
        <v>25711</v>
      </c>
      <c r="P22" s="90">
        <v>23</v>
      </c>
      <c r="Q22" s="90">
        <v>23</v>
      </c>
    </row>
    <row r="23" spans="2:17" x14ac:dyDescent="0.3">
      <c r="B23">
        <v>25969</v>
      </c>
      <c r="C23" t="s">
        <v>38</v>
      </c>
      <c r="D23">
        <f>VLOOKUP(B23,Table8[],3,FALSE)</f>
        <v>663</v>
      </c>
      <c r="E23">
        <f>VLOOKUP(B23,Table8[],4,FALSE)</f>
        <v>0</v>
      </c>
      <c r="I23">
        <v>26027</v>
      </c>
      <c r="J23" t="s">
        <v>7</v>
      </c>
      <c r="K23">
        <v>780</v>
      </c>
      <c r="L23">
        <v>0</v>
      </c>
      <c r="O23" s="13">
        <v>25729</v>
      </c>
      <c r="P23" s="90">
        <v>224</v>
      </c>
      <c r="Q23" s="90">
        <v>0</v>
      </c>
    </row>
    <row r="24" spans="2:17" x14ac:dyDescent="0.3">
      <c r="B24">
        <v>25917</v>
      </c>
      <c r="C24" t="s">
        <v>38</v>
      </c>
      <c r="D24">
        <f>VLOOKUP(B24,Table8[],3,FALSE)</f>
        <v>350</v>
      </c>
      <c r="E24">
        <f>VLOOKUP(B24,Table8[],4,FALSE)</f>
        <v>0</v>
      </c>
      <c r="I24">
        <v>26026</v>
      </c>
      <c r="J24" t="s">
        <v>7</v>
      </c>
      <c r="K24">
        <v>341</v>
      </c>
      <c r="L24">
        <v>0</v>
      </c>
      <c r="O24" s="13">
        <v>25737</v>
      </c>
      <c r="P24" s="90">
        <v>532</v>
      </c>
      <c r="Q24" s="90">
        <v>0</v>
      </c>
    </row>
    <row r="25" spans="2:17" x14ac:dyDescent="0.3">
      <c r="B25">
        <v>25840</v>
      </c>
      <c r="C25" t="s">
        <v>38</v>
      </c>
      <c r="D25">
        <f>VLOOKUP(B25,Table8[],3,FALSE)</f>
        <v>664</v>
      </c>
      <c r="E25">
        <f>VLOOKUP(B25,Table8[],4,FALSE)</f>
        <v>0</v>
      </c>
      <c r="I25">
        <v>26025</v>
      </c>
      <c r="J25" t="s">
        <v>7</v>
      </c>
      <c r="K25">
        <v>425</v>
      </c>
      <c r="L25">
        <v>0</v>
      </c>
      <c r="O25" s="13">
        <v>25751</v>
      </c>
      <c r="P25" s="90">
        <v>26</v>
      </c>
      <c r="Q25" s="90">
        <v>0</v>
      </c>
    </row>
    <row r="26" spans="2:17" x14ac:dyDescent="0.3">
      <c r="B26">
        <v>25982</v>
      </c>
      <c r="C26" t="s">
        <v>38</v>
      </c>
      <c r="D26">
        <f>VLOOKUP(B26,Table8[],3,FALSE)</f>
        <v>823.5</v>
      </c>
      <c r="E26">
        <f>VLOOKUP(B26,Table8[],4,FALSE)</f>
        <v>0</v>
      </c>
      <c r="I26">
        <v>26024</v>
      </c>
      <c r="J26" t="s">
        <v>7</v>
      </c>
      <c r="K26">
        <v>542</v>
      </c>
      <c r="L26">
        <v>0</v>
      </c>
      <c r="O26" s="13">
        <v>25752</v>
      </c>
      <c r="P26" s="90">
        <v>147</v>
      </c>
      <c r="Q26" s="90">
        <v>0</v>
      </c>
    </row>
    <row r="27" spans="2:17" x14ac:dyDescent="0.3">
      <c r="B27">
        <v>25758</v>
      </c>
      <c r="C27" t="s">
        <v>38</v>
      </c>
      <c r="D27">
        <f>VLOOKUP(B27,Table8[],3,FALSE)</f>
        <v>608</v>
      </c>
      <c r="E27">
        <f>VLOOKUP(B27,Table8[],4,FALSE)</f>
        <v>0</v>
      </c>
      <c r="I27">
        <v>26023</v>
      </c>
      <c r="J27" t="s">
        <v>7</v>
      </c>
      <c r="K27">
        <v>455</v>
      </c>
      <c r="L27">
        <v>455</v>
      </c>
      <c r="O27" s="13">
        <v>25758</v>
      </c>
      <c r="P27" s="90">
        <v>608</v>
      </c>
      <c r="Q27" s="90">
        <v>0</v>
      </c>
    </row>
    <row r="28" spans="2:17" x14ac:dyDescent="0.3">
      <c r="B28">
        <v>25952</v>
      </c>
      <c r="C28" t="s">
        <v>38</v>
      </c>
      <c r="D28">
        <f>VLOOKUP(B28,Table8[],3,FALSE)</f>
        <v>470.65</v>
      </c>
      <c r="E28">
        <f>VLOOKUP(B28,Table8[],4,FALSE)</f>
        <v>0</v>
      </c>
      <c r="I28">
        <v>26021</v>
      </c>
      <c r="J28" t="s">
        <v>7</v>
      </c>
      <c r="K28">
        <v>752.5</v>
      </c>
      <c r="L28">
        <v>0</v>
      </c>
      <c r="O28" s="13">
        <v>25764</v>
      </c>
      <c r="P28" s="90">
        <v>590</v>
      </c>
      <c r="Q28" s="90">
        <v>0</v>
      </c>
    </row>
    <row r="29" spans="2:17" x14ac:dyDescent="0.3">
      <c r="B29">
        <v>25681</v>
      </c>
      <c r="C29" t="s">
        <v>38</v>
      </c>
      <c r="D29">
        <f>VLOOKUP(B29,Table8[],3,FALSE)</f>
        <v>1800</v>
      </c>
      <c r="E29">
        <f>VLOOKUP(B29,Table8[],4,FALSE)</f>
        <v>0</v>
      </c>
      <c r="I29">
        <v>26020</v>
      </c>
      <c r="J29" t="s">
        <v>7</v>
      </c>
      <c r="K29">
        <v>669</v>
      </c>
      <c r="L29">
        <v>0</v>
      </c>
      <c r="O29" s="13">
        <v>25766</v>
      </c>
      <c r="P29" s="90">
        <v>455</v>
      </c>
      <c r="Q29" s="90">
        <v>0</v>
      </c>
    </row>
    <row r="30" spans="2:17" x14ac:dyDescent="0.3">
      <c r="B30">
        <v>25791</v>
      </c>
      <c r="C30" t="s">
        <v>38</v>
      </c>
      <c r="D30">
        <f>VLOOKUP(B30,Table8[],3,FALSE)</f>
        <v>462</v>
      </c>
      <c r="E30">
        <f>VLOOKUP(B30,Table8[],4,FALSE)</f>
        <v>0</v>
      </c>
      <c r="I30">
        <v>26019</v>
      </c>
      <c r="J30" t="s">
        <v>7</v>
      </c>
      <c r="K30">
        <v>601</v>
      </c>
      <c r="L30">
        <v>0</v>
      </c>
      <c r="O30" s="13">
        <v>25769</v>
      </c>
      <c r="P30" s="90">
        <v>63</v>
      </c>
      <c r="Q30" s="90">
        <v>0</v>
      </c>
    </row>
    <row r="31" spans="2:17" x14ac:dyDescent="0.3">
      <c r="B31">
        <v>25838</v>
      </c>
      <c r="C31" t="s">
        <v>38</v>
      </c>
      <c r="D31">
        <f>VLOOKUP(B31,Table8[],3,FALSE)</f>
        <v>1189</v>
      </c>
      <c r="E31">
        <f>VLOOKUP(B31,Table8[],4,FALSE)</f>
        <v>0</v>
      </c>
      <c r="I31">
        <v>26018</v>
      </c>
      <c r="J31" t="s">
        <v>7</v>
      </c>
      <c r="K31">
        <v>525</v>
      </c>
      <c r="L31">
        <v>0</v>
      </c>
      <c r="O31" s="13">
        <v>25771</v>
      </c>
      <c r="P31" s="90">
        <v>420</v>
      </c>
      <c r="Q31" s="90">
        <v>420</v>
      </c>
    </row>
    <row r="32" spans="2:17" x14ac:dyDescent="0.3">
      <c r="B32">
        <v>25899</v>
      </c>
      <c r="C32" t="s">
        <v>38</v>
      </c>
      <c r="D32">
        <f>VLOOKUP(B32,Table8[],3,FALSE)</f>
        <v>704</v>
      </c>
      <c r="E32">
        <f>VLOOKUP(B32,Table8[],4,FALSE)</f>
        <v>0</v>
      </c>
      <c r="I32">
        <v>26017</v>
      </c>
      <c r="J32" t="s">
        <v>7</v>
      </c>
      <c r="K32">
        <v>365</v>
      </c>
      <c r="L32">
        <v>0</v>
      </c>
      <c r="O32" s="13">
        <v>25776</v>
      </c>
      <c r="P32" s="90">
        <v>123</v>
      </c>
      <c r="Q32" s="90">
        <v>0</v>
      </c>
    </row>
    <row r="33" spans="2:17" x14ac:dyDescent="0.3">
      <c r="B33">
        <v>26005</v>
      </c>
      <c r="C33" t="s">
        <v>2</v>
      </c>
      <c r="D33">
        <f>VLOOKUP(B33,Table8[],3,FALSE)</f>
        <v>403</v>
      </c>
      <c r="E33">
        <f>VLOOKUP(B33,Table8[],4,FALSE)</f>
        <v>0</v>
      </c>
      <c r="I33">
        <v>26016</v>
      </c>
      <c r="J33" t="s">
        <v>7</v>
      </c>
      <c r="K33">
        <v>806</v>
      </c>
      <c r="L33">
        <v>0</v>
      </c>
      <c r="O33" s="13">
        <v>25780</v>
      </c>
      <c r="P33" s="90">
        <v>455</v>
      </c>
      <c r="Q33" s="90">
        <v>0</v>
      </c>
    </row>
    <row r="34" spans="2:17" x14ac:dyDescent="0.3">
      <c r="B34">
        <v>25938</v>
      </c>
      <c r="C34" t="s">
        <v>2</v>
      </c>
      <c r="D34">
        <f>VLOOKUP(B34,Table8[],3,FALSE)</f>
        <v>613</v>
      </c>
      <c r="E34">
        <f>VLOOKUP(B34,Table8[],4,FALSE)</f>
        <v>0</v>
      </c>
      <c r="I34">
        <v>26015</v>
      </c>
      <c r="J34" t="s">
        <v>7</v>
      </c>
      <c r="K34">
        <v>414</v>
      </c>
      <c r="L34">
        <v>0</v>
      </c>
      <c r="O34" s="13">
        <v>25783</v>
      </c>
      <c r="P34" s="90">
        <v>504</v>
      </c>
      <c r="Q34" s="90">
        <v>0</v>
      </c>
    </row>
    <row r="35" spans="2:17" x14ac:dyDescent="0.3">
      <c r="B35">
        <v>25914</v>
      </c>
      <c r="C35" t="s">
        <v>2</v>
      </c>
      <c r="D35">
        <f>VLOOKUP(B35,Table8[],3,FALSE)</f>
        <v>118</v>
      </c>
      <c r="E35">
        <f>VLOOKUP(B35,Table8[],4,FALSE)</f>
        <v>0</v>
      </c>
      <c r="I35">
        <v>26014</v>
      </c>
      <c r="J35" t="s">
        <v>7</v>
      </c>
      <c r="K35">
        <v>455</v>
      </c>
      <c r="L35">
        <v>0</v>
      </c>
      <c r="O35" s="13">
        <v>25785</v>
      </c>
      <c r="P35" s="90">
        <v>736</v>
      </c>
      <c r="Q35" s="90">
        <v>0</v>
      </c>
    </row>
    <row r="36" spans="2:17" x14ac:dyDescent="0.3">
      <c r="B36">
        <v>25954</v>
      </c>
      <c r="C36" t="s">
        <v>2</v>
      </c>
      <c r="D36">
        <f>VLOOKUP(B36,Table8[],3,FALSE)</f>
        <v>416</v>
      </c>
      <c r="E36">
        <f>VLOOKUP(B36,Table8[],4,FALSE)</f>
        <v>416</v>
      </c>
      <c r="I36">
        <v>26013</v>
      </c>
      <c r="J36" t="s">
        <v>7</v>
      </c>
      <c r="K36">
        <v>1035</v>
      </c>
      <c r="L36">
        <v>0</v>
      </c>
      <c r="O36" s="13">
        <v>25786</v>
      </c>
      <c r="P36" s="90">
        <v>387</v>
      </c>
      <c r="Q36" s="90">
        <v>0</v>
      </c>
    </row>
    <row r="37" spans="2:17" x14ac:dyDescent="0.3">
      <c r="B37">
        <v>25955</v>
      </c>
      <c r="C37" t="s">
        <v>2</v>
      </c>
      <c r="D37">
        <f>VLOOKUP(B37,Table8[],3,FALSE)</f>
        <v>327</v>
      </c>
      <c r="E37">
        <f>VLOOKUP(B37,Table8[],4,FALSE)</f>
        <v>327</v>
      </c>
      <c r="I37">
        <v>26012</v>
      </c>
      <c r="J37" t="s">
        <v>7</v>
      </c>
      <c r="K37">
        <v>455</v>
      </c>
      <c r="L37">
        <v>0</v>
      </c>
      <c r="O37" s="13">
        <v>25789</v>
      </c>
      <c r="P37" s="90">
        <v>458</v>
      </c>
      <c r="Q37" s="90">
        <v>0</v>
      </c>
    </row>
    <row r="38" spans="2:17" x14ac:dyDescent="0.3">
      <c r="B38">
        <v>25981</v>
      </c>
      <c r="C38" t="s">
        <v>2</v>
      </c>
      <c r="D38">
        <f>VLOOKUP(B38,Table8[],3,FALSE)</f>
        <v>565</v>
      </c>
      <c r="E38">
        <f>VLOOKUP(B38,Table8[],4,FALSE)</f>
        <v>0</v>
      </c>
      <c r="I38">
        <v>26011</v>
      </c>
      <c r="J38" t="s">
        <v>7</v>
      </c>
      <c r="K38">
        <v>1311</v>
      </c>
      <c r="L38">
        <v>0</v>
      </c>
      <c r="O38" s="13">
        <v>25790</v>
      </c>
      <c r="P38" s="90">
        <v>918</v>
      </c>
      <c r="Q38" s="90">
        <v>918</v>
      </c>
    </row>
    <row r="39" spans="2:17" x14ac:dyDescent="0.3">
      <c r="B39">
        <v>25949</v>
      </c>
      <c r="C39" t="s">
        <v>2</v>
      </c>
      <c r="D39">
        <f>VLOOKUP(B39,Table8[],3,FALSE)</f>
        <v>367</v>
      </c>
      <c r="E39">
        <f>VLOOKUP(B39,Table8[],4,FALSE)</f>
        <v>367</v>
      </c>
      <c r="I39">
        <v>26010</v>
      </c>
      <c r="J39" t="s">
        <v>7</v>
      </c>
      <c r="K39">
        <v>455</v>
      </c>
      <c r="L39">
        <v>0</v>
      </c>
      <c r="O39" s="13">
        <v>25791</v>
      </c>
      <c r="P39" s="90">
        <v>462</v>
      </c>
      <c r="Q39" s="90">
        <v>0</v>
      </c>
    </row>
    <row r="40" spans="2:17" x14ac:dyDescent="0.3">
      <c r="B40">
        <v>25958</v>
      </c>
      <c r="C40" t="s">
        <v>2</v>
      </c>
      <c r="D40">
        <f>VLOOKUP(B40,Table8[],3,FALSE)</f>
        <v>454</v>
      </c>
      <c r="E40">
        <f>VLOOKUP(B40,Table8[],4,FALSE)</f>
        <v>454</v>
      </c>
      <c r="I40">
        <v>26009</v>
      </c>
      <c r="J40" t="s">
        <v>7</v>
      </c>
      <c r="K40">
        <v>452</v>
      </c>
      <c r="L40">
        <v>0</v>
      </c>
      <c r="O40" s="13">
        <v>25794</v>
      </c>
      <c r="P40" s="90">
        <v>599</v>
      </c>
      <c r="Q40" s="90">
        <v>0</v>
      </c>
    </row>
    <row r="41" spans="2:17" x14ac:dyDescent="0.3">
      <c r="B41">
        <v>25970</v>
      </c>
      <c r="C41" t="s">
        <v>2</v>
      </c>
      <c r="D41">
        <f>VLOOKUP(B41,Table8[],3,FALSE)</f>
        <v>454</v>
      </c>
      <c r="E41">
        <f>VLOOKUP(B41,Table8[],4,FALSE)</f>
        <v>454</v>
      </c>
      <c r="I41">
        <v>26007</v>
      </c>
      <c r="J41" t="s">
        <v>12</v>
      </c>
      <c r="K41">
        <v>351</v>
      </c>
      <c r="L41">
        <v>0</v>
      </c>
      <c r="O41" s="13">
        <v>25796</v>
      </c>
      <c r="P41" s="90">
        <v>196</v>
      </c>
      <c r="Q41" s="90">
        <v>0</v>
      </c>
    </row>
    <row r="42" spans="2:17" x14ac:dyDescent="0.3">
      <c r="B42">
        <v>25994</v>
      </c>
      <c r="C42" t="s">
        <v>2</v>
      </c>
      <c r="D42">
        <f>VLOOKUP(B42,Table8[],3,FALSE)</f>
        <v>624</v>
      </c>
      <c r="E42">
        <f>VLOOKUP(B42,Table8[],4,FALSE)</f>
        <v>0</v>
      </c>
      <c r="I42">
        <v>26005</v>
      </c>
      <c r="J42" t="s">
        <v>11</v>
      </c>
      <c r="K42">
        <v>403</v>
      </c>
      <c r="L42">
        <v>0</v>
      </c>
      <c r="O42" s="13">
        <v>25802</v>
      </c>
      <c r="P42" s="90">
        <v>430</v>
      </c>
      <c r="Q42" s="90">
        <v>0</v>
      </c>
    </row>
    <row r="43" spans="2:17" x14ac:dyDescent="0.3">
      <c r="B43">
        <v>25943</v>
      </c>
      <c r="C43" t="s">
        <v>2</v>
      </c>
      <c r="D43">
        <f>VLOOKUP(B43,Table8[],3,FALSE)</f>
        <v>1147</v>
      </c>
      <c r="E43">
        <f>VLOOKUP(B43,Table8[],4,FALSE)</f>
        <v>1147</v>
      </c>
      <c r="I43">
        <v>26004</v>
      </c>
      <c r="J43" t="s">
        <v>16</v>
      </c>
      <c r="K43">
        <v>578</v>
      </c>
      <c r="L43">
        <v>0</v>
      </c>
      <c r="O43" s="13">
        <v>25804</v>
      </c>
      <c r="P43" s="90">
        <v>910</v>
      </c>
      <c r="Q43" s="90">
        <v>0</v>
      </c>
    </row>
    <row r="44" spans="2:17" x14ac:dyDescent="0.3">
      <c r="B44">
        <v>25936</v>
      </c>
      <c r="C44" t="s">
        <v>2</v>
      </c>
      <c r="D44">
        <f>VLOOKUP(B44,Table8[],3,FALSE)</f>
        <v>455</v>
      </c>
      <c r="E44">
        <f>VLOOKUP(B44,Table8[],4,FALSE)</f>
        <v>0</v>
      </c>
      <c r="I44">
        <v>26003</v>
      </c>
      <c r="J44" t="s">
        <v>9</v>
      </c>
      <c r="K44">
        <v>332.5</v>
      </c>
      <c r="L44">
        <v>0</v>
      </c>
      <c r="O44" s="13">
        <v>25810</v>
      </c>
      <c r="P44" s="90">
        <v>454</v>
      </c>
      <c r="Q44" s="90">
        <v>0</v>
      </c>
    </row>
    <row r="45" spans="2:17" x14ac:dyDescent="0.3">
      <c r="B45">
        <v>25953</v>
      </c>
      <c r="C45" t="s">
        <v>2</v>
      </c>
      <c r="D45">
        <f>VLOOKUP(B45,Table8[],3,FALSE)</f>
        <v>700</v>
      </c>
      <c r="E45">
        <f>VLOOKUP(B45,Table8[],4,FALSE)</f>
        <v>700</v>
      </c>
      <c r="I45">
        <v>26002</v>
      </c>
      <c r="J45" t="s">
        <v>7</v>
      </c>
      <c r="K45">
        <v>26</v>
      </c>
      <c r="L45">
        <v>0</v>
      </c>
      <c r="O45" s="13">
        <v>25811</v>
      </c>
      <c r="P45" s="90">
        <v>571</v>
      </c>
      <c r="Q45" s="90">
        <v>571</v>
      </c>
    </row>
    <row r="46" spans="2:17" x14ac:dyDescent="0.3">
      <c r="B46">
        <v>25932</v>
      </c>
      <c r="C46" t="s">
        <v>2</v>
      </c>
      <c r="D46">
        <f>VLOOKUP(B46,Table8[],3,FALSE)</f>
        <v>554</v>
      </c>
      <c r="E46">
        <f>VLOOKUP(B46,Table8[],4,FALSE)</f>
        <v>0</v>
      </c>
      <c r="I46">
        <v>26001</v>
      </c>
      <c r="J46" t="s">
        <v>7</v>
      </c>
      <c r="K46">
        <v>0</v>
      </c>
      <c r="L46">
        <v>0</v>
      </c>
      <c r="O46" s="13">
        <v>25816</v>
      </c>
      <c r="P46" s="90">
        <v>458</v>
      </c>
      <c r="Q46" s="90">
        <v>0</v>
      </c>
    </row>
    <row r="47" spans="2:17" x14ac:dyDescent="0.3">
      <c r="B47">
        <v>25909</v>
      </c>
      <c r="C47" t="s">
        <v>2</v>
      </c>
      <c r="D47">
        <f>VLOOKUP(B47,Table8[],3,FALSE)</f>
        <v>681</v>
      </c>
      <c r="E47">
        <f>VLOOKUP(B47,Table8[],4,FALSE)</f>
        <v>0</v>
      </c>
      <c r="I47">
        <v>26000</v>
      </c>
      <c r="J47" t="s">
        <v>20</v>
      </c>
      <c r="K47">
        <v>23</v>
      </c>
      <c r="L47">
        <v>0</v>
      </c>
      <c r="O47" s="13">
        <v>25818</v>
      </c>
      <c r="P47" s="90">
        <v>326</v>
      </c>
      <c r="Q47" s="90">
        <v>0</v>
      </c>
    </row>
    <row r="48" spans="2:17" x14ac:dyDescent="0.3">
      <c r="B48">
        <v>25852</v>
      </c>
      <c r="C48" t="s">
        <v>39</v>
      </c>
      <c r="D48">
        <f>VLOOKUP(B48,Table8[],3,FALSE)</f>
        <v>313</v>
      </c>
      <c r="E48">
        <f>VLOOKUP(B48,Table8[],4,FALSE)</f>
        <v>0</v>
      </c>
      <c r="I48">
        <v>25999</v>
      </c>
      <c r="J48" t="s">
        <v>16</v>
      </c>
      <c r="K48">
        <v>418</v>
      </c>
      <c r="L48">
        <v>0</v>
      </c>
      <c r="O48" s="13">
        <v>25833</v>
      </c>
      <c r="P48" s="90">
        <v>207</v>
      </c>
      <c r="Q48" s="90">
        <v>0</v>
      </c>
    </row>
    <row r="49" spans="2:17" x14ac:dyDescent="0.3">
      <c r="B49">
        <v>25752</v>
      </c>
      <c r="C49" t="s">
        <v>39</v>
      </c>
      <c r="D49">
        <f>VLOOKUP(B49,Table8[],3,FALSE)</f>
        <v>147</v>
      </c>
      <c r="E49">
        <f>VLOOKUP(B49,Table8[],4,FALSE)</f>
        <v>0</v>
      </c>
      <c r="I49">
        <v>25998</v>
      </c>
      <c r="J49" t="s">
        <v>9</v>
      </c>
      <c r="K49">
        <v>408</v>
      </c>
      <c r="L49">
        <v>0</v>
      </c>
      <c r="O49" s="13">
        <v>25835</v>
      </c>
      <c r="P49" s="90">
        <v>136</v>
      </c>
      <c r="Q49" s="90">
        <v>0</v>
      </c>
    </row>
    <row r="50" spans="2:17" x14ac:dyDescent="0.3">
      <c r="B50">
        <v>25848</v>
      </c>
      <c r="C50" t="s">
        <v>39</v>
      </c>
      <c r="D50">
        <f>VLOOKUP(B50,Table8[],3,FALSE)</f>
        <v>40</v>
      </c>
      <c r="E50">
        <f>VLOOKUP(B50,Table8[],4,FALSE)</f>
        <v>40</v>
      </c>
      <c r="I50">
        <v>25997</v>
      </c>
      <c r="J50" t="s">
        <v>18</v>
      </c>
      <c r="K50">
        <v>453</v>
      </c>
      <c r="L50">
        <v>0</v>
      </c>
      <c r="O50" s="13">
        <v>25837</v>
      </c>
      <c r="P50" s="90">
        <v>208</v>
      </c>
      <c r="Q50" s="90">
        <v>208</v>
      </c>
    </row>
    <row r="51" spans="2:17" x14ac:dyDescent="0.3">
      <c r="B51">
        <v>25790</v>
      </c>
      <c r="C51" t="s">
        <v>39</v>
      </c>
      <c r="D51">
        <f>VLOOKUP(B51,Table8[],3,FALSE)</f>
        <v>918</v>
      </c>
      <c r="E51">
        <f>VLOOKUP(B51,Table8[],4,FALSE)</f>
        <v>918</v>
      </c>
      <c r="I51">
        <v>25996</v>
      </c>
      <c r="J51" t="s">
        <v>7</v>
      </c>
      <c r="K51">
        <v>500</v>
      </c>
      <c r="L51">
        <v>0</v>
      </c>
      <c r="O51" s="13">
        <v>25838</v>
      </c>
      <c r="P51" s="90">
        <v>1189</v>
      </c>
      <c r="Q51" s="90">
        <v>0</v>
      </c>
    </row>
    <row r="52" spans="2:17" x14ac:dyDescent="0.3">
      <c r="B52">
        <v>25872</v>
      </c>
      <c r="C52" t="s">
        <v>39</v>
      </c>
      <c r="D52">
        <f>VLOOKUP(B52,Table8[],3,FALSE)</f>
        <v>536.5</v>
      </c>
      <c r="E52">
        <f>VLOOKUP(B52,Table8[],4,FALSE)</f>
        <v>0</v>
      </c>
      <c r="I52">
        <v>25995</v>
      </c>
      <c r="J52" t="s">
        <v>8</v>
      </c>
      <c r="K52">
        <v>439</v>
      </c>
      <c r="L52">
        <v>0</v>
      </c>
      <c r="O52" s="13">
        <v>25839</v>
      </c>
      <c r="P52" s="90">
        <v>468</v>
      </c>
      <c r="Q52" s="90">
        <v>0</v>
      </c>
    </row>
    <row r="53" spans="2:17" x14ac:dyDescent="0.3">
      <c r="B53">
        <v>25764</v>
      </c>
      <c r="C53" t="s">
        <v>39</v>
      </c>
      <c r="D53">
        <f>VLOOKUP(B53,Table8[],3,FALSE)</f>
        <v>590</v>
      </c>
      <c r="E53">
        <f>VLOOKUP(B53,Table8[],4,FALSE)</f>
        <v>0</v>
      </c>
      <c r="I53">
        <v>25994</v>
      </c>
      <c r="J53" t="s">
        <v>11</v>
      </c>
      <c r="K53">
        <v>624</v>
      </c>
      <c r="L53">
        <v>0</v>
      </c>
      <c r="O53" s="13">
        <v>25840</v>
      </c>
      <c r="P53" s="90">
        <v>664</v>
      </c>
      <c r="Q53" s="90">
        <v>0</v>
      </c>
    </row>
    <row r="54" spans="2:17" x14ac:dyDescent="0.3">
      <c r="B54">
        <v>25650</v>
      </c>
      <c r="C54" t="s">
        <v>39</v>
      </c>
      <c r="D54">
        <f>VLOOKUP(B54,Table8[],3,FALSE)</f>
        <v>175</v>
      </c>
      <c r="E54">
        <f>VLOOKUP(B54,Table8[],4,FALSE)</f>
        <v>0</v>
      </c>
      <c r="I54">
        <v>25993</v>
      </c>
      <c r="J54" t="s">
        <v>7</v>
      </c>
      <c r="K54">
        <v>455</v>
      </c>
      <c r="L54">
        <v>0</v>
      </c>
      <c r="O54" s="13">
        <v>25842</v>
      </c>
      <c r="P54" s="90">
        <v>153</v>
      </c>
      <c r="Q54" s="90">
        <v>0</v>
      </c>
    </row>
    <row r="55" spans="2:17" x14ac:dyDescent="0.3">
      <c r="B55">
        <v>25776</v>
      </c>
      <c r="C55" t="s">
        <v>39</v>
      </c>
      <c r="D55">
        <f>VLOOKUP(B55,Table8[],3,FALSE)</f>
        <v>123</v>
      </c>
      <c r="E55">
        <f>VLOOKUP(B55,Table8[],4,FALSE)</f>
        <v>0</v>
      </c>
      <c r="I55">
        <v>25992</v>
      </c>
      <c r="J55" t="s">
        <v>18</v>
      </c>
      <c r="K55">
        <v>429</v>
      </c>
      <c r="L55">
        <v>0</v>
      </c>
      <c r="O55" s="13">
        <v>25848</v>
      </c>
      <c r="P55" s="90">
        <v>40</v>
      </c>
      <c r="Q55" s="90">
        <v>40</v>
      </c>
    </row>
    <row r="56" spans="2:17" x14ac:dyDescent="0.3">
      <c r="B56">
        <v>25636</v>
      </c>
      <c r="C56" t="s">
        <v>39</v>
      </c>
      <c r="D56">
        <f>VLOOKUP(B56,Table8[],3,FALSE)</f>
        <v>372</v>
      </c>
      <c r="E56">
        <f>VLOOKUP(B56,Table8[],4,FALSE)</f>
        <v>0</v>
      </c>
      <c r="I56">
        <v>25991</v>
      </c>
      <c r="J56" t="s">
        <v>16</v>
      </c>
      <c r="K56">
        <v>727</v>
      </c>
      <c r="L56">
        <v>0</v>
      </c>
      <c r="O56" s="13">
        <v>25852</v>
      </c>
      <c r="P56" s="90">
        <v>313</v>
      </c>
      <c r="Q56" s="90">
        <v>0</v>
      </c>
    </row>
    <row r="57" spans="2:17" x14ac:dyDescent="0.3">
      <c r="B57">
        <v>26000</v>
      </c>
      <c r="C57" t="s">
        <v>39</v>
      </c>
      <c r="D57">
        <f>VLOOKUP(B57,Table8[],3,FALSE)</f>
        <v>23</v>
      </c>
      <c r="E57">
        <f>VLOOKUP(B57,Table8[],4,FALSE)</f>
        <v>0</v>
      </c>
      <c r="I57">
        <v>25990</v>
      </c>
      <c r="J57" t="s">
        <v>7</v>
      </c>
      <c r="K57">
        <v>2306</v>
      </c>
      <c r="L57">
        <v>2306</v>
      </c>
      <c r="O57" s="13">
        <v>25856</v>
      </c>
      <c r="P57" s="90">
        <v>693</v>
      </c>
      <c r="Q57" s="90">
        <v>0</v>
      </c>
    </row>
    <row r="58" spans="2:17" x14ac:dyDescent="0.3">
      <c r="B58">
        <v>25987</v>
      </c>
      <c r="C58" t="s">
        <v>39</v>
      </c>
      <c r="D58">
        <f>VLOOKUP(B58,Table8[],3,FALSE)</f>
        <v>453</v>
      </c>
      <c r="E58">
        <f>VLOOKUP(B58,Table8[],4,FALSE)</f>
        <v>0</v>
      </c>
      <c r="I58">
        <v>25989</v>
      </c>
      <c r="J58" t="s">
        <v>16</v>
      </c>
      <c r="K58">
        <v>483</v>
      </c>
      <c r="L58">
        <v>0</v>
      </c>
      <c r="O58" s="13">
        <v>25861</v>
      </c>
      <c r="P58" s="90">
        <v>56</v>
      </c>
      <c r="Q58" s="90">
        <v>0</v>
      </c>
    </row>
    <row r="59" spans="2:17" x14ac:dyDescent="0.3">
      <c r="B59">
        <v>25670</v>
      </c>
      <c r="C59" t="s">
        <v>39</v>
      </c>
      <c r="D59">
        <f>VLOOKUP(B59,Table8[],3,FALSE)</f>
        <v>710</v>
      </c>
      <c r="E59">
        <f>VLOOKUP(B59,Table8[],4,FALSE)</f>
        <v>0</v>
      </c>
      <c r="I59">
        <v>25988</v>
      </c>
      <c r="J59" t="s">
        <v>7</v>
      </c>
      <c r="K59">
        <v>513</v>
      </c>
      <c r="L59">
        <v>0</v>
      </c>
      <c r="O59" s="13">
        <v>25865</v>
      </c>
      <c r="P59" s="90">
        <v>569</v>
      </c>
      <c r="Q59" s="90">
        <v>0</v>
      </c>
    </row>
    <row r="60" spans="2:17" x14ac:dyDescent="0.3">
      <c r="B60">
        <v>25633</v>
      </c>
      <c r="C60" t="s">
        <v>39</v>
      </c>
      <c r="D60">
        <f>VLOOKUP(B60,Table8[],3,FALSE)</f>
        <v>161</v>
      </c>
      <c r="E60">
        <f>VLOOKUP(B60,Table8[],4,FALSE)</f>
        <v>0</v>
      </c>
      <c r="I60">
        <v>25987</v>
      </c>
      <c r="J60" t="s">
        <v>20</v>
      </c>
      <c r="K60">
        <v>453</v>
      </c>
      <c r="L60">
        <v>0</v>
      </c>
      <c r="O60" s="13">
        <v>25867</v>
      </c>
      <c r="P60" s="90">
        <v>1012.6</v>
      </c>
      <c r="Q60" s="90">
        <v>0</v>
      </c>
    </row>
    <row r="61" spans="2:17" x14ac:dyDescent="0.3">
      <c r="B61">
        <v>25811</v>
      </c>
      <c r="C61" t="s">
        <v>39</v>
      </c>
      <c r="D61">
        <f>VLOOKUP(B61,Table8[],3,FALSE)</f>
        <v>571</v>
      </c>
      <c r="E61">
        <f>VLOOKUP(B61,Table8[],4,FALSE)</f>
        <v>571</v>
      </c>
      <c r="I61">
        <v>25986</v>
      </c>
      <c r="J61" t="s">
        <v>20</v>
      </c>
      <c r="K61">
        <v>677</v>
      </c>
      <c r="L61">
        <v>0</v>
      </c>
      <c r="O61" s="13">
        <v>25871</v>
      </c>
      <c r="P61" s="90">
        <v>80</v>
      </c>
      <c r="Q61" s="90">
        <v>0</v>
      </c>
    </row>
    <row r="62" spans="2:17" x14ac:dyDescent="0.3">
      <c r="B62">
        <v>25810</v>
      </c>
      <c r="C62" t="s">
        <v>39</v>
      </c>
      <c r="D62">
        <f>VLOOKUP(B62,Table8[],3,FALSE)</f>
        <v>454</v>
      </c>
      <c r="E62">
        <f>VLOOKUP(B62,Table8[],4,FALSE)</f>
        <v>0</v>
      </c>
      <c r="I62">
        <v>25985</v>
      </c>
      <c r="J62" t="s">
        <v>8</v>
      </c>
      <c r="K62">
        <v>886.5</v>
      </c>
      <c r="L62">
        <v>0</v>
      </c>
      <c r="O62" s="13">
        <v>25872</v>
      </c>
      <c r="P62" s="90">
        <v>536.5</v>
      </c>
      <c r="Q62" s="90">
        <v>0</v>
      </c>
    </row>
    <row r="63" spans="2:17" x14ac:dyDescent="0.3">
      <c r="B63">
        <v>25882</v>
      </c>
      <c r="C63" t="s">
        <v>39</v>
      </c>
      <c r="D63">
        <f>VLOOKUP(B63,Table8[],3,FALSE)</f>
        <v>1006</v>
      </c>
      <c r="E63">
        <f>VLOOKUP(B63,Table8[],4,FALSE)</f>
        <v>0</v>
      </c>
      <c r="I63">
        <v>25984</v>
      </c>
      <c r="J63" t="s">
        <v>10</v>
      </c>
      <c r="K63">
        <v>479</v>
      </c>
      <c r="L63">
        <v>479</v>
      </c>
      <c r="O63" s="13">
        <v>25875</v>
      </c>
      <c r="P63" s="90">
        <v>24</v>
      </c>
      <c r="Q63" s="90">
        <v>0</v>
      </c>
    </row>
    <row r="64" spans="2:17" x14ac:dyDescent="0.3">
      <c r="B64">
        <v>25867</v>
      </c>
      <c r="C64" t="s">
        <v>39</v>
      </c>
      <c r="D64">
        <f>VLOOKUP(B64,Table8[],3,FALSE)</f>
        <v>1012.6</v>
      </c>
      <c r="E64">
        <f>VLOOKUP(B64,Table8[],4,FALSE)</f>
        <v>0</v>
      </c>
      <c r="I64">
        <v>25983</v>
      </c>
      <c r="J64" t="s">
        <v>8</v>
      </c>
      <c r="K64">
        <v>454</v>
      </c>
      <c r="L64">
        <v>0</v>
      </c>
      <c r="O64" s="13">
        <v>25877</v>
      </c>
      <c r="P64" s="90">
        <v>353</v>
      </c>
      <c r="Q64" s="90">
        <v>0</v>
      </c>
    </row>
    <row r="65" spans="2:17" x14ac:dyDescent="0.3">
      <c r="B65">
        <v>25912</v>
      </c>
      <c r="C65" t="s">
        <v>39</v>
      </c>
      <c r="D65">
        <f>VLOOKUP(B65,Table8[],3,FALSE)</f>
        <v>918</v>
      </c>
      <c r="E65">
        <f>VLOOKUP(B65,Table8[],4,FALSE)</f>
        <v>0</v>
      </c>
      <c r="I65">
        <v>25982</v>
      </c>
      <c r="J65" t="s">
        <v>18</v>
      </c>
      <c r="K65">
        <v>823.5</v>
      </c>
      <c r="L65">
        <v>0</v>
      </c>
      <c r="O65" s="13">
        <v>25882</v>
      </c>
      <c r="P65" s="90">
        <v>1006</v>
      </c>
      <c r="Q65" s="90">
        <v>0</v>
      </c>
    </row>
    <row r="66" spans="2:17" x14ac:dyDescent="0.3">
      <c r="B66">
        <v>25986</v>
      </c>
      <c r="C66" t="s">
        <v>39</v>
      </c>
      <c r="D66">
        <f>VLOOKUP(B66,Table8[],3,FALSE)</f>
        <v>677</v>
      </c>
      <c r="E66">
        <f>VLOOKUP(B66,Table8[],4,FALSE)</f>
        <v>0</v>
      </c>
      <c r="I66">
        <v>25981</v>
      </c>
      <c r="J66" t="s">
        <v>11</v>
      </c>
      <c r="K66">
        <v>565</v>
      </c>
      <c r="L66">
        <v>0</v>
      </c>
      <c r="O66" s="13">
        <v>25886</v>
      </c>
      <c r="P66" s="90">
        <v>430</v>
      </c>
      <c r="Q66" s="90">
        <v>0</v>
      </c>
    </row>
    <row r="67" spans="2:17" x14ac:dyDescent="0.3">
      <c r="B67">
        <v>25895</v>
      </c>
      <c r="C67" t="s">
        <v>39</v>
      </c>
      <c r="D67">
        <f>VLOOKUP(B67,Table8[],3,FALSE)</f>
        <v>467</v>
      </c>
      <c r="E67">
        <f>VLOOKUP(B67,Table8[],4,FALSE)</f>
        <v>0</v>
      </c>
      <c r="I67">
        <v>25980</v>
      </c>
      <c r="J67" t="s">
        <v>7</v>
      </c>
      <c r="K67">
        <v>730</v>
      </c>
      <c r="L67">
        <v>730</v>
      </c>
      <c r="O67" s="13">
        <v>25888</v>
      </c>
      <c r="P67" s="90">
        <v>461</v>
      </c>
      <c r="Q67" s="90">
        <v>0</v>
      </c>
    </row>
    <row r="68" spans="2:17" x14ac:dyDescent="0.3">
      <c r="B68">
        <v>25959</v>
      </c>
      <c r="C68" t="s">
        <v>39</v>
      </c>
      <c r="D68">
        <f>VLOOKUP(B68,Table8[],3,FALSE)</f>
        <v>453</v>
      </c>
      <c r="E68">
        <f>VLOOKUP(B68,Table8[],4,FALSE)</f>
        <v>0</v>
      </c>
      <c r="I68">
        <v>25979</v>
      </c>
      <c r="J68" t="s">
        <v>8</v>
      </c>
      <c r="K68">
        <v>1062</v>
      </c>
      <c r="L68">
        <v>0</v>
      </c>
      <c r="O68" s="13">
        <v>25889</v>
      </c>
      <c r="P68" s="90">
        <v>1108</v>
      </c>
      <c r="Q68" s="90">
        <v>0</v>
      </c>
    </row>
    <row r="69" spans="2:17" x14ac:dyDescent="0.3">
      <c r="B69">
        <v>25902</v>
      </c>
      <c r="C69" t="s">
        <v>39</v>
      </c>
      <c r="D69">
        <f>VLOOKUP(B69,Table8[],3,FALSE)</f>
        <v>937</v>
      </c>
      <c r="E69">
        <f>VLOOKUP(B69,Table8[],4,FALSE)</f>
        <v>937</v>
      </c>
      <c r="I69">
        <v>25978</v>
      </c>
      <c r="J69" t="s">
        <v>10</v>
      </c>
      <c r="K69">
        <v>715</v>
      </c>
      <c r="L69">
        <v>715</v>
      </c>
      <c r="O69" s="13">
        <v>25890</v>
      </c>
      <c r="P69" s="90">
        <v>60</v>
      </c>
      <c r="Q69" s="90">
        <v>0</v>
      </c>
    </row>
    <row r="70" spans="2:17" x14ac:dyDescent="0.3">
      <c r="B70">
        <v>25894</v>
      </c>
      <c r="C70" t="s">
        <v>39</v>
      </c>
      <c r="D70">
        <f>VLOOKUP(B70,Table8[],3,FALSE)</f>
        <v>586</v>
      </c>
      <c r="E70">
        <f>VLOOKUP(B70,Table8[],4,FALSE)</f>
        <v>0</v>
      </c>
      <c r="I70">
        <v>25977</v>
      </c>
      <c r="J70" t="s">
        <v>18</v>
      </c>
      <c r="K70">
        <v>730</v>
      </c>
      <c r="L70">
        <v>0</v>
      </c>
      <c r="O70" s="13">
        <v>25891</v>
      </c>
      <c r="P70" s="90">
        <v>23</v>
      </c>
      <c r="Q70" s="90">
        <v>0</v>
      </c>
    </row>
    <row r="71" spans="2:17" x14ac:dyDescent="0.3">
      <c r="B71">
        <v>25705</v>
      </c>
      <c r="C71" t="s">
        <v>39</v>
      </c>
      <c r="D71">
        <f>VLOOKUP(B71,Table8[],3,FALSE)</f>
        <v>515</v>
      </c>
      <c r="E71">
        <f>VLOOKUP(B71,Table8[],4,FALSE)</f>
        <v>0</v>
      </c>
      <c r="I71">
        <v>25976</v>
      </c>
      <c r="J71" t="s">
        <v>8</v>
      </c>
      <c r="K71">
        <v>498</v>
      </c>
      <c r="L71">
        <v>0</v>
      </c>
      <c r="O71" s="13">
        <v>25892</v>
      </c>
      <c r="P71" s="90">
        <v>430</v>
      </c>
      <c r="Q71" s="90">
        <v>0</v>
      </c>
    </row>
    <row r="72" spans="2:17" x14ac:dyDescent="0.3">
      <c r="B72">
        <v>25886</v>
      </c>
      <c r="C72" t="s">
        <v>39</v>
      </c>
      <c r="D72">
        <f>VLOOKUP(B72,Table8[],3,FALSE)</f>
        <v>430</v>
      </c>
      <c r="E72">
        <f>VLOOKUP(B72,Table8[],4,FALSE)</f>
        <v>0</v>
      </c>
      <c r="I72">
        <v>25975</v>
      </c>
      <c r="J72" t="s">
        <v>15</v>
      </c>
      <c r="K72">
        <v>438</v>
      </c>
      <c r="L72">
        <v>0</v>
      </c>
      <c r="O72" s="13">
        <v>25893</v>
      </c>
      <c r="P72" s="90">
        <v>313</v>
      </c>
      <c r="Q72" s="90">
        <v>0</v>
      </c>
    </row>
    <row r="73" spans="2:17" x14ac:dyDescent="0.3">
      <c r="B73">
        <v>25766</v>
      </c>
      <c r="C73" t="s">
        <v>40</v>
      </c>
      <c r="D73">
        <f>VLOOKUP(B73,Table8[],3,FALSE)</f>
        <v>455</v>
      </c>
      <c r="E73">
        <f>VLOOKUP(B73,Table8[],4,FALSE)</f>
        <v>0</v>
      </c>
      <c r="I73">
        <v>25974</v>
      </c>
      <c r="J73" t="s">
        <v>16</v>
      </c>
      <c r="K73">
        <v>513</v>
      </c>
      <c r="L73">
        <v>0</v>
      </c>
      <c r="O73" s="13">
        <v>25894</v>
      </c>
      <c r="P73" s="90">
        <v>586</v>
      </c>
      <c r="Q73" s="90">
        <v>0</v>
      </c>
    </row>
    <row r="74" spans="2:17" x14ac:dyDescent="0.3">
      <c r="B74">
        <v>25975</v>
      </c>
      <c r="C74" t="s">
        <v>40</v>
      </c>
      <c r="D74">
        <f>VLOOKUP(B74,Table8[],3,FALSE)</f>
        <v>438</v>
      </c>
      <c r="E74">
        <f>VLOOKUP(B74,Table8[],4,FALSE)</f>
        <v>0</v>
      </c>
      <c r="I74">
        <v>25973</v>
      </c>
      <c r="J74" t="s">
        <v>7</v>
      </c>
      <c r="K74">
        <v>433</v>
      </c>
      <c r="L74">
        <v>0</v>
      </c>
      <c r="O74" s="13">
        <v>25895</v>
      </c>
      <c r="P74" s="90">
        <v>467</v>
      </c>
      <c r="Q74" s="90">
        <v>0</v>
      </c>
    </row>
    <row r="75" spans="2:17" x14ac:dyDescent="0.3">
      <c r="B75">
        <v>25654</v>
      </c>
      <c r="C75" t="s">
        <v>40</v>
      </c>
      <c r="D75">
        <f>VLOOKUP(B75,Table8[],3,FALSE)</f>
        <v>446</v>
      </c>
      <c r="E75">
        <f>VLOOKUP(B75,Table8[],4,FALSE)</f>
        <v>0</v>
      </c>
      <c r="I75">
        <v>25972</v>
      </c>
      <c r="J75" t="s">
        <v>7</v>
      </c>
      <c r="K75">
        <v>186</v>
      </c>
      <c r="L75">
        <v>0</v>
      </c>
      <c r="O75" s="13">
        <v>25896</v>
      </c>
      <c r="P75" s="90">
        <v>505</v>
      </c>
      <c r="Q75" s="90">
        <v>0</v>
      </c>
    </row>
    <row r="76" spans="2:17" x14ac:dyDescent="0.3">
      <c r="B76">
        <v>25771</v>
      </c>
      <c r="C76" t="s">
        <v>40</v>
      </c>
      <c r="D76">
        <f>VLOOKUP(B76,Table8[],3,FALSE)</f>
        <v>420</v>
      </c>
      <c r="E76">
        <f>VLOOKUP(B76,Table8[],4,FALSE)</f>
        <v>420</v>
      </c>
      <c r="I76">
        <v>25971</v>
      </c>
      <c r="J76" t="s">
        <v>7</v>
      </c>
      <c r="K76">
        <v>407</v>
      </c>
      <c r="L76">
        <v>0</v>
      </c>
      <c r="O76" s="13">
        <v>25897</v>
      </c>
      <c r="P76" s="90">
        <v>23</v>
      </c>
      <c r="Q76" s="90">
        <v>0</v>
      </c>
    </row>
    <row r="77" spans="2:17" x14ac:dyDescent="0.3">
      <c r="B77">
        <v>25785</v>
      </c>
      <c r="C77" t="s">
        <v>40</v>
      </c>
      <c r="D77">
        <f>VLOOKUP(B77,Table8[],3,FALSE)</f>
        <v>736</v>
      </c>
      <c r="E77">
        <f>VLOOKUP(B77,Table8[],4,FALSE)</f>
        <v>0</v>
      </c>
      <c r="I77">
        <v>25970</v>
      </c>
      <c r="J77" t="s">
        <v>11</v>
      </c>
      <c r="K77">
        <v>454</v>
      </c>
      <c r="L77">
        <v>454</v>
      </c>
      <c r="O77" s="13">
        <v>25899</v>
      </c>
      <c r="P77" s="90">
        <v>704</v>
      </c>
      <c r="Q77" s="90">
        <v>0</v>
      </c>
    </row>
    <row r="78" spans="2:17" x14ac:dyDescent="0.3">
      <c r="B78">
        <v>25839</v>
      </c>
      <c r="C78" t="s">
        <v>40</v>
      </c>
      <c r="D78">
        <f>VLOOKUP(B78,Table8[],3,FALSE)</f>
        <v>468</v>
      </c>
      <c r="E78">
        <f>VLOOKUP(B78,Table8[],4,FALSE)</f>
        <v>0</v>
      </c>
      <c r="I78">
        <v>25969</v>
      </c>
      <c r="J78" t="s">
        <v>18</v>
      </c>
      <c r="K78">
        <v>663</v>
      </c>
      <c r="L78">
        <v>0</v>
      </c>
      <c r="O78" s="13">
        <v>25902</v>
      </c>
      <c r="P78" s="90">
        <v>937</v>
      </c>
      <c r="Q78" s="90">
        <v>937</v>
      </c>
    </row>
    <row r="79" spans="2:17" x14ac:dyDescent="0.3">
      <c r="B79">
        <v>25525</v>
      </c>
      <c r="C79" t="s">
        <v>40</v>
      </c>
      <c r="D79">
        <f>VLOOKUP(B79,Table8[],3,FALSE)</f>
        <v>700.65</v>
      </c>
      <c r="E79">
        <f>VLOOKUP(B79,Table8[],4,FALSE)</f>
        <v>0</v>
      </c>
      <c r="I79">
        <v>25968</v>
      </c>
      <c r="J79" t="s">
        <v>12</v>
      </c>
      <c r="K79">
        <v>403</v>
      </c>
      <c r="L79">
        <v>0</v>
      </c>
      <c r="O79" s="13">
        <v>25903</v>
      </c>
      <c r="P79" s="90">
        <v>880</v>
      </c>
      <c r="Q79" s="90">
        <v>880</v>
      </c>
    </row>
    <row r="80" spans="2:17" x14ac:dyDescent="0.3">
      <c r="B80">
        <v>25842</v>
      </c>
      <c r="C80" t="s">
        <v>40</v>
      </c>
      <c r="D80">
        <f>VLOOKUP(B80,Table8[],3,FALSE)</f>
        <v>153</v>
      </c>
      <c r="E80">
        <f>VLOOKUP(B80,Table8[],4,FALSE)</f>
        <v>0</v>
      </c>
      <c r="I80">
        <v>25967</v>
      </c>
      <c r="J80" t="s">
        <v>7</v>
      </c>
      <c r="K80">
        <v>0</v>
      </c>
      <c r="L80">
        <v>0</v>
      </c>
      <c r="O80" s="13">
        <v>25905</v>
      </c>
      <c r="P80" s="90">
        <v>865</v>
      </c>
      <c r="Q80" s="90">
        <v>0</v>
      </c>
    </row>
    <row r="81" spans="2:17" x14ac:dyDescent="0.3">
      <c r="B81">
        <v>25906</v>
      </c>
      <c r="C81" t="s">
        <v>40</v>
      </c>
      <c r="D81">
        <f>VLOOKUP(B81,Table8[],3,FALSE)</f>
        <v>464</v>
      </c>
      <c r="E81">
        <f>VLOOKUP(B81,Table8[],4,FALSE)</f>
        <v>0</v>
      </c>
      <c r="I81">
        <v>25966</v>
      </c>
      <c r="J81" t="s">
        <v>10</v>
      </c>
      <c r="K81">
        <v>459</v>
      </c>
      <c r="L81">
        <v>0</v>
      </c>
      <c r="O81" s="13">
        <v>25906</v>
      </c>
      <c r="P81" s="90">
        <v>464</v>
      </c>
      <c r="Q81" s="90">
        <v>0</v>
      </c>
    </row>
    <row r="82" spans="2:17" x14ac:dyDescent="0.3">
      <c r="B82">
        <v>25924</v>
      </c>
      <c r="C82" t="s">
        <v>3</v>
      </c>
      <c r="D82">
        <f>VLOOKUP(B82,Table8[],3,FALSE)</f>
        <v>579</v>
      </c>
      <c r="E82">
        <f>VLOOKUP(B82,Table8[],4,FALSE)</f>
        <v>0</v>
      </c>
      <c r="I82">
        <v>25965</v>
      </c>
      <c r="J82" t="s">
        <v>7</v>
      </c>
      <c r="K82">
        <v>558</v>
      </c>
      <c r="L82">
        <v>0</v>
      </c>
      <c r="O82" s="13">
        <v>25909</v>
      </c>
      <c r="P82" s="90">
        <v>681</v>
      </c>
      <c r="Q82" s="90">
        <v>0</v>
      </c>
    </row>
    <row r="83" spans="2:17" x14ac:dyDescent="0.3">
      <c r="B83">
        <v>25913</v>
      </c>
      <c r="C83" t="s">
        <v>3</v>
      </c>
      <c r="D83">
        <f>VLOOKUP(B83,Table8[],3,FALSE)</f>
        <v>729</v>
      </c>
      <c r="E83">
        <f>VLOOKUP(B83,Table8[],4,FALSE)</f>
        <v>0</v>
      </c>
      <c r="I83">
        <v>25964</v>
      </c>
      <c r="J83" t="s">
        <v>9</v>
      </c>
      <c r="K83">
        <v>312</v>
      </c>
      <c r="L83">
        <v>0</v>
      </c>
      <c r="O83" s="13">
        <v>25910</v>
      </c>
      <c r="P83" s="90">
        <v>910</v>
      </c>
      <c r="Q83" s="90">
        <v>0</v>
      </c>
    </row>
    <row r="84" spans="2:17" x14ac:dyDescent="0.3">
      <c r="B84">
        <v>25875</v>
      </c>
      <c r="C84" t="s">
        <v>3</v>
      </c>
      <c r="D84">
        <f>VLOOKUP(B84,Table8[],3,FALSE)</f>
        <v>24</v>
      </c>
      <c r="E84">
        <f>VLOOKUP(B84,Table8[],4,FALSE)</f>
        <v>0</v>
      </c>
      <c r="I84">
        <v>25963</v>
      </c>
      <c r="J84" t="s">
        <v>7</v>
      </c>
      <c r="K84">
        <v>0</v>
      </c>
      <c r="L84">
        <v>0</v>
      </c>
      <c r="O84" s="13">
        <v>25912</v>
      </c>
      <c r="P84" s="90">
        <v>918</v>
      </c>
      <c r="Q84" s="90">
        <v>0</v>
      </c>
    </row>
    <row r="85" spans="2:17" x14ac:dyDescent="0.3">
      <c r="B85">
        <v>25948</v>
      </c>
      <c r="C85" t="s">
        <v>3</v>
      </c>
      <c r="D85">
        <f>VLOOKUP(B85,Table8[],3,FALSE)</f>
        <v>88</v>
      </c>
      <c r="E85">
        <f>VLOOKUP(B85,Table8[],4,FALSE)</f>
        <v>88</v>
      </c>
      <c r="I85">
        <v>25962</v>
      </c>
      <c r="J85" t="s">
        <v>7</v>
      </c>
      <c r="K85">
        <v>1254</v>
      </c>
      <c r="L85">
        <v>1254</v>
      </c>
      <c r="O85" s="13">
        <v>25913</v>
      </c>
      <c r="P85" s="90">
        <v>729</v>
      </c>
      <c r="Q85" s="90">
        <v>0</v>
      </c>
    </row>
    <row r="86" spans="2:17" x14ac:dyDescent="0.3">
      <c r="B86">
        <v>25998</v>
      </c>
      <c r="C86" t="s">
        <v>3</v>
      </c>
      <c r="D86">
        <f>VLOOKUP(B86,Table8[],3,FALSE)</f>
        <v>408</v>
      </c>
      <c r="E86">
        <f>VLOOKUP(B86,Table8[],4,FALSE)</f>
        <v>0</v>
      </c>
      <c r="I86">
        <v>25961</v>
      </c>
      <c r="J86" t="s">
        <v>18</v>
      </c>
      <c r="K86">
        <v>470</v>
      </c>
      <c r="L86">
        <v>0</v>
      </c>
      <c r="O86" s="13">
        <v>25914</v>
      </c>
      <c r="P86" s="90">
        <v>118</v>
      </c>
      <c r="Q86" s="90">
        <v>0</v>
      </c>
    </row>
    <row r="87" spans="2:17" x14ac:dyDescent="0.3">
      <c r="B87">
        <v>25890</v>
      </c>
      <c r="C87" t="s">
        <v>3</v>
      </c>
      <c r="D87">
        <f>VLOOKUP(B87,Table8[],3,FALSE)</f>
        <v>60</v>
      </c>
      <c r="E87">
        <f>VLOOKUP(B87,Table8[],4,FALSE)</f>
        <v>0</v>
      </c>
      <c r="I87">
        <v>25960</v>
      </c>
      <c r="J87" t="s">
        <v>7</v>
      </c>
      <c r="K87">
        <v>1633</v>
      </c>
      <c r="L87">
        <v>0</v>
      </c>
      <c r="O87" s="13">
        <v>25915</v>
      </c>
      <c r="P87" s="90">
        <v>625</v>
      </c>
      <c r="Q87" s="90">
        <v>0</v>
      </c>
    </row>
    <row r="88" spans="2:17" x14ac:dyDescent="0.3">
      <c r="B88">
        <v>25891</v>
      </c>
      <c r="C88" t="s">
        <v>3</v>
      </c>
      <c r="D88">
        <f>VLOOKUP(B88,Table8[],3,FALSE)</f>
        <v>23</v>
      </c>
      <c r="E88">
        <f>VLOOKUP(B88,Table8[],4,FALSE)</f>
        <v>0</v>
      </c>
      <c r="I88">
        <v>25959</v>
      </c>
      <c r="J88" t="s">
        <v>20</v>
      </c>
      <c r="K88">
        <v>453</v>
      </c>
      <c r="L88">
        <v>0</v>
      </c>
      <c r="O88" s="13">
        <v>25916</v>
      </c>
      <c r="P88" s="90">
        <v>377</v>
      </c>
      <c r="Q88" s="90">
        <v>0</v>
      </c>
    </row>
    <row r="89" spans="2:17" x14ac:dyDescent="0.3">
      <c r="B89">
        <v>25892</v>
      </c>
      <c r="C89" t="s">
        <v>3</v>
      </c>
      <c r="D89">
        <f>VLOOKUP(B89,Table8[],3,FALSE)</f>
        <v>430</v>
      </c>
      <c r="E89">
        <f>VLOOKUP(B89,Table8[],4,FALSE)</f>
        <v>0</v>
      </c>
      <c r="I89">
        <v>25958</v>
      </c>
      <c r="J89" t="s">
        <v>11</v>
      </c>
      <c r="K89">
        <v>454</v>
      </c>
      <c r="L89">
        <v>454</v>
      </c>
      <c r="O89" s="13">
        <v>25917</v>
      </c>
      <c r="P89" s="90">
        <v>350</v>
      </c>
      <c r="Q89" s="90">
        <v>0</v>
      </c>
    </row>
    <row r="90" spans="2:17" x14ac:dyDescent="0.3">
      <c r="B90">
        <v>26003</v>
      </c>
      <c r="C90" t="s">
        <v>3</v>
      </c>
      <c r="D90">
        <f>VLOOKUP(B90,Table8[],3,FALSE)</f>
        <v>332.5</v>
      </c>
      <c r="E90">
        <f>VLOOKUP(B90,Table8[],4,FALSE)</f>
        <v>0</v>
      </c>
      <c r="I90">
        <v>25957</v>
      </c>
      <c r="J90" t="s">
        <v>16</v>
      </c>
      <c r="K90">
        <v>460</v>
      </c>
      <c r="L90">
        <v>0</v>
      </c>
      <c r="O90" s="13">
        <v>25918</v>
      </c>
      <c r="P90" s="90">
        <v>842</v>
      </c>
      <c r="Q90" s="90">
        <v>0</v>
      </c>
    </row>
    <row r="91" spans="2:17" x14ac:dyDescent="0.3">
      <c r="B91">
        <v>25918</v>
      </c>
      <c r="C91" t="s">
        <v>3</v>
      </c>
      <c r="D91">
        <f>VLOOKUP(B91,Table8[],3,FALSE)</f>
        <v>842</v>
      </c>
      <c r="E91">
        <f>VLOOKUP(B91,Table8[],4,FALSE)</f>
        <v>0</v>
      </c>
      <c r="I91">
        <v>25956</v>
      </c>
      <c r="J91" t="s">
        <v>16</v>
      </c>
      <c r="K91">
        <v>822</v>
      </c>
      <c r="L91">
        <v>0</v>
      </c>
      <c r="O91" s="13">
        <v>25919</v>
      </c>
      <c r="P91" s="90">
        <v>562</v>
      </c>
      <c r="Q91" s="90">
        <v>562</v>
      </c>
    </row>
    <row r="92" spans="2:17" x14ac:dyDescent="0.3">
      <c r="B92">
        <v>25964</v>
      </c>
      <c r="C92" t="s">
        <v>3</v>
      </c>
      <c r="D92">
        <f>VLOOKUP(B92,Table8[],3,FALSE)</f>
        <v>312</v>
      </c>
      <c r="E92">
        <f>VLOOKUP(B92,Table8[],4,FALSE)</f>
        <v>0</v>
      </c>
      <c r="I92">
        <v>25955</v>
      </c>
      <c r="J92" t="s">
        <v>11</v>
      </c>
      <c r="K92">
        <v>327</v>
      </c>
      <c r="L92">
        <v>327</v>
      </c>
      <c r="O92" s="13">
        <v>25921</v>
      </c>
      <c r="P92" s="90">
        <v>188</v>
      </c>
      <c r="Q92" s="90">
        <v>0</v>
      </c>
    </row>
    <row r="93" spans="2:17" x14ac:dyDescent="0.3">
      <c r="B93">
        <v>25794</v>
      </c>
      <c r="C93" t="s">
        <v>3</v>
      </c>
      <c r="D93">
        <f>VLOOKUP(B93,Table8[],3,FALSE)</f>
        <v>599</v>
      </c>
      <c r="E93">
        <f>VLOOKUP(B93,Table8[],4,FALSE)</f>
        <v>0</v>
      </c>
      <c r="I93">
        <v>25954</v>
      </c>
      <c r="J93" t="s">
        <v>11</v>
      </c>
      <c r="K93">
        <v>416</v>
      </c>
      <c r="L93">
        <v>416</v>
      </c>
      <c r="O93" s="13">
        <v>25922</v>
      </c>
      <c r="P93" s="90">
        <v>115.65</v>
      </c>
      <c r="Q93" s="90">
        <v>0</v>
      </c>
    </row>
    <row r="94" spans="2:17" x14ac:dyDescent="0.3">
      <c r="B94">
        <v>25974</v>
      </c>
      <c r="C94" t="s">
        <v>41</v>
      </c>
      <c r="D94">
        <f>VLOOKUP(B94,Table8[],3,FALSE)</f>
        <v>513</v>
      </c>
      <c r="E94">
        <f>VLOOKUP(B94,Table8[],4,FALSE)</f>
        <v>0</v>
      </c>
      <c r="I94">
        <v>25953</v>
      </c>
      <c r="J94" t="s">
        <v>11</v>
      </c>
      <c r="K94">
        <v>700</v>
      </c>
      <c r="L94">
        <v>700</v>
      </c>
      <c r="O94" s="13">
        <v>25924</v>
      </c>
      <c r="P94" s="90">
        <v>579</v>
      </c>
      <c r="Q94" s="90">
        <v>0</v>
      </c>
    </row>
    <row r="95" spans="2:17" x14ac:dyDescent="0.3">
      <c r="B95">
        <v>25323</v>
      </c>
      <c r="C95" t="s">
        <v>41</v>
      </c>
      <c r="D95">
        <f>VLOOKUP(B95,Table8[],3,FALSE)</f>
        <v>85</v>
      </c>
      <c r="E95">
        <f>VLOOKUP(B95,Table8[],4,FALSE)</f>
        <v>0</v>
      </c>
      <c r="I95">
        <v>25952</v>
      </c>
      <c r="J95" t="s">
        <v>18</v>
      </c>
      <c r="K95">
        <v>470.65</v>
      </c>
      <c r="L95">
        <v>0</v>
      </c>
      <c r="O95" s="13">
        <v>25925</v>
      </c>
      <c r="P95" s="90">
        <v>392</v>
      </c>
      <c r="Q95" s="90">
        <v>0</v>
      </c>
    </row>
    <row r="96" spans="2:17" x14ac:dyDescent="0.3">
      <c r="B96">
        <v>25897</v>
      </c>
      <c r="C96" t="s">
        <v>41</v>
      </c>
      <c r="D96">
        <f>VLOOKUP(B96,Table8[],3,FALSE)</f>
        <v>23</v>
      </c>
      <c r="E96">
        <f>VLOOKUP(B96,Table8[],4,FALSE)</f>
        <v>0</v>
      </c>
      <c r="I96">
        <v>25951</v>
      </c>
      <c r="J96" t="s">
        <v>10</v>
      </c>
      <c r="K96">
        <v>518.5</v>
      </c>
      <c r="L96">
        <v>0</v>
      </c>
      <c r="O96" s="13">
        <v>25927</v>
      </c>
      <c r="P96" s="90">
        <v>490</v>
      </c>
      <c r="Q96" s="90">
        <v>0</v>
      </c>
    </row>
    <row r="97" spans="2:17" x14ac:dyDescent="0.3">
      <c r="B97">
        <v>25780</v>
      </c>
      <c r="C97" t="s">
        <v>41</v>
      </c>
      <c r="D97">
        <f>VLOOKUP(B97,Table8[],3,FALSE)</f>
        <v>455</v>
      </c>
      <c r="E97">
        <f>VLOOKUP(B97,Table8[],4,FALSE)</f>
        <v>0</v>
      </c>
      <c r="I97">
        <v>25950</v>
      </c>
      <c r="J97" t="s">
        <v>7</v>
      </c>
      <c r="K97">
        <v>404</v>
      </c>
      <c r="L97">
        <v>0</v>
      </c>
      <c r="O97" s="13">
        <v>25928</v>
      </c>
      <c r="P97" s="90">
        <v>701</v>
      </c>
      <c r="Q97" s="90">
        <v>0</v>
      </c>
    </row>
    <row r="98" spans="2:17" x14ac:dyDescent="0.3">
      <c r="B98">
        <v>25871</v>
      </c>
      <c r="C98" t="s">
        <v>41</v>
      </c>
      <c r="D98">
        <f>VLOOKUP(B98,Table8[],3,FALSE)</f>
        <v>80</v>
      </c>
      <c r="E98">
        <f>VLOOKUP(B98,Table8[],4,FALSE)</f>
        <v>0</v>
      </c>
      <c r="I98">
        <v>25949</v>
      </c>
      <c r="J98" t="s">
        <v>11</v>
      </c>
      <c r="K98">
        <v>367</v>
      </c>
      <c r="L98">
        <v>367</v>
      </c>
      <c r="O98" s="13">
        <v>25929</v>
      </c>
      <c r="P98" s="90">
        <v>542</v>
      </c>
      <c r="Q98" s="90">
        <v>0</v>
      </c>
    </row>
    <row r="99" spans="2:17" x14ac:dyDescent="0.3">
      <c r="B99">
        <v>25837</v>
      </c>
      <c r="C99" t="s">
        <v>41</v>
      </c>
      <c r="D99">
        <f>VLOOKUP(B99,Table8[],3,FALSE)</f>
        <v>208</v>
      </c>
      <c r="E99">
        <f>VLOOKUP(B99,Table8[],4,FALSE)</f>
        <v>208</v>
      </c>
      <c r="I99">
        <v>25948</v>
      </c>
      <c r="J99" t="s">
        <v>9</v>
      </c>
      <c r="K99">
        <v>88</v>
      </c>
      <c r="L99">
        <v>88</v>
      </c>
      <c r="O99" s="13">
        <v>25932</v>
      </c>
      <c r="P99" s="90">
        <v>554</v>
      </c>
      <c r="Q99" s="90">
        <v>0</v>
      </c>
    </row>
    <row r="100" spans="2:17" x14ac:dyDescent="0.3">
      <c r="B100">
        <v>25833</v>
      </c>
      <c r="C100" t="s">
        <v>41</v>
      </c>
      <c r="D100">
        <f>VLOOKUP(B100,Table8[],3,FALSE)</f>
        <v>207</v>
      </c>
      <c r="E100">
        <f>VLOOKUP(B100,Table8[],4,FALSE)</f>
        <v>0</v>
      </c>
      <c r="I100">
        <v>25947</v>
      </c>
      <c r="J100" t="s">
        <v>8</v>
      </c>
      <c r="K100">
        <v>464</v>
      </c>
      <c r="L100">
        <v>0</v>
      </c>
      <c r="O100" s="13">
        <v>25933</v>
      </c>
      <c r="P100" s="90">
        <v>409</v>
      </c>
      <c r="Q100" s="90">
        <v>0</v>
      </c>
    </row>
    <row r="101" spans="2:17" x14ac:dyDescent="0.3">
      <c r="B101">
        <v>25816</v>
      </c>
      <c r="C101" t="s">
        <v>41</v>
      </c>
      <c r="D101">
        <f>VLOOKUP(B101,Table8[],3,FALSE)</f>
        <v>458</v>
      </c>
      <c r="E101">
        <f>VLOOKUP(B101,Table8[],4,FALSE)</f>
        <v>0</v>
      </c>
      <c r="I101">
        <v>25946</v>
      </c>
      <c r="J101" t="s">
        <v>10</v>
      </c>
      <c r="K101">
        <v>612</v>
      </c>
      <c r="L101">
        <v>0</v>
      </c>
      <c r="O101" s="13">
        <v>25935</v>
      </c>
      <c r="P101" s="90">
        <v>23</v>
      </c>
      <c r="Q101" s="90">
        <v>0</v>
      </c>
    </row>
    <row r="102" spans="2:17" x14ac:dyDescent="0.3">
      <c r="B102">
        <v>25956</v>
      </c>
      <c r="C102" t="s">
        <v>41</v>
      </c>
      <c r="D102">
        <f>VLOOKUP(B102,Table8[],3,FALSE)</f>
        <v>822</v>
      </c>
      <c r="E102">
        <f>VLOOKUP(B102,Table8[],4,FALSE)</f>
        <v>0</v>
      </c>
      <c r="I102">
        <v>25945</v>
      </c>
      <c r="J102" t="s">
        <v>7</v>
      </c>
      <c r="K102">
        <v>436.5</v>
      </c>
      <c r="L102">
        <v>0</v>
      </c>
      <c r="O102" s="13">
        <v>25936</v>
      </c>
      <c r="P102" s="90">
        <v>455</v>
      </c>
      <c r="Q102" s="90">
        <v>0</v>
      </c>
    </row>
    <row r="103" spans="2:17" x14ac:dyDescent="0.3">
      <c r="B103">
        <v>25927</v>
      </c>
      <c r="C103" t="s">
        <v>41</v>
      </c>
      <c r="D103">
        <f>VLOOKUP(B103,Table8[],3,FALSE)</f>
        <v>490</v>
      </c>
      <c r="E103">
        <f>VLOOKUP(B103,Table8[],4,FALSE)</f>
        <v>0</v>
      </c>
      <c r="I103">
        <v>25943</v>
      </c>
      <c r="J103" t="s">
        <v>11</v>
      </c>
      <c r="K103">
        <v>1147</v>
      </c>
      <c r="L103">
        <v>1147</v>
      </c>
      <c r="O103" s="13">
        <v>25937</v>
      </c>
      <c r="P103" s="90">
        <v>697.5</v>
      </c>
      <c r="Q103" s="90">
        <v>0</v>
      </c>
    </row>
    <row r="104" spans="2:17" x14ac:dyDescent="0.3">
      <c r="B104">
        <v>25937</v>
      </c>
      <c r="C104" t="s">
        <v>41</v>
      </c>
      <c r="D104">
        <f>VLOOKUP(B104,Table8[],3,FALSE)</f>
        <v>697.5</v>
      </c>
      <c r="E104">
        <f>VLOOKUP(B104,Table8[],4,FALSE)</f>
        <v>0</v>
      </c>
      <c r="I104">
        <v>25942</v>
      </c>
      <c r="J104" t="s">
        <v>7</v>
      </c>
      <c r="K104">
        <v>448</v>
      </c>
      <c r="L104">
        <v>0</v>
      </c>
      <c r="O104" s="13">
        <v>25938</v>
      </c>
      <c r="P104" s="90">
        <v>613</v>
      </c>
      <c r="Q104" s="90">
        <v>0</v>
      </c>
    </row>
    <row r="105" spans="2:17" x14ac:dyDescent="0.3">
      <c r="B105">
        <v>25991</v>
      </c>
      <c r="C105" t="s">
        <v>41</v>
      </c>
      <c r="D105">
        <f>VLOOKUP(B105,Table8[],3,FALSE)</f>
        <v>727</v>
      </c>
      <c r="E105">
        <f>VLOOKUP(B105,Table8[],4,FALSE)</f>
        <v>0</v>
      </c>
      <c r="I105">
        <v>25941</v>
      </c>
      <c r="J105" t="s">
        <v>7</v>
      </c>
      <c r="K105">
        <v>0</v>
      </c>
      <c r="L105">
        <v>0</v>
      </c>
      <c r="O105" s="13">
        <v>25940</v>
      </c>
      <c r="P105" s="90">
        <v>316</v>
      </c>
      <c r="Q105" s="90">
        <v>0</v>
      </c>
    </row>
    <row r="106" spans="2:17" x14ac:dyDescent="0.3">
      <c r="B106">
        <v>25999</v>
      </c>
      <c r="C106" t="s">
        <v>41</v>
      </c>
      <c r="D106">
        <f>VLOOKUP(B106,Table8[],3,FALSE)</f>
        <v>418</v>
      </c>
      <c r="E106">
        <f>VLOOKUP(B106,Table8[],4,FALSE)</f>
        <v>0</v>
      </c>
      <c r="I106">
        <v>25940</v>
      </c>
      <c r="J106" t="s">
        <v>16</v>
      </c>
      <c r="K106">
        <v>316</v>
      </c>
      <c r="L106">
        <v>0</v>
      </c>
      <c r="O106" s="13">
        <v>25943</v>
      </c>
      <c r="P106" s="90">
        <v>1147</v>
      </c>
      <c r="Q106" s="90">
        <v>1147</v>
      </c>
    </row>
    <row r="107" spans="2:17" x14ac:dyDescent="0.3">
      <c r="B107">
        <v>26004</v>
      </c>
      <c r="C107" t="s">
        <v>41</v>
      </c>
      <c r="D107">
        <f>VLOOKUP(B107,Table8[],3,FALSE)</f>
        <v>578</v>
      </c>
      <c r="E107">
        <f>VLOOKUP(B107,Table8[],4,FALSE)</f>
        <v>0</v>
      </c>
      <c r="I107">
        <v>25939</v>
      </c>
      <c r="J107" t="s">
        <v>7</v>
      </c>
      <c r="K107">
        <v>4596</v>
      </c>
      <c r="L107">
        <v>0</v>
      </c>
      <c r="O107" s="13">
        <v>25946</v>
      </c>
      <c r="P107" s="90">
        <v>612</v>
      </c>
      <c r="Q107" s="90">
        <v>0</v>
      </c>
    </row>
    <row r="108" spans="2:17" x14ac:dyDescent="0.3">
      <c r="B108">
        <v>25933</v>
      </c>
      <c r="C108" t="s">
        <v>41</v>
      </c>
      <c r="D108">
        <f>VLOOKUP(B108,Table8[],3,FALSE)</f>
        <v>409</v>
      </c>
      <c r="E108">
        <f>VLOOKUP(B108,Table8[],4,FALSE)</f>
        <v>0</v>
      </c>
      <c r="I108">
        <v>25938</v>
      </c>
      <c r="J108" t="s">
        <v>11</v>
      </c>
      <c r="K108">
        <v>613</v>
      </c>
      <c r="L108">
        <v>0</v>
      </c>
      <c r="O108" s="13">
        <v>25947</v>
      </c>
      <c r="P108" s="90">
        <v>464</v>
      </c>
      <c r="Q108" s="90">
        <v>0</v>
      </c>
    </row>
    <row r="109" spans="2:17" x14ac:dyDescent="0.3">
      <c r="B109">
        <v>25957</v>
      </c>
      <c r="C109" t="s">
        <v>41</v>
      </c>
      <c r="D109">
        <f>VLOOKUP(B109,Table8[],3,FALSE)</f>
        <v>460</v>
      </c>
      <c r="E109">
        <f>VLOOKUP(B109,Table8[],4,FALSE)</f>
        <v>0</v>
      </c>
      <c r="I109">
        <v>25937</v>
      </c>
      <c r="J109" t="s">
        <v>16</v>
      </c>
      <c r="K109">
        <v>697.5</v>
      </c>
      <c r="L109">
        <v>0</v>
      </c>
      <c r="O109" s="13">
        <v>25948</v>
      </c>
      <c r="P109" s="90">
        <v>88</v>
      </c>
      <c r="Q109" s="90">
        <v>88</v>
      </c>
    </row>
    <row r="110" spans="2:17" x14ac:dyDescent="0.3">
      <c r="B110">
        <v>25989</v>
      </c>
      <c r="C110" t="s">
        <v>41</v>
      </c>
      <c r="D110">
        <f>VLOOKUP(B110,Table8[],3,FALSE)</f>
        <v>483</v>
      </c>
      <c r="E110">
        <f>VLOOKUP(B110,Table8[],4,FALSE)</f>
        <v>0</v>
      </c>
      <c r="I110">
        <v>25936</v>
      </c>
      <c r="J110" t="s">
        <v>11</v>
      </c>
      <c r="K110">
        <v>455</v>
      </c>
      <c r="L110">
        <v>0</v>
      </c>
      <c r="O110" s="13">
        <v>25949</v>
      </c>
      <c r="P110" s="90">
        <v>367</v>
      </c>
      <c r="Q110" s="90">
        <v>367</v>
      </c>
    </row>
    <row r="111" spans="2:17" x14ac:dyDescent="0.3">
      <c r="B111">
        <v>25940</v>
      </c>
      <c r="C111" t="s">
        <v>41</v>
      </c>
      <c r="D111">
        <f>VLOOKUP(B111,Table8[],3,FALSE)</f>
        <v>316</v>
      </c>
      <c r="E111">
        <f>VLOOKUP(B111,Table8[],4,FALSE)</f>
        <v>0</v>
      </c>
      <c r="I111">
        <v>25935</v>
      </c>
      <c r="J111" t="s">
        <v>12</v>
      </c>
      <c r="K111">
        <v>23</v>
      </c>
      <c r="L111">
        <v>0</v>
      </c>
      <c r="O111" s="13">
        <v>25951</v>
      </c>
      <c r="P111" s="90">
        <v>518.5</v>
      </c>
      <c r="Q111" s="90">
        <v>0</v>
      </c>
    </row>
    <row r="112" spans="2:17" x14ac:dyDescent="0.3">
      <c r="B112">
        <v>25729</v>
      </c>
      <c r="C112" t="s">
        <v>41</v>
      </c>
      <c r="D112">
        <f>VLOOKUP(B112,Table8[],3,FALSE)</f>
        <v>224</v>
      </c>
      <c r="E112">
        <f>VLOOKUP(B112,Table8[],4,FALSE)</f>
        <v>0</v>
      </c>
      <c r="I112">
        <v>25934</v>
      </c>
      <c r="J112" t="s">
        <v>7</v>
      </c>
      <c r="K112">
        <v>462</v>
      </c>
      <c r="L112">
        <v>0</v>
      </c>
      <c r="O112" s="13">
        <v>25952</v>
      </c>
      <c r="P112" s="90">
        <v>470.65</v>
      </c>
      <c r="Q112" s="90">
        <v>0</v>
      </c>
    </row>
    <row r="113" spans="2:17" x14ac:dyDescent="0.3">
      <c r="B113">
        <v>25751</v>
      </c>
      <c r="C113" t="s">
        <v>41</v>
      </c>
      <c r="D113">
        <f>VLOOKUP(B113,Table8[],3,FALSE)</f>
        <v>26</v>
      </c>
      <c r="E113">
        <f>VLOOKUP(B113,Table8[],4,FALSE)</f>
        <v>0</v>
      </c>
      <c r="I113">
        <v>25933</v>
      </c>
      <c r="J113" t="s">
        <v>16</v>
      </c>
      <c r="K113">
        <v>409</v>
      </c>
      <c r="L113">
        <v>0</v>
      </c>
      <c r="O113" s="13">
        <v>25953</v>
      </c>
      <c r="P113" s="90">
        <v>700</v>
      </c>
      <c r="Q113" s="90">
        <v>700</v>
      </c>
    </row>
    <row r="114" spans="2:17" x14ac:dyDescent="0.3">
      <c r="B114">
        <v>25769</v>
      </c>
      <c r="C114" t="s">
        <v>41</v>
      </c>
      <c r="D114">
        <f>VLOOKUP(B114,Table8[],3,FALSE)</f>
        <v>63</v>
      </c>
      <c r="E114">
        <f>VLOOKUP(B114,Table8[],4,FALSE)</f>
        <v>0</v>
      </c>
      <c r="I114">
        <v>25932</v>
      </c>
      <c r="J114" t="s">
        <v>11</v>
      </c>
      <c r="K114">
        <v>554</v>
      </c>
      <c r="L114">
        <v>0</v>
      </c>
      <c r="O114" s="13">
        <v>25954</v>
      </c>
      <c r="P114" s="90">
        <v>416</v>
      </c>
      <c r="Q114" s="90">
        <v>416</v>
      </c>
    </row>
    <row r="115" spans="2:17" x14ac:dyDescent="0.3">
      <c r="B115">
        <v>25412</v>
      </c>
      <c r="C115" t="s">
        <v>41</v>
      </c>
      <c r="D115">
        <f>VLOOKUP(B115,Table8[],3,FALSE)</f>
        <v>621</v>
      </c>
      <c r="E115">
        <f>VLOOKUP(B115,Table8[],4,FALSE)</f>
        <v>0</v>
      </c>
      <c r="I115">
        <v>25931</v>
      </c>
      <c r="J115" t="s">
        <v>7</v>
      </c>
      <c r="K115">
        <v>586</v>
      </c>
      <c r="L115">
        <v>0</v>
      </c>
      <c r="O115" s="13">
        <v>25955</v>
      </c>
      <c r="P115" s="90">
        <v>327</v>
      </c>
      <c r="Q115" s="90">
        <v>327</v>
      </c>
    </row>
    <row r="116" spans="2:17" x14ac:dyDescent="0.3">
      <c r="B116">
        <v>25818</v>
      </c>
      <c r="C116" t="s">
        <v>41</v>
      </c>
      <c r="D116">
        <f>VLOOKUP(B116,Table8[],3,FALSE)</f>
        <v>326</v>
      </c>
      <c r="E116">
        <f>VLOOKUP(B116,Table8[],4,FALSE)</f>
        <v>0</v>
      </c>
      <c r="I116">
        <v>25930</v>
      </c>
      <c r="J116" t="s">
        <v>7</v>
      </c>
      <c r="K116">
        <v>304</v>
      </c>
      <c r="L116">
        <v>0</v>
      </c>
      <c r="O116" s="13">
        <v>25956</v>
      </c>
      <c r="P116" s="90">
        <v>822</v>
      </c>
      <c r="Q116" s="90">
        <v>0</v>
      </c>
    </row>
    <row r="117" spans="2:17" x14ac:dyDescent="0.3">
      <c r="B117">
        <v>25796</v>
      </c>
      <c r="C117" t="s">
        <v>41</v>
      </c>
      <c r="D117">
        <f>VLOOKUP(B117,Table8[],3,FALSE)</f>
        <v>196</v>
      </c>
      <c r="E117">
        <f>VLOOKUP(B117,Table8[],4,FALSE)</f>
        <v>0</v>
      </c>
      <c r="I117">
        <v>25929</v>
      </c>
      <c r="J117" t="s">
        <v>18</v>
      </c>
      <c r="K117">
        <v>542</v>
      </c>
      <c r="L117">
        <v>0</v>
      </c>
      <c r="O117" s="13">
        <v>25957</v>
      </c>
      <c r="P117" s="90">
        <v>460</v>
      </c>
      <c r="Q117" s="90">
        <v>0</v>
      </c>
    </row>
    <row r="118" spans="2:17" x14ac:dyDescent="0.3">
      <c r="B118">
        <v>25616</v>
      </c>
      <c r="C118" t="s">
        <v>41</v>
      </c>
      <c r="D118">
        <f>VLOOKUP(B118,Table8[],3,FALSE)</f>
        <v>347.5</v>
      </c>
      <c r="E118">
        <f>VLOOKUP(B118,Table8[],4,FALSE)</f>
        <v>0</v>
      </c>
      <c r="I118">
        <v>25928</v>
      </c>
      <c r="J118" t="s">
        <v>10</v>
      </c>
      <c r="K118">
        <v>701</v>
      </c>
      <c r="L118">
        <v>0</v>
      </c>
      <c r="O118" s="13">
        <v>25958</v>
      </c>
      <c r="P118" s="90">
        <v>454</v>
      </c>
      <c r="Q118" s="90">
        <v>454</v>
      </c>
    </row>
    <row r="119" spans="2:17" x14ac:dyDescent="0.3">
      <c r="B119">
        <v>25783</v>
      </c>
      <c r="C119" t="s">
        <v>41</v>
      </c>
      <c r="D119">
        <f>VLOOKUP(B119,Table8[],3,FALSE)</f>
        <v>504</v>
      </c>
      <c r="E119">
        <f>VLOOKUP(B119,Table8[],4,FALSE)</f>
        <v>0</v>
      </c>
      <c r="I119">
        <v>25927</v>
      </c>
      <c r="J119" t="s">
        <v>16</v>
      </c>
      <c r="K119">
        <v>490</v>
      </c>
      <c r="L119">
        <v>0</v>
      </c>
      <c r="O119" s="13">
        <v>25959</v>
      </c>
      <c r="P119" s="90">
        <v>453</v>
      </c>
      <c r="Q119" s="90">
        <v>0</v>
      </c>
    </row>
    <row r="120" spans="2:17" x14ac:dyDescent="0.3">
      <c r="B120">
        <v>25552</v>
      </c>
      <c r="C120" t="s">
        <v>41</v>
      </c>
      <c r="D120">
        <f>VLOOKUP(B120,Table8[],3,FALSE)</f>
        <v>616</v>
      </c>
      <c r="E120">
        <f>VLOOKUP(B120,Table8[],4,FALSE)</f>
        <v>0</v>
      </c>
      <c r="I120">
        <v>25926</v>
      </c>
      <c r="J120" t="s">
        <v>7</v>
      </c>
      <c r="K120">
        <v>0</v>
      </c>
      <c r="L120">
        <v>0</v>
      </c>
      <c r="O120" s="13">
        <v>25961</v>
      </c>
      <c r="P120" s="90">
        <v>470</v>
      </c>
      <c r="Q120" s="90">
        <v>0</v>
      </c>
    </row>
    <row r="121" spans="2:17" x14ac:dyDescent="0.3">
      <c r="B121">
        <v>25598</v>
      </c>
      <c r="C121" t="s">
        <v>41</v>
      </c>
      <c r="D121">
        <f>VLOOKUP(B121,Table8[],3,FALSE)</f>
        <v>715</v>
      </c>
      <c r="E121">
        <f>VLOOKUP(B121,Table8[],4,FALSE)</f>
        <v>0</v>
      </c>
      <c r="I121">
        <v>25925</v>
      </c>
      <c r="J121" t="s">
        <v>8</v>
      </c>
      <c r="K121">
        <v>392</v>
      </c>
      <c r="L121">
        <v>0</v>
      </c>
      <c r="O121" s="13">
        <v>25964</v>
      </c>
      <c r="P121" s="90">
        <v>312</v>
      </c>
      <c r="Q121" s="90">
        <v>0</v>
      </c>
    </row>
    <row r="122" spans="2:17" x14ac:dyDescent="0.3">
      <c r="B122">
        <v>25966</v>
      </c>
      <c r="C122" t="s">
        <v>5</v>
      </c>
      <c r="D122">
        <f>VLOOKUP(B122,Table8[],3,FALSE)</f>
        <v>459</v>
      </c>
      <c r="E122">
        <f>VLOOKUP(B122,Table8[],4,FALSE)</f>
        <v>0</v>
      </c>
      <c r="I122">
        <v>25924</v>
      </c>
      <c r="J122" t="s">
        <v>9</v>
      </c>
      <c r="K122">
        <v>579</v>
      </c>
      <c r="L122">
        <v>0</v>
      </c>
      <c r="O122" s="13">
        <v>25966</v>
      </c>
      <c r="P122" s="90">
        <v>459</v>
      </c>
      <c r="Q122" s="90">
        <v>0</v>
      </c>
    </row>
    <row r="123" spans="2:17" x14ac:dyDescent="0.3">
      <c r="B123">
        <v>25928</v>
      </c>
      <c r="C123" t="s">
        <v>5</v>
      </c>
      <c r="D123">
        <f>VLOOKUP(B123,Table8[],3,FALSE)</f>
        <v>701</v>
      </c>
      <c r="E123">
        <f>VLOOKUP(B123,Table8[],4,FALSE)</f>
        <v>0</v>
      </c>
      <c r="I123">
        <v>25923</v>
      </c>
      <c r="J123" t="s">
        <v>7</v>
      </c>
      <c r="K123">
        <v>344</v>
      </c>
      <c r="L123">
        <v>0</v>
      </c>
      <c r="O123" s="13">
        <v>25968</v>
      </c>
      <c r="P123" s="90">
        <v>403</v>
      </c>
      <c r="Q123" s="90">
        <v>0</v>
      </c>
    </row>
    <row r="124" spans="2:17" x14ac:dyDescent="0.3">
      <c r="B124">
        <v>25984</v>
      </c>
      <c r="C124" t="s">
        <v>5</v>
      </c>
      <c r="D124">
        <f>VLOOKUP(B124,Table8[],3,FALSE)</f>
        <v>479</v>
      </c>
      <c r="E124">
        <f>VLOOKUP(B124,Table8[],4,FALSE)</f>
        <v>479</v>
      </c>
      <c r="I124">
        <v>25922</v>
      </c>
      <c r="J124" t="s">
        <v>8</v>
      </c>
      <c r="K124">
        <v>115.65</v>
      </c>
      <c r="L124">
        <v>0</v>
      </c>
      <c r="O124" s="13">
        <v>25969</v>
      </c>
      <c r="P124" s="90">
        <v>663</v>
      </c>
      <c r="Q124" s="90">
        <v>0</v>
      </c>
    </row>
    <row r="125" spans="2:17" x14ac:dyDescent="0.3">
      <c r="B125">
        <v>25946</v>
      </c>
      <c r="C125" t="s">
        <v>5</v>
      </c>
      <c r="D125">
        <f>VLOOKUP(B125,Table8[],3,FALSE)</f>
        <v>612</v>
      </c>
      <c r="E125">
        <f>VLOOKUP(B125,Table8[],4,FALSE)</f>
        <v>0</v>
      </c>
      <c r="I125">
        <v>25921</v>
      </c>
      <c r="J125" t="s">
        <v>12</v>
      </c>
      <c r="K125">
        <v>188</v>
      </c>
      <c r="L125">
        <v>0</v>
      </c>
      <c r="O125" s="13">
        <v>25970</v>
      </c>
      <c r="P125" s="90">
        <v>454</v>
      </c>
      <c r="Q125" s="90">
        <v>454</v>
      </c>
    </row>
    <row r="126" spans="2:17" x14ac:dyDescent="0.3">
      <c r="B126">
        <v>25896</v>
      </c>
      <c r="C126" t="s">
        <v>5</v>
      </c>
      <c r="D126">
        <f>VLOOKUP(B126,Table8[],3,FALSE)</f>
        <v>505</v>
      </c>
      <c r="E126">
        <f>VLOOKUP(B126,Table8[],4,FALSE)</f>
        <v>0</v>
      </c>
      <c r="I126">
        <v>25920</v>
      </c>
      <c r="J126" t="s">
        <v>7</v>
      </c>
      <c r="K126">
        <v>460</v>
      </c>
      <c r="L126">
        <v>0</v>
      </c>
      <c r="O126" s="13">
        <v>25974</v>
      </c>
      <c r="P126" s="90">
        <v>513</v>
      </c>
      <c r="Q126" s="90">
        <v>0</v>
      </c>
    </row>
    <row r="127" spans="2:17" x14ac:dyDescent="0.3">
      <c r="B127">
        <v>25951</v>
      </c>
      <c r="C127" t="s">
        <v>5</v>
      </c>
      <c r="D127">
        <f>VLOOKUP(B127,Table8[],3,FALSE)</f>
        <v>518.5</v>
      </c>
      <c r="E127">
        <f>VLOOKUP(B127,Table8[],4,FALSE)</f>
        <v>0</v>
      </c>
      <c r="I127">
        <v>25919</v>
      </c>
      <c r="J127" t="s">
        <v>18</v>
      </c>
      <c r="K127">
        <v>562</v>
      </c>
      <c r="L127">
        <v>562</v>
      </c>
      <c r="O127" s="13">
        <v>25975</v>
      </c>
      <c r="P127" s="90">
        <v>438</v>
      </c>
      <c r="Q127" s="90">
        <v>0</v>
      </c>
    </row>
    <row r="128" spans="2:17" x14ac:dyDescent="0.3">
      <c r="B128">
        <v>25978</v>
      </c>
      <c r="C128" t="s">
        <v>5</v>
      </c>
      <c r="D128">
        <f>VLOOKUP(B128,Table8[],3,FALSE)</f>
        <v>715</v>
      </c>
      <c r="E128">
        <f>VLOOKUP(B128,Table8[],4,FALSE)</f>
        <v>715</v>
      </c>
      <c r="I128">
        <v>25918</v>
      </c>
      <c r="J128" t="s">
        <v>9</v>
      </c>
      <c r="K128">
        <v>842</v>
      </c>
      <c r="L128">
        <v>0</v>
      </c>
      <c r="O128" s="13">
        <v>25976</v>
      </c>
      <c r="P128" s="90">
        <v>498</v>
      </c>
      <c r="Q128" s="90">
        <v>0</v>
      </c>
    </row>
    <row r="129" spans="2:17" x14ac:dyDescent="0.3">
      <c r="B129">
        <v>25889</v>
      </c>
      <c r="C129" t="s">
        <v>6</v>
      </c>
      <c r="D129">
        <f>VLOOKUP(B129,Table8[],3,FALSE)</f>
        <v>1108</v>
      </c>
      <c r="E129">
        <f>VLOOKUP(B129,Table8[],4,FALSE)</f>
        <v>0</v>
      </c>
      <c r="I129">
        <v>25917</v>
      </c>
      <c r="J129" t="s">
        <v>18</v>
      </c>
      <c r="K129">
        <v>350</v>
      </c>
      <c r="L129">
        <v>0</v>
      </c>
      <c r="O129" s="13">
        <v>25977</v>
      </c>
      <c r="P129" s="90">
        <v>730</v>
      </c>
      <c r="Q129" s="90">
        <v>0</v>
      </c>
    </row>
    <row r="130" spans="2:17" x14ac:dyDescent="0.3">
      <c r="B130">
        <v>25968</v>
      </c>
      <c r="C130" t="s">
        <v>6</v>
      </c>
      <c r="D130">
        <f>VLOOKUP(B130,Table8[],3,FALSE)</f>
        <v>403</v>
      </c>
      <c r="E130">
        <f>VLOOKUP(B130,Table8[],4,FALSE)</f>
        <v>0</v>
      </c>
      <c r="I130">
        <v>25916</v>
      </c>
      <c r="J130" t="s">
        <v>12</v>
      </c>
      <c r="K130">
        <v>377</v>
      </c>
      <c r="L130">
        <v>0</v>
      </c>
      <c r="O130" s="13">
        <v>25978</v>
      </c>
      <c r="P130" s="90">
        <v>715</v>
      </c>
      <c r="Q130" s="90">
        <v>715</v>
      </c>
    </row>
    <row r="131" spans="2:17" x14ac:dyDescent="0.3">
      <c r="B131">
        <v>25617</v>
      </c>
      <c r="C131" t="s">
        <v>6</v>
      </c>
      <c r="D131">
        <v>629</v>
      </c>
      <c r="E131">
        <v>0</v>
      </c>
      <c r="I131">
        <v>25915</v>
      </c>
      <c r="J131" t="s">
        <v>18</v>
      </c>
      <c r="K131">
        <v>625</v>
      </c>
      <c r="L131">
        <v>0</v>
      </c>
      <c r="O131" s="13">
        <v>25979</v>
      </c>
      <c r="P131" s="90">
        <v>1062</v>
      </c>
      <c r="Q131" s="90">
        <v>0</v>
      </c>
    </row>
    <row r="132" spans="2:17" x14ac:dyDescent="0.3">
      <c r="B132">
        <v>25916</v>
      </c>
      <c r="C132" t="s">
        <v>6</v>
      </c>
      <c r="D132">
        <f>VLOOKUP(B132,Table8[],3,FALSE)</f>
        <v>377</v>
      </c>
      <c r="E132">
        <f>VLOOKUP(B132,Table8[],4,FALSE)</f>
        <v>0</v>
      </c>
      <c r="I132">
        <v>25914</v>
      </c>
      <c r="J132" t="s">
        <v>11</v>
      </c>
      <c r="K132">
        <v>118</v>
      </c>
      <c r="L132">
        <v>0</v>
      </c>
      <c r="O132" s="13">
        <v>25981</v>
      </c>
      <c r="P132" s="90">
        <v>565</v>
      </c>
      <c r="Q132" s="90">
        <v>0</v>
      </c>
    </row>
    <row r="133" spans="2:17" x14ac:dyDescent="0.3">
      <c r="B133">
        <v>26007</v>
      </c>
      <c r="C133" t="s">
        <v>6</v>
      </c>
      <c r="D133">
        <f>VLOOKUP(B133,Table8[],3,FALSE)</f>
        <v>351</v>
      </c>
      <c r="E133">
        <f>VLOOKUP(B133,Table8[],4,FALSE)</f>
        <v>0</v>
      </c>
      <c r="I133">
        <v>25913</v>
      </c>
      <c r="J133" t="s">
        <v>9</v>
      </c>
      <c r="K133">
        <v>729</v>
      </c>
      <c r="L133">
        <v>0</v>
      </c>
      <c r="O133" s="13">
        <v>25982</v>
      </c>
      <c r="P133" s="90">
        <v>823.5</v>
      </c>
      <c r="Q133" s="90">
        <v>0</v>
      </c>
    </row>
    <row r="134" spans="2:17" x14ac:dyDescent="0.3">
      <c r="B134">
        <v>25935</v>
      </c>
      <c r="C134" t="s">
        <v>6</v>
      </c>
      <c r="D134">
        <f>VLOOKUP(B134,Table8[],3,FALSE)</f>
        <v>23</v>
      </c>
      <c r="E134">
        <f>VLOOKUP(B134,Table8[],4,FALSE)</f>
        <v>0</v>
      </c>
      <c r="I134">
        <v>25912</v>
      </c>
      <c r="J134" t="s">
        <v>20</v>
      </c>
      <c r="K134">
        <v>918</v>
      </c>
      <c r="L134">
        <v>0</v>
      </c>
      <c r="O134" s="13">
        <v>25983</v>
      </c>
      <c r="P134" s="90">
        <v>454</v>
      </c>
      <c r="Q134" s="90">
        <v>0</v>
      </c>
    </row>
    <row r="135" spans="2:17" x14ac:dyDescent="0.3">
      <c r="B135">
        <v>25835</v>
      </c>
      <c r="C135" t="s">
        <v>6</v>
      </c>
      <c r="D135">
        <f>VLOOKUP(B135,Table8[],3,FALSE)</f>
        <v>136</v>
      </c>
      <c r="E135">
        <f>VLOOKUP(B135,Table8[],4,FALSE)</f>
        <v>0</v>
      </c>
      <c r="I135">
        <v>25911</v>
      </c>
      <c r="J135" t="s">
        <v>7</v>
      </c>
      <c r="K135">
        <v>0</v>
      </c>
      <c r="L135">
        <v>0</v>
      </c>
      <c r="O135" s="13">
        <v>25984</v>
      </c>
      <c r="P135" s="90">
        <v>479</v>
      </c>
      <c r="Q135" s="90">
        <v>479</v>
      </c>
    </row>
    <row r="136" spans="2:17" x14ac:dyDescent="0.3">
      <c r="B136">
        <v>25921</v>
      </c>
      <c r="C136" t="s">
        <v>6</v>
      </c>
      <c r="D136">
        <f>VLOOKUP(B136,Table8[],3,FALSE)</f>
        <v>188</v>
      </c>
      <c r="E136">
        <f>VLOOKUP(B136,Table8[],4,FALSE)</f>
        <v>0</v>
      </c>
      <c r="I136">
        <v>25910</v>
      </c>
      <c r="J136" t="s">
        <v>18</v>
      </c>
      <c r="K136">
        <v>910</v>
      </c>
      <c r="L136">
        <v>0</v>
      </c>
      <c r="O136" s="13">
        <v>25985</v>
      </c>
      <c r="P136" s="90">
        <v>886.5</v>
      </c>
      <c r="Q136" s="90">
        <v>0</v>
      </c>
    </row>
    <row r="137" spans="2:17" x14ac:dyDescent="0.3">
      <c r="B137">
        <v>25856</v>
      </c>
      <c r="C137" t="s">
        <v>6</v>
      </c>
      <c r="D137">
        <f>VLOOKUP(B137,Table8[],3,FALSE)</f>
        <v>693</v>
      </c>
      <c r="E137">
        <f>VLOOKUP(B137,Table8[],4,FALSE)</f>
        <v>0</v>
      </c>
      <c r="I137">
        <v>25909</v>
      </c>
      <c r="J137" t="s">
        <v>11</v>
      </c>
      <c r="K137">
        <v>681</v>
      </c>
      <c r="L137">
        <v>0</v>
      </c>
      <c r="O137" s="13">
        <v>25986</v>
      </c>
      <c r="P137" s="90">
        <v>677</v>
      </c>
      <c r="Q137" s="90">
        <v>0</v>
      </c>
    </row>
    <row r="138" spans="2:17" x14ac:dyDescent="0.3">
      <c r="B138">
        <v>25893</v>
      </c>
      <c r="C138" t="s">
        <v>6</v>
      </c>
      <c r="D138">
        <f>VLOOKUP(B138,Table8[],3,FALSE)</f>
        <v>313</v>
      </c>
      <c r="E138">
        <f>VLOOKUP(B138,Table8[],4,FALSE)</f>
        <v>0</v>
      </c>
      <c r="I138">
        <v>25908</v>
      </c>
      <c r="J138" t="s">
        <v>7</v>
      </c>
      <c r="K138">
        <v>752</v>
      </c>
      <c r="L138">
        <v>0</v>
      </c>
      <c r="O138" s="13">
        <v>25987</v>
      </c>
      <c r="P138" s="90">
        <v>453</v>
      </c>
      <c r="Q138" s="90">
        <v>0</v>
      </c>
    </row>
    <row r="139" spans="2:17" x14ac:dyDescent="0.3">
      <c r="B139">
        <v>25905</v>
      </c>
      <c r="C139" t="s">
        <v>6</v>
      </c>
      <c r="D139">
        <f>VLOOKUP(B139,Table8[],3,FALSE)</f>
        <v>865</v>
      </c>
      <c r="E139">
        <f>VLOOKUP(B139,Table8[],4,FALSE)</f>
        <v>0</v>
      </c>
      <c r="I139">
        <v>25907</v>
      </c>
      <c r="J139" t="s">
        <v>7</v>
      </c>
      <c r="K139">
        <v>0</v>
      </c>
      <c r="L139">
        <v>0</v>
      </c>
      <c r="O139" s="13">
        <v>25989</v>
      </c>
      <c r="P139" s="90">
        <v>483</v>
      </c>
      <c r="Q139" s="90">
        <v>0</v>
      </c>
    </row>
    <row r="140" spans="2:17" x14ac:dyDescent="0.3">
      <c r="B140">
        <v>25865</v>
      </c>
      <c r="C140" t="s">
        <v>6</v>
      </c>
      <c r="D140">
        <f>VLOOKUP(B140,Table8[],3,FALSE)</f>
        <v>569</v>
      </c>
      <c r="E140">
        <f>VLOOKUP(B140,Table8[],4,FALSE)</f>
        <v>0</v>
      </c>
      <c r="I140">
        <v>25906</v>
      </c>
      <c r="J140" t="s">
        <v>15</v>
      </c>
      <c r="K140">
        <v>464</v>
      </c>
      <c r="L140">
        <v>0</v>
      </c>
      <c r="O140" s="13">
        <v>25991</v>
      </c>
      <c r="P140" s="90">
        <v>727</v>
      </c>
      <c r="Q140" s="90">
        <v>0</v>
      </c>
    </row>
    <row r="141" spans="2:17" x14ac:dyDescent="0.3">
      <c r="B141">
        <v>25976</v>
      </c>
      <c r="C141" t="s">
        <v>1</v>
      </c>
      <c r="D141">
        <f>VLOOKUP(B141,Table8[],3,FALSE)</f>
        <v>498</v>
      </c>
      <c r="E141">
        <f>VLOOKUP(B141,Table8[],4,FALSE)</f>
        <v>0</v>
      </c>
      <c r="I141">
        <v>25905</v>
      </c>
      <c r="J141" t="s">
        <v>12</v>
      </c>
      <c r="K141">
        <v>865</v>
      </c>
      <c r="L141">
        <v>0</v>
      </c>
      <c r="O141" s="13">
        <v>25992</v>
      </c>
      <c r="P141" s="90">
        <v>429</v>
      </c>
      <c r="Q141" s="90">
        <v>0</v>
      </c>
    </row>
    <row r="142" spans="2:17" x14ac:dyDescent="0.3">
      <c r="B142">
        <v>26002</v>
      </c>
      <c r="C142" t="s">
        <v>1</v>
      </c>
      <c r="D142">
        <f>VLOOKUP(B142,Table8[],3,FALSE)</f>
        <v>26</v>
      </c>
      <c r="E142">
        <f>VLOOKUP(B142,Table8[],4,FALSE)</f>
        <v>0</v>
      </c>
      <c r="I142">
        <v>25903</v>
      </c>
      <c r="J142" t="s">
        <v>18</v>
      </c>
      <c r="K142">
        <v>880</v>
      </c>
      <c r="L142">
        <v>880</v>
      </c>
      <c r="O142" s="13">
        <v>25994</v>
      </c>
      <c r="P142" s="90">
        <v>624</v>
      </c>
      <c r="Q142" s="90">
        <v>0</v>
      </c>
    </row>
    <row r="143" spans="2:17" x14ac:dyDescent="0.3">
      <c r="B143">
        <v>25983</v>
      </c>
      <c r="C143" t="s">
        <v>1</v>
      </c>
      <c r="D143">
        <f>VLOOKUP(B143,Table8[],3,FALSE)</f>
        <v>454</v>
      </c>
      <c r="E143">
        <f>VLOOKUP(B143,Table8[],4,FALSE)</f>
        <v>0</v>
      </c>
      <c r="I143">
        <v>25902</v>
      </c>
      <c r="J143" t="s">
        <v>20</v>
      </c>
      <c r="K143">
        <v>937</v>
      </c>
      <c r="L143">
        <v>937</v>
      </c>
      <c r="O143" s="13">
        <v>25995</v>
      </c>
      <c r="P143" s="90">
        <v>439</v>
      </c>
      <c r="Q143" s="90">
        <v>0</v>
      </c>
    </row>
    <row r="144" spans="2:17" x14ac:dyDescent="0.3">
      <c r="B144">
        <v>25922</v>
      </c>
      <c r="C144" t="s">
        <v>1</v>
      </c>
      <c r="D144">
        <f>VLOOKUP(B144,Table8[],3,FALSE)</f>
        <v>115.65</v>
      </c>
      <c r="E144">
        <f>VLOOKUP(B144,Table8[],4,FALSE)</f>
        <v>0</v>
      </c>
      <c r="I144">
        <v>25900</v>
      </c>
      <c r="J144" t="s">
        <v>7</v>
      </c>
      <c r="K144">
        <v>420</v>
      </c>
      <c r="L144">
        <v>0</v>
      </c>
      <c r="O144" s="13">
        <v>25997</v>
      </c>
      <c r="P144" s="90">
        <v>453</v>
      </c>
      <c r="Q144" s="90">
        <v>0</v>
      </c>
    </row>
    <row r="145" spans="2:17" x14ac:dyDescent="0.3">
      <c r="B145">
        <v>25995</v>
      </c>
      <c r="C145" t="s">
        <v>1</v>
      </c>
      <c r="D145">
        <f>VLOOKUP(B145,Table8[],3,FALSE)</f>
        <v>439</v>
      </c>
      <c r="E145">
        <f>VLOOKUP(B145,Table8[],4,FALSE)</f>
        <v>0</v>
      </c>
      <c r="I145">
        <v>25899</v>
      </c>
      <c r="J145" t="s">
        <v>18</v>
      </c>
      <c r="K145">
        <v>704</v>
      </c>
      <c r="L145">
        <v>0</v>
      </c>
      <c r="O145" s="13">
        <v>25998</v>
      </c>
      <c r="P145" s="90">
        <v>408</v>
      </c>
      <c r="Q145" s="90">
        <v>0</v>
      </c>
    </row>
    <row r="146" spans="2:17" x14ac:dyDescent="0.3">
      <c r="B146">
        <v>25979</v>
      </c>
      <c r="C146" t="s">
        <v>1</v>
      </c>
      <c r="D146">
        <f>VLOOKUP(B146,Table8[],3,FALSE)</f>
        <v>1062</v>
      </c>
      <c r="E146">
        <f>VLOOKUP(B146,Table8[],4,FALSE)</f>
        <v>0</v>
      </c>
      <c r="I146">
        <v>25898</v>
      </c>
      <c r="J146" t="s">
        <v>7</v>
      </c>
      <c r="K146">
        <v>96</v>
      </c>
      <c r="L146">
        <v>0</v>
      </c>
      <c r="O146" s="13">
        <v>25999</v>
      </c>
      <c r="P146" s="90">
        <v>418</v>
      </c>
      <c r="Q146" s="90">
        <v>0</v>
      </c>
    </row>
    <row r="147" spans="2:17" x14ac:dyDescent="0.3">
      <c r="B147">
        <v>25947</v>
      </c>
      <c r="C147" t="s">
        <v>1</v>
      </c>
      <c r="D147">
        <f>VLOOKUP(B147,Table8[],3,FALSE)</f>
        <v>464</v>
      </c>
      <c r="E147">
        <f>VLOOKUP(B147,Table8[],4,FALSE)</f>
        <v>0</v>
      </c>
      <c r="I147">
        <v>25897</v>
      </c>
      <c r="J147" t="s">
        <v>16</v>
      </c>
      <c r="K147">
        <v>23</v>
      </c>
      <c r="L147">
        <v>0</v>
      </c>
      <c r="O147" s="13">
        <v>26000</v>
      </c>
      <c r="P147" s="90">
        <v>23</v>
      </c>
      <c r="Q147" s="90">
        <v>0</v>
      </c>
    </row>
    <row r="148" spans="2:17" x14ac:dyDescent="0.3">
      <c r="B148">
        <v>25985</v>
      </c>
      <c r="C148" t="s">
        <v>1</v>
      </c>
      <c r="D148">
        <f>VLOOKUP(B148,Table8[],3,FALSE)</f>
        <v>886.5</v>
      </c>
      <c r="E148">
        <f>VLOOKUP(B148,Table8[],4,FALSE)</f>
        <v>0</v>
      </c>
      <c r="I148">
        <v>25896</v>
      </c>
      <c r="J148" t="s">
        <v>10</v>
      </c>
      <c r="K148">
        <v>505</v>
      </c>
      <c r="L148">
        <v>0</v>
      </c>
      <c r="O148" s="13">
        <v>26002</v>
      </c>
      <c r="P148" s="90">
        <v>26</v>
      </c>
      <c r="Q148" s="90">
        <v>0</v>
      </c>
    </row>
    <row r="149" spans="2:17" x14ac:dyDescent="0.3">
      <c r="B149">
        <v>25925</v>
      </c>
      <c r="C149" t="s">
        <v>1</v>
      </c>
      <c r="D149">
        <f>VLOOKUP(B149,Table8[],3,FALSE)</f>
        <v>392</v>
      </c>
      <c r="E149">
        <f>VLOOKUP(B149,Table8[],4,FALSE)</f>
        <v>0</v>
      </c>
      <c r="I149">
        <v>25895</v>
      </c>
      <c r="J149" t="s">
        <v>20</v>
      </c>
      <c r="K149">
        <v>467</v>
      </c>
      <c r="L149">
        <v>0</v>
      </c>
      <c r="O149" s="13">
        <v>26003</v>
      </c>
      <c r="P149" s="90">
        <v>332.5</v>
      </c>
      <c r="Q149" s="90">
        <v>0</v>
      </c>
    </row>
    <row r="150" spans="2:17" x14ac:dyDescent="0.3">
      <c r="I150">
        <v>25894</v>
      </c>
      <c r="J150" t="s">
        <v>20</v>
      </c>
      <c r="K150">
        <v>586</v>
      </c>
      <c r="L150">
        <v>0</v>
      </c>
      <c r="O150" s="13">
        <v>26004</v>
      </c>
      <c r="P150" s="90">
        <v>578</v>
      </c>
      <c r="Q150" s="90">
        <v>0</v>
      </c>
    </row>
    <row r="151" spans="2:17" x14ac:dyDescent="0.3">
      <c r="I151">
        <v>25893</v>
      </c>
      <c r="J151" t="s">
        <v>12</v>
      </c>
      <c r="K151">
        <v>313</v>
      </c>
      <c r="L151">
        <v>0</v>
      </c>
      <c r="O151" s="13">
        <v>26005</v>
      </c>
      <c r="P151" s="90">
        <v>403</v>
      </c>
      <c r="Q151" s="90">
        <v>0</v>
      </c>
    </row>
    <row r="152" spans="2:17" x14ac:dyDescent="0.3">
      <c r="I152">
        <v>25892</v>
      </c>
      <c r="J152" t="s">
        <v>9</v>
      </c>
      <c r="K152">
        <v>430</v>
      </c>
      <c r="L152">
        <v>0</v>
      </c>
      <c r="O152" s="13">
        <v>26007</v>
      </c>
      <c r="P152" s="90">
        <v>351</v>
      </c>
      <c r="Q152" s="90">
        <v>0</v>
      </c>
    </row>
    <row r="153" spans="2:17" x14ac:dyDescent="0.3">
      <c r="I153">
        <v>25891</v>
      </c>
      <c r="J153" t="s">
        <v>9</v>
      </c>
      <c r="K153">
        <v>23</v>
      </c>
      <c r="L153">
        <v>0</v>
      </c>
      <c r="O153" s="13" t="s">
        <v>30</v>
      </c>
      <c r="P153" s="90">
        <v>72113.05</v>
      </c>
      <c r="Q153" s="90">
        <v>9706</v>
      </c>
    </row>
    <row r="154" spans="2:17" x14ac:dyDescent="0.3">
      <c r="I154">
        <v>25890</v>
      </c>
      <c r="J154" t="s">
        <v>9</v>
      </c>
      <c r="K154">
        <v>60</v>
      </c>
      <c r="L154">
        <v>0</v>
      </c>
    </row>
    <row r="155" spans="2:17" x14ac:dyDescent="0.3">
      <c r="I155">
        <v>25889</v>
      </c>
      <c r="J155" t="s">
        <v>12</v>
      </c>
      <c r="K155">
        <v>1108</v>
      </c>
      <c r="L155">
        <v>0</v>
      </c>
    </row>
    <row r="156" spans="2:17" x14ac:dyDescent="0.3">
      <c r="I156">
        <v>25888</v>
      </c>
      <c r="J156" t="s">
        <v>18</v>
      </c>
      <c r="K156">
        <v>461</v>
      </c>
      <c r="L156">
        <v>0</v>
      </c>
    </row>
    <row r="157" spans="2:17" x14ac:dyDescent="0.3">
      <c r="I157">
        <v>25887</v>
      </c>
      <c r="J157" t="s">
        <v>10</v>
      </c>
      <c r="K157">
        <v>312</v>
      </c>
      <c r="L157">
        <v>0</v>
      </c>
    </row>
    <row r="158" spans="2:17" x14ac:dyDescent="0.3">
      <c r="I158">
        <v>25886</v>
      </c>
      <c r="J158" t="s">
        <v>20</v>
      </c>
      <c r="K158">
        <v>430</v>
      </c>
      <c r="L158">
        <v>0</v>
      </c>
    </row>
    <row r="159" spans="2:17" x14ac:dyDescent="0.3">
      <c r="I159">
        <v>25885</v>
      </c>
      <c r="J159" t="s">
        <v>10</v>
      </c>
      <c r="K159">
        <v>1207</v>
      </c>
      <c r="L159">
        <v>0</v>
      </c>
    </row>
    <row r="160" spans="2:17" x14ac:dyDescent="0.3">
      <c r="I160">
        <v>25884</v>
      </c>
      <c r="J160" t="s">
        <v>7</v>
      </c>
      <c r="K160">
        <v>455</v>
      </c>
      <c r="L160">
        <v>0</v>
      </c>
    </row>
    <row r="161" spans="9:12" x14ac:dyDescent="0.3">
      <c r="I161">
        <v>25883</v>
      </c>
      <c r="J161" t="s">
        <v>9</v>
      </c>
      <c r="K161">
        <v>630</v>
      </c>
      <c r="L161">
        <v>630</v>
      </c>
    </row>
    <row r="162" spans="9:12" x14ac:dyDescent="0.3">
      <c r="I162">
        <v>25882</v>
      </c>
      <c r="J162" t="s">
        <v>20</v>
      </c>
      <c r="K162">
        <v>1006</v>
      </c>
      <c r="L162">
        <v>0</v>
      </c>
    </row>
    <row r="163" spans="9:12" x14ac:dyDescent="0.3">
      <c r="I163">
        <v>25881</v>
      </c>
      <c r="J163" t="s">
        <v>7</v>
      </c>
      <c r="K163">
        <v>504.5</v>
      </c>
      <c r="L163">
        <v>0</v>
      </c>
    </row>
    <row r="164" spans="9:12" x14ac:dyDescent="0.3">
      <c r="I164">
        <v>25880</v>
      </c>
      <c r="J164" t="s">
        <v>8</v>
      </c>
      <c r="K164">
        <v>489</v>
      </c>
      <c r="L164">
        <v>489</v>
      </c>
    </row>
    <row r="165" spans="9:12" x14ac:dyDescent="0.3">
      <c r="I165">
        <v>25879</v>
      </c>
      <c r="J165" t="s">
        <v>13</v>
      </c>
      <c r="K165">
        <v>80</v>
      </c>
      <c r="L165">
        <v>0</v>
      </c>
    </row>
    <row r="166" spans="9:12" x14ac:dyDescent="0.3">
      <c r="I166">
        <v>25878</v>
      </c>
      <c r="J166" t="s">
        <v>9</v>
      </c>
      <c r="K166">
        <v>501</v>
      </c>
      <c r="L166">
        <v>0</v>
      </c>
    </row>
    <row r="167" spans="9:12" x14ac:dyDescent="0.3">
      <c r="I167">
        <v>25877</v>
      </c>
      <c r="J167" t="s">
        <v>18</v>
      </c>
      <c r="K167">
        <v>353</v>
      </c>
      <c r="L167">
        <v>0</v>
      </c>
    </row>
    <row r="168" spans="9:12" x14ac:dyDescent="0.3">
      <c r="I168">
        <v>25876</v>
      </c>
      <c r="J168" t="s">
        <v>10</v>
      </c>
      <c r="K168">
        <v>508</v>
      </c>
      <c r="L168">
        <v>0</v>
      </c>
    </row>
    <row r="169" spans="9:12" x14ac:dyDescent="0.3">
      <c r="I169">
        <v>25875</v>
      </c>
      <c r="J169" t="s">
        <v>9</v>
      </c>
      <c r="K169">
        <v>24</v>
      </c>
      <c r="L169">
        <v>0</v>
      </c>
    </row>
    <row r="170" spans="9:12" x14ac:dyDescent="0.3">
      <c r="I170">
        <v>25874</v>
      </c>
      <c r="J170" t="s">
        <v>9</v>
      </c>
      <c r="K170">
        <v>42</v>
      </c>
      <c r="L170">
        <v>0</v>
      </c>
    </row>
    <row r="171" spans="9:12" x14ac:dyDescent="0.3">
      <c r="I171">
        <v>25873</v>
      </c>
      <c r="J171" t="s">
        <v>8</v>
      </c>
      <c r="K171">
        <v>453</v>
      </c>
      <c r="L171">
        <v>0</v>
      </c>
    </row>
    <row r="172" spans="9:12" x14ac:dyDescent="0.3">
      <c r="I172">
        <v>25872</v>
      </c>
      <c r="J172" t="s">
        <v>20</v>
      </c>
      <c r="K172">
        <v>536.5</v>
      </c>
      <c r="L172">
        <v>0</v>
      </c>
    </row>
    <row r="173" spans="9:12" x14ac:dyDescent="0.3">
      <c r="I173">
        <v>25871</v>
      </c>
      <c r="J173" t="s">
        <v>16</v>
      </c>
      <c r="K173">
        <v>80</v>
      </c>
      <c r="L173">
        <v>0</v>
      </c>
    </row>
    <row r="174" spans="9:12" x14ac:dyDescent="0.3">
      <c r="I174">
        <v>25870</v>
      </c>
      <c r="J174" t="s">
        <v>13</v>
      </c>
      <c r="K174">
        <v>455</v>
      </c>
      <c r="L174">
        <v>455</v>
      </c>
    </row>
    <row r="175" spans="9:12" x14ac:dyDescent="0.3">
      <c r="I175">
        <v>25869</v>
      </c>
      <c r="J175" t="s">
        <v>8</v>
      </c>
      <c r="K175">
        <v>657</v>
      </c>
      <c r="L175">
        <v>657</v>
      </c>
    </row>
    <row r="176" spans="9:12" x14ac:dyDescent="0.3">
      <c r="I176">
        <v>25868</v>
      </c>
      <c r="J176" t="s">
        <v>8</v>
      </c>
      <c r="K176">
        <v>1077.7</v>
      </c>
      <c r="L176">
        <v>1077.7</v>
      </c>
    </row>
    <row r="177" spans="9:12" x14ac:dyDescent="0.3">
      <c r="I177">
        <v>25867</v>
      </c>
      <c r="J177" t="s">
        <v>20</v>
      </c>
      <c r="K177">
        <v>1012.6</v>
      </c>
      <c r="L177">
        <v>0</v>
      </c>
    </row>
    <row r="178" spans="9:12" x14ac:dyDescent="0.3">
      <c r="I178">
        <v>25866</v>
      </c>
      <c r="J178" t="s">
        <v>9</v>
      </c>
      <c r="K178">
        <v>464</v>
      </c>
      <c r="L178">
        <v>0</v>
      </c>
    </row>
    <row r="179" spans="9:12" x14ac:dyDescent="0.3">
      <c r="I179">
        <v>25865</v>
      </c>
      <c r="J179" t="s">
        <v>12</v>
      </c>
      <c r="K179">
        <v>569</v>
      </c>
      <c r="L179">
        <v>0</v>
      </c>
    </row>
    <row r="180" spans="9:12" x14ac:dyDescent="0.3">
      <c r="I180">
        <v>25864</v>
      </c>
      <c r="J180" t="s">
        <v>13</v>
      </c>
      <c r="K180">
        <v>97</v>
      </c>
      <c r="L180">
        <v>0</v>
      </c>
    </row>
    <row r="181" spans="9:12" x14ac:dyDescent="0.3">
      <c r="I181">
        <v>25863</v>
      </c>
      <c r="J181" t="s">
        <v>9</v>
      </c>
      <c r="K181">
        <v>855</v>
      </c>
      <c r="L181">
        <v>0</v>
      </c>
    </row>
    <row r="182" spans="9:12" x14ac:dyDescent="0.3">
      <c r="I182">
        <v>25862</v>
      </c>
      <c r="J182" t="s">
        <v>9</v>
      </c>
      <c r="K182">
        <v>445</v>
      </c>
      <c r="L182">
        <v>0</v>
      </c>
    </row>
    <row r="183" spans="9:12" x14ac:dyDescent="0.3">
      <c r="I183">
        <v>25861</v>
      </c>
      <c r="J183" t="s">
        <v>18</v>
      </c>
      <c r="K183">
        <v>56</v>
      </c>
      <c r="L183">
        <v>0</v>
      </c>
    </row>
    <row r="184" spans="9:12" x14ac:dyDescent="0.3">
      <c r="I184">
        <v>25860</v>
      </c>
      <c r="J184" t="s">
        <v>8</v>
      </c>
      <c r="K184">
        <v>549</v>
      </c>
      <c r="L184">
        <v>0</v>
      </c>
    </row>
    <row r="185" spans="9:12" x14ac:dyDescent="0.3">
      <c r="I185">
        <v>25859</v>
      </c>
      <c r="J185" t="s">
        <v>9</v>
      </c>
      <c r="K185">
        <v>472</v>
      </c>
      <c r="L185">
        <v>0</v>
      </c>
    </row>
    <row r="186" spans="9:12" x14ac:dyDescent="0.3">
      <c r="I186">
        <v>25857</v>
      </c>
      <c r="J186" t="s">
        <v>9</v>
      </c>
      <c r="K186">
        <v>674</v>
      </c>
      <c r="L186">
        <v>0</v>
      </c>
    </row>
    <row r="187" spans="9:12" x14ac:dyDescent="0.3">
      <c r="I187">
        <v>25856</v>
      </c>
      <c r="J187" t="s">
        <v>12</v>
      </c>
      <c r="K187">
        <v>693</v>
      </c>
      <c r="L187">
        <v>0</v>
      </c>
    </row>
    <row r="188" spans="9:12" x14ac:dyDescent="0.3">
      <c r="I188">
        <v>25852</v>
      </c>
      <c r="J188" t="s">
        <v>20</v>
      </c>
      <c r="K188">
        <v>313</v>
      </c>
      <c r="L188">
        <v>0</v>
      </c>
    </row>
    <row r="189" spans="9:12" x14ac:dyDescent="0.3">
      <c r="I189">
        <v>25851</v>
      </c>
      <c r="J189" t="s">
        <v>12</v>
      </c>
      <c r="K189">
        <v>461</v>
      </c>
      <c r="L189">
        <v>0</v>
      </c>
    </row>
    <row r="190" spans="9:12" x14ac:dyDescent="0.3">
      <c r="I190">
        <v>25849</v>
      </c>
      <c r="J190" t="s">
        <v>8</v>
      </c>
      <c r="K190">
        <v>597</v>
      </c>
      <c r="L190">
        <v>0</v>
      </c>
    </row>
    <row r="191" spans="9:12" x14ac:dyDescent="0.3">
      <c r="I191">
        <v>25848</v>
      </c>
      <c r="J191" t="s">
        <v>20</v>
      </c>
      <c r="K191">
        <v>40</v>
      </c>
      <c r="L191">
        <v>40</v>
      </c>
    </row>
    <row r="192" spans="9:12" x14ac:dyDescent="0.3">
      <c r="I192">
        <v>25847</v>
      </c>
      <c r="J192" t="s">
        <v>9</v>
      </c>
      <c r="K192">
        <v>609</v>
      </c>
      <c r="L192">
        <v>0</v>
      </c>
    </row>
    <row r="193" spans="9:12" x14ac:dyDescent="0.3">
      <c r="I193">
        <v>25846</v>
      </c>
      <c r="J193" t="s">
        <v>8</v>
      </c>
      <c r="K193">
        <v>0</v>
      </c>
      <c r="L193">
        <v>0</v>
      </c>
    </row>
    <row r="194" spans="9:12" x14ac:dyDescent="0.3">
      <c r="I194">
        <v>25842</v>
      </c>
      <c r="J194" t="s">
        <v>15</v>
      </c>
      <c r="K194">
        <v>153</v>
      </c>
      <c r="L194">
        <v>0</v>
      </c>
    </row>
    <row r="195" spans="9:12" x14ac:dyDescent="0.3">
      <c r="I195">
        <v>25840</v>
      </c>
      <c r="J195" t="s">
        <v>18</v>
      </c>
      <c r="K195">
        <v>664</v>
      </c>
      <c r="L195">
        <v>0</v>
      </c>
    </row>
    <row r="196" spans="9:12" x14ac:dyDescent="0.3">
      <c r="I196">
        <v>25839</v>
      </c>
      <c r="J196" t="s">
        <v>15</v>
      </c>
      <c r="K196">
        <v>468</v>
      </c>
      <c r="L196">
        <v>0</v>
      </c>
    </row>
    <row r="197" spans="9:12" x14ac:dyDescent="0.3">
      <c r="I197">
        <v>25838</v>
      </c>
      <c r="J197" t="s">
        <v>18</v>
      </c>
      <c r="K197">
        <v>1189</v>
      </c>
      <c r="L197">
        <v>0</v>
      </c>
    </row>
    <row r="198" spans="9:12" x14ac:dyDescent="0.3">
      <c r="I198">
        <v>25837</v>
      </c>
      <c r="J198" t="s">
        <v>16</v>
      </c>
      <c r="K198">
        <v>208</v>
      </c>
      <c r="L198">
        <v>208</v>
      </c>
    </row>
    <row r="199" spans="9:12" x14ac:dyDescent="0.3">
      <c r="I199">
        <v>25835</v>
      </c>
      <c r="J199" t="s">
        <v>12</v>
      </c>
      <c r="K199">
        <v>136</v>
      </c>
      <c r="L199">
        <v>0</v>
      </c>
    </row>
    <row r="200" spans="9:12" x14ac:dyDescent="0.3">
      <c r="I200">
        <v>25834</v>
      </c>
      <c r="J200" t="s">
        <v>9</v>
      </c>
      <c r="K200">
        <v>471</v>
      </c>
      <c r="L200">
        <v>0</v>
      </c>
    </row>
    <row r="201" spans="9:12" x14ac:dyDescent="0.3">
      <c r="I201">
        <v>25833</v>
      </c>
      <c r="J201" t="s">
        <v>16</v>
      </c>
      <c r="K201">
        <v>207</v>
      </c>
      <c r="L201">
        <v>0</v>
      </c>
    </row>
    <row r="202" spans="9:12" x14ac:dyDescent="0.3">
      <c r="I202">
        <v>25831</v>
      </c>
      <c r="J202" t="s">
        <v>9</v>
      </c>
      <c r="K202">
        <v>381</v>
      </c>
      <c r="L202">
        <v>0</v>
      </c>
    </row>
    <row r="203" spans="9:12" x14ac:dyDescent="0.3">
      <c r="I203">
        <v>25830</v>
      </c>
      <c r="J203" t="s">
        <v>9</v>
      </c>
      <c r="K203">
        <v>392</v>
      </c>
      <c r="L203">
        <v>0</v>
      </c>
    </row>
    <row r="204" spans="9:12" x14ac:dyDescent="0.3">
      <c r="I204">
        <v>25829</v>
      </c>
      <c r="J204" t="s">
        <v>13</v>
      </c>
      <c r="K204">
        <v>403</v>
      </c>
      <c r="L204">
        <v>0</v>
      </c>
    </row>
    <row r="205" spans="9:12" x14ac:dyDescent="0.3">
      <c r="I205">
        <v>25828</v>
      </c>
      <c r="J205" t="s">
        <v>7</v>
      </c>
      <c r="K205">
        <v>209</v>
      </c>
      <c r="L205">
        <v>0</v>
      </c>
    </row>
    <row r="206" spans="9:12" x14ac:dyDescent="0.3">
      <c r="I206">
        <v>25825</v>
      </c>
      <c r="J206" t="s">
        <v>7</v>
      </c>
      <c r="K206">
        <v>63</v>
      </c>
      <c r="L206">
        <v>0</v>
      </c>
    </row>
    <row r="207" spans="9:12" x14ac:dyDescent="0.3">
      <c r="I207">
        <v>25824</v>
      </c>
      <c r="J207" t="s">
        <v>10</v>
      </c>
      <c r="K207">
        <v>0</v>
      </c>
      <c r="L207">
        <v>0</v>
      </c>
    </row>
    <row r="208" spans="9:12" x14ac:dyDescent="0.3">
      <c r="I208">
        <v>25823</v>
      </c>
      <c r="J208" t="s">
        <v>13</v>
      </c>
      <c r="K208">
        <v>0</v>
      </c>
      <c r="L208">
        <v>0</v>
      </c>
    </row>
    <row r="209" spans="9:12" x14ac:dyDescent="0.3">
      <c r="I209">
        <v>25822</v>
      </c>
      <c r="J209" t="s">
        <v>12</v>
      </c>
      <c r="K209">
        <v>328</v>
      </c>
      <c r="L209">
        <v>0</v>
      </c>
    </row>
    <row r="210" spans="9:12" x14ac:dyDescent="0.3">
      <c r="I210">
        <v>25821</v>
      </c>
      <c r="J210" t="s">
        <v>8</v>
      </c>
      <c r="K210">
        <v>306</v>
      </c>
      <c r="L210">
        <v>0</v>
      </c>
    </row>
    <row r="211" spans="9:12" x14ac:dyDescent="0.3">
      <c r="I211">
        <v>25820</v>
      </c>
      <c r="J211" t="s">
        <v>9</v>
      </c>
      <c r="K211">
        <v>758.65</v>
      </c>
      <c r="L211">
        <v>0</v>
      </c>
    </row>
    <row r="212" spans="9:12" x14ac:dyDescent="0.3">
      <c r="I212">
        <v>25818</v>
      </c>
      <c r="J212" t="s">
        <v>16</v>
      </c>
      <c r="K212">
        <v>326</v>
      </c>
      <c r="L212">
        <v>0</v>
      </c>
    </row>
    <row r="213" spans="9:12" x14ac:dyDescent="0.3">
      <c r="I213">
        <v>25816</v>
      </c>
      <c r="J213" t="s">
        <v>16</v>
      </c>
      <c r="K213">
        <v>458</v>
      </c>
      <c r="L213">
        <v>0</v>
      </c>
    </row>
    <row r="214" spans="9:12" x14ac:dyDescent="0.3">
      <c r="I214">
        <v>25815</v>
      </c>
      <c r="J214" t="s">
        <v>13</v>
      </c>
      <c r="K214">
        <v>449</v>
      </c>
      <c r="L214">
        <v>0</v>
      </c>
    </row>
    <row r="215" spans="9:12" x14ac:dyDescent="0.3">
      <c r="I215">
        <v>25812</v>
      </c>
      <c r="J215" t="s">
        <v>13</v>
      </c>
      <c r="K215">
        <v>1281</v>
      </c>
      <c r="L215">
        <v>0</v>
      </c>
    </row>
    <row r="216" spans="9:12" x14ac:dyDescent="0.3">
      <c r="I216">
        <v>25811</v>
      </c>
      <c r="J216" t="s">
        <v>20</v>
      </c>
      <c r="K216">
        <v>571</v>
      </c>
      <c r="L216">
        <v>571</v>
      </c>
    </row>
    <row r="217" spans="9:12" x14ac:dyDescent="0.3">
      <c r="I217">
        <v>25810</v>
      </c>
      <c r="J217" t="s">
        <v>20</v>
      </c>
      <c r="K217">
        <v>454</v>
      </c>
      <c r="L217">
        <v>0</v>
      </c>
    </row>
    <row r="218" spans="9:12" x14ac:dyDescent="0.3">
      <c r="I218">
        <v>25809</v>
      </c>
      <c r="J218" t="s">
        <v>7</v>
      </c>
      <c r="K218">
        <v>333</v>
      </c>
      <c r="L218">
        <v>0</v>
      </c>
    </row>
    <row r="219" spans="9:12" x14ac:dyDescent="0.3">
      <c r="I219">
        <v>25808</v>
      </c>
      <c r="J219" t="s">
        <v>8</v>
      </c>
      <c r="K219">
        <v>92</v>
      </c>
      <c r="L219">
        <v>0</v>
      </c>
    </row>
    <row r="220" spans="9:12" x14ac:dyDescent="0.3">
      <c r="I220">
        <v>25807</v>
      </c>
      <c r="J220" t="s">
        <v>12</v>
      </c>
      <c r="K220">
        <v>450</v>
      </c>
      <c r="L220">
        <v>0</v>
      </c>
    </row>
    <row r="221" spans="9:12" x14ac:dyDescent="0.3">
      <c r="I221">
        <v>25805</v>
      </c>
      <c r="J221" t="s">
        <v>8</v>
      </c>
      <c r="K221">
        <v>29</v>
      </c>
      <c r="L221">
        <v>0</v>
      </c>
    </row>
    <row r="222" spans="9:12" x14ac:dyDescent="0.3">
      <c r="I222">
        <v>25804</v>
      </c>
      <c r="J222" t="s">
        <v>18</v>
      </c>
      <c r="K222">
        <v>910</v>
      </c>
      <c r="L222">
        <v>0</v>
      </c>
    </row>
    <row r="223" spans="9:12" x14ac:dyDescent="0.3">
      <c r="I223">
        <v>25802</v>
      </c>
      <c r="J223" t="s">
        <v>18</v>
      </c>
      <c r="K223">
        <v>430</v>
      </c>
      <c r="L223">
        <v>0</v>
      </c>
    </row>
    <row r="224" spans="9:12" x14ac:dyDescent="0.3">
      <c r="I224">
        <v>25801</v>
      </c>
      <c r="J224" t="s">
        <v>9</v>
      </c>
      <c r="K224">
        <v>454</v>
      </c>
      <c r="L224">
        <v>0</v>
      </c>
    </row>
    <row r="225" spans="9:12" x14ac:dyDescent="0.3">
      <c r="I225">
        <v>25799</v>
      </c>
      <c r="J225" t="s">
        <v>14</v>
      </c>
      <c r="K225">
        <v>423</v>
      </c>
      <c r="L225">
        <v>423</v>
      </c>
    </row>
    <row r="226" spans="9:12" x14ac:dyDescent="0.3">
      <c r="I226">
        <v>25797</v>
      </c>
      <c r="J226" t="s">
        <v>12</v>
      </c>
      <c r="K226">
        <v>708</v>
      </c>
      <c r="L226">
        <v>0</v>
      </c>
    </row>
    <row r="227" spans="9:12" x14ac:dyDescent="0.3">
      <c r="I227">
        <v>25796</v>
      </c>
      <c r="J227" t="s">
        <v>16</v>
      </c>
      <c r="K227">
        <v>196</v>
      </c>
      <c r="L227">
        <v>0</v>
      </c>
    </row>
    <row r="228" spans="9:12" x14ac:dyDescent="0.3">
      <c r="I228">
        <v>25794</v>
      </c>
      <c r="J228" t="s">
        <v>9</v>
      </c>
      <c r="K228">
        <v>599</v>
      </c>
      <c r="L228">
        <v>0</v>
      </c>
    </row>
    <row r="229" spans="9:12" x14ac:dyDescent="0.3">
      <c r="I229">
        <v>25793</v>
      </c>
      <c r="J229" t="s">
        <v>8</v>
      </c>
      <c r="K229">
        <v>500</v>
      </c>
      <c r="L229">
        <v>0</v>
      </c>
    </row>
    <row r="230" spans="9:12" x14ac:dyDescent="0.3">
      <c r="I230">
        <v>25792</v>
      </c>
      <c r="J230" t="s">
        <v>9</v>
      </c>
      <c r="K230">
        <v>95</v>
      </c>
      <c r="L230">
        <v>0</v>
      </c>
    </row>
    <row r="231" spans="9:12" x14ac:dyDescent="0.3">
      <c r="I231">
        <v>25791</v>
      </c>
      <c r="J231" t="s">
        <v>18</v>
      </c>
      <c r="K231">
        <v>462</v>
      </c>
      <c r="L231">
        <v>0</v>
      </c>
    </row>
    <row r="232" spans="9:12" x14ac:dyDescent="0.3">
      <c r="I232">
        <v>25790</v>
      </c>
      <c r="J232" t="s">
        <v>20</v>
      </c>
      <c r="K232">
        <v>918</v>
      </c>
      <c r="L232">
        <v>918</v>
      </c>
    </row>
    <row r="233" spans="9:12" x14ac:dyDescent="0.3">
      <c r="I233">
        <v>25789</v>
      </c>
      <c r="J233" t="s">
        <v>18</v>
      </c>
      <c r="K233">
        <v>458</v>
      </c>
      <c r="L233">
        <v>0</v>
      </c>
    </row>
    <row r="234" spans="9:12" x14ac:dyDescent="0.3">
      <c r="I234">
        <v>25788</v>
      </c>
      <c r="J234" t="s">
        <v>7</v>
      </c>
      <c r="K234">
        <v>0</v>
      </c>
      <c r="L234">
        <v>0</v>
      </c>
    </row>
    <row r="235" spans="9:12" x14ac:dyDescent="0.3">
      <c r="I235">
        <v>25786</v>
      </c>
      <c r="J235" t="s">
        <v>18</v>
      </c>
      <c r="K235">
        <v>387</v>
      </c>
      <c r="L235">
        <v>0</v>
      </c>
    </row>
    <row r="236" spans="9:12" x14ac:dyDescent="0.3">
      <c r="I236">
        <v>25785</v>
      </c>
      <c r="J236" t="s">
        <v>15</v>
      </c>
      <c r="K236">
        <v>736</v>
      </c>
      <c r="L236">
        <v>0</v>
      </c>
    </row>
    <row r="237" spans="9:12" x14ac:dyDescent="0.3">
      <c r="I237">
        <v>25784</v>
      </c>
      <c r="J237" t="s">
        <v>8</v>
      </c>
      <c r="K237">
        <v>867</v>
      </c>
      <c r="L237">
        <v>0</v>
      </c>
    </row>
    <row r="238" spans="9:12" x14ac:dyDescent="0.3">
      <c r="I238">
        <v>25783</v>
      </c>
      <c r="J238" t="s">
        <v>16</v>
      </c>
      <c r="K238">
        <v>504</v>
      </c>
      <c r="L238">
        <v>0</v>
      </c>
    </row>
    <row r="239" spans="9:12" x14ac:dyDescent="0.3">
      <c r="I239">
        <v>25780</v>
      </c>
      <c r="J239" t="s">
        <v>16</v>
      </c>
      <c r="K239">
        <v>455</v>
      </c>
      <c r="L239">
        <v>0</v>
      </c>
    </row>
    <row r="240" spans="9:12" x14ac:dyDescent="0.3">
      <c r="I240">
        <v>25779</v>
      </c>
      <c r="J240" t="s">
        <v>8</v>
      </c>
      <c r="K240">
        <v>808</v>
      </c>
      <c r="L240">
        <v>0</v>
      </c>
    </row>
    <row r="241" spans="9:12" x14ac:dyDescent="0.3">
      <c r="I241">
        <v>25776</v>
      </c>
      <c r="J241" t="s">
        <v>20</v>
      </c>
      <c r="K241">
        <v>123</v>
      </c>
      <c r="L241">
        <v>0</v>
      </c>
    </row>
    <row r="242" spans="9:12" x14ac:dyDescent="0.3">
      <c r="I242">
        <v>25775</v>
      </c>
      <c r="J242" t="s">
        <v>12</v>
      </c>
      <c r="K242">
        <v>1107</v>
      </c>
      <c r="L242">
        <v>0</v>
      </c>
    </row>
    <row r="243" spans="9:12" x14ac:dyDescent="0.3">
      <c r="I243">
        <v>25772</v>
      </c>
      <c r="J243" t="s">
        <v>7</v>
      </c>
      <c r="K243">
        <v>0</v>
      </c>
      <c r="L243">
        <v>0</v>
      </c>
    </row>
    <row r="244" spans="9:12" x14ac:dyDescent="0.3">
      <c r="I244">
        <v>25771</v>
      </c>
      <c r="J244" t="s">
        <v>15</v>
      </c>
      <c r="K244">
        <v>420</v>
      </c>
      <c r="L244">
        <v>420</v>
      </c>
    </row>
    <row r="245" spans="9:12" x14ac:dyDescent="0.3">
      <c r="I245">
        <v>25770</v>
      </c>
      <c r="J245" t="s">
        <v>12</v>
      </c>
      <c r="K245">
        <v>0</v>
      </c>
      <c r="L245">
        <v>0</v>
      </c>
    </row>
    <row r="246" spans="9:12" x14ac:dyDescent="0.3">
      <c r="I246">
        <v>25769</v>
      </c>
      <c r="J246" t="s">
        <v>16</v>
      </c>
      <c r="K246">
        <v>63</v>
      </c>
      <c r="L246">
        <v>0</v>
      </c>
    </row>
    <row r="247" spans="9:12" x14ac:dyDescent="0.3">
      <c r="I247">
        <v>25768</v>
      </c>
      <c r="J247" t="s">
        <v>8</v>
      </c>
      <c r="K247">
        <v>363.65</v>
      </c>
      <c r="L247">
        <v>0</v>
      </c>
    </row>
    <row r="248" spans="9:12" x14ac:dyDescent="0.3">
      <c r="I248">
        <v>25766</v>
      </c>
      <c r="J248" t="s">
        <v>15</v>
      </c>
      <c r="K248">
        <v>455</v>
      </c>
      <c r="L248">
        <v>0</v>
      </c>
    </row>
    <row r="249" spans="9:12" x14ac:dyDescent="0.3">
      <c r="I249">
        <v>25764</v>
      </c>
      <c r="J249" t="s">
        <v>20</v>
      </c>
      <c r="K249">
        <v>590</v>
      </c>
      <c r="L249">
        <v>0</v>
      </c>
    </row>
    <row r="250" spans="9:12" x14ac:dyDescent="0.3">
      <c r="I250">
        <v>25763</v>
      </c>
      <c r="J250" t="s">
        <v>7</v>
      </c>
      <c r="K250">
        <v>0</v>
      </c>
      <c r="L250">
        <v>0</v>
      </c>
    </row>
    <row r="251" spans="9:12" x14ac:dyDescent="0.3">
      <c r="I251">
        <v>25762</v>
      </c>
      <c r="J251" t="s">
        <v>12</v>
      </c>
      <c r="K251">
        <v>439</v>
      </c>
      <c r="L251">
        <v>439</v>
      </c>
    </row>
    <row r="252" spans="9:12" x14ac:dyDescent="0.3">
      <c r="I252">
        <v>25761</v>
      </c>
      <c r="J252" t="s">
        <v>12</v>
      </c>
      <c r="K252">
        <v>412</v>
      </c>
      <c r="L252">
        <v>0</v>
      </c>
    </row>
    <row r="253" spans="9:12" x14ac:dyDescent="0.3">
      <c r="I253">
        <v>25759</v>
      </c>
      <c r="J253" t="s">
        <v>12</v>
      </c>
      <c r="K253">
        <v>1982</v>
      </c>
      <c r="L253">
        <v>0</v>
      </c>
    </row>
    <row r="254" spans="9:12" x14ac:dyDescent="0.3">
      <c r="I254">
        <v>25758</v>
      </c>
      <c r="J254" t="s">
        <v>18</v>
      </c>
      <c r="K254">
        <v>608</v>
      </c>
      <c r="L254">
        <v>0</v>
      </c>
    </row>
    <row r="255" spans="9:12" x14ac:dyDescent="0.3">
      <c r="I255">
        <v>25757</v>
      </c>
      <c r="J255" t="s">
        <v>8</v>
      </c>
      <c r="K255">
        <v>106</v>
      </c>
      <c r="L255">
        <v>0</v>
      </c>
    </row>
    <row r="256" spans="9:12" x14ac:dyDescent="0.3">
      <c r="I256">
        <v>25756</v>
      </c>
      <c r="J256" t="s">
        <v>7</v>
      </c>
      <c r="K256">
        <v>0</v>
      </c>
      <c r="L256">
        <v>0</v>
      </c>
    </row>
    <row r="257" spans="9:12" x14ac:dyDescent="0.3">
      <c r="I257">
        <v>25755</v>
      </c>
      <c r="J257" t="s">
        <v>8</v>
      </c>
      <c r="K257">
        <v>2087</v>
      </c>
      <c r="L257">
        <v>0</v>
      </c>
    </row>
    <row r="258" spans="9:12" x14ac:dyDescent="0.3">
      <c r="I258">
        <v>25754</v>
      </c>
      <c r="J258" t="s">
        <v>9</v>
      </c>
      <c r="K258">
        <v>633</v>
      </c>
      <c r="L258">
        <v>0</v>
      </c>
    </row>
    <row r="259" spans="9:12" x14ac:dyDescent="0.3">
      <c r="I259">
        <v>25752</v>
      </c>
      <c r="J259" t="s">
        <v>20</v>
      </c>
      <c r="K259">
        <v>147</v>
      </c>
      <c r="L259">
        <v>0</v>
      </c>
    </row>
    <row r="260" spans="9:12" x14ac:dyDescent="0.3">
      <c r="I260">
        <v>25751</v>
      </c>
      <c r="J260" t="s">
        <v>16</v>
      </c>
      <c r="K260">
        <v>26</v>
      </c>
      <c r="L260">
        <v>0</v>
      </c>
    </row>
    <row r="261" spans="9:12" x14ac:dyDescent="0.3">
      <c r="I261">
        <v>25748</v>
      </c>
      <c r="J261" t="s">
        <v>9</v>
      </c>
      <c r="K261">
        <v>625</v>
      </c>
      <c r="L261">
        <v>0</v>
      </c>
    </row>
    <row r="262" spans="9:12" x14ac:dyDescent="0.3">
      <c r="I262">
        <v>25747</v>
      </c>
      <c r="J262" t="s">
        <v>12</v>
      </c>
      <c r="K262">
        <v>0</v>
      </c>
      <c r="L262">
        <v>0</v>
      </c>
    </row>
    <row r="263" spans="9:12" x14ac:dyDescent="0.3">
      <c r="I263">
        <v>25744</v>
      </c>
      <c r="J263" t="s">
        <v>7</v>
      </c>
      <c r="K263">
        <v>422</v>
      </c>
      <c r="L263">
        <v>0</v>
      </c>
    </row>
    <row r="264" spans="9:12" x14ac:dyDescent="0.3">
      <c r="I264">
        <v>25743</v>
      </c>
      <c r="J264" t="s">
        <v>9</v>
      </c>
      <c r="K264">
        <v>25.5</v>
      </c>
      <c r="L264">
        <v>0</v>
      </c>
    </row>
    <row r="265" spans="9:12" x14ac:dyDescent="0.3">
      <c r="I265">
        <v>25738</v>
      </c>
      <c r="J265" t="s">
        <v>12</v>
      </c>
      <c r="K265">
        <v>-66</v>
      </c>
      <c r="L265">
        <v>0</v>
      </c>
    </row>
    <row r="266" spans="9:12" x14ac:dyDescent="0.3">
      <c r="I266">
        <v>25737</v>
      </c>
      <c r="J266" t="s">
        <v>18</v>
      </c>
      <c r="K266">
        <v>532</v>
      </c>
      <c r="L266">
        <v>0</v>
      </c>
    </row>
    <row r="267" spans="9:12" x14ac:dyDescent="0.3">
      <c r="I267">
        <v>25731</v>
      </c>
      <c r="J267" t="s">
        <v>9</v>
      </c>
      <c r="K267">
        <v>32</v>
      </c>
      <c r="L267">
        <v>0</v>
      </c>
    </row>
    <row r="268" spans="9:12" x14ac:dyDescent="0.3">
      <c r="I268">
        <v>25729</v>
      </c>
      <c r="J268" t="s">
        <v>16</v>
      </c>
      <c r="K268">
        <v>224</v>
      </c>
      <c r="L268">
        <v>0</v>
      </c>
    </row>
    <row r="269" spans="9:12" x14ac:dyDescent="0.3">
      <c r="I269">
        <v>25727</v>
      </c>
      <c r="J269" t="s">
        <v>8</v>
      </c>
      <c r="K269">
        <v>0</v>
      </c>
      <c r="L269">
        <v>0</v>
      </c>
    </row>
    <row r="270" spans="9:12" x14ac:dyDescent="0.3">
      <c r="I270">
        <v>25724</v>
      </c>
      <c r="J270" t="s">
        <v>9</v>
      </c>
      <c r="K270">
        <v>154</v>
      </c>
      <c r="L270">
        <v>0</v>
      </c>
    </row>
    <row r="271" spans="9:12" x14ac:dyDescent="0.3">
      <c r="I271">
        <v>25723</v>
      </c>
      <c r="J271" t="s">
        <v>12</v>
      </c>
      <c r="K271">
        <v>-25</v>
      </c>
      <c r="L271">
        <v>0</v>
      </c>
    </row>
    <row r="272" spans="9:12" x14ac:dyDescent="0.3">
      <c r="I272">
        <v>25719</v>
      </c>
      <c r="J272" t="s">
        <v>12</v>
      </c>
      <c r="K272">
        <v>931</v>
      </c>
      <c r="L272">
        <v>0</v>
      </c>
    </row>
    <row r="273" spans="9:12" x14ac:dyDescent="0.3">
      <c r="I273">
        <v>25717</v>
      </c>
      <c r="J273" t="s">
        <v>7</v>
      </c>
      <c r="K273">
        <v>0</v>
      </c>
      <c r="L273">
        <v>0</v>
      </c>
    </row>
    <row r="274" spans="9:12" x14ac:dyDescent="0.3">
      <c r="I274">
        <v>25715</v>
      </c>
      <c r="J274" t="s">
        <v>9</v>
      </c>
      <c r="K274">
        <v>715</v>
      </c>
      <c r="L274">
        <v>0</v>
      </c>
    </row>
    <row r="275" spans="9:12" x14ac:dyDescent="0.3">
      <c r="I275">
        <v>25713</v>
      </c>
      <c r="J275" t="s">
        <v>7</v>
      </c>
      <c r="K275">
        <v>0</v>
      </c>
      <c r="L275">
        <v>0</v>
      </c>
    </row>
    <row r="276" spans="9:12" x14ac:dyDescent="0.3">
      <c r="I276">
        <v>25711</v>
      </c>
      <c r="J276" t="s">
        <v>18</v>
      </c>
      <c r="K276">
        <v>23</v>
      </c>
      <c r="L276">
        <v>23</v>
      </c>
    </row>
    <row r="277" spans="9:12" x14ac:dyDescent="0.3">
      <c r="I277">
        <v>25709</v>
      </c>
      <c r="J277" t="s">
        <v>18</v>
      </c>
      <c r="K277">
        <v>458</v>
      </c>
      <c r="L277">
        <v>0</v>
      </c>
    </row>
    <row r="278" spans="9:12" x14ac:dyDescent="0.3">
      <c r="I278">
        <v>25705</v>
      </c>
      <c r="J278" t="s">
        <v>20</v>
      </c>
      <c r="K278">
        <v>515</v>
      </c>
      <c r="L278">
        <v>0</v>
      </c>
    </row>
    <row r="279" spans="9:12" x14ac:dyDescent="0.3">
      <c r="I279">
        <v>25702</v>
      </c>
      <c r="J279" t="s">
        <v>12</v>
      </c>
      <c r="K279">
        <v>435</v>
      </c>
      <c r="L279">
        <v>0</v>
      </c>
    </row>
    <row r="280" spans="9:12" x14ac:dyDescent="0.3">
      <c r="I280">
        <v>25692</v>
      </c>
      <c r="J280" t="s">
        <v>12</v>
      </c>
      <c r="K280">
        <v>702</v>
      </c>
      <c r="L280">
        <v>0</v>
      </c>
    </row>
    <row r="281" spans="9:12" x14ac:dyDescent="0.3">
      <c r="I281">
        <v>25691</v>
      </c>
      <c r="J281" t="s">
        <v>13</v>
      </c>
      <c r="K281">
        <v>410</v>
      </c>
      <c r="L281">
        <v>0</v>
      </c>
    </row>
    <row r="282" spans="9:12" x14ac:dyDescent="0.3">
      <c r="I282">
        <v>25690</v>
      </c>
      <c r="J282" t="s">
        <v>18</v>
      </c>
      <c r="K282">
        <v>487</v>
      </c>
      <c r="L282">
        <v>0</v>
      </c>
    </row>
    <row r="283" spans="9:12" x14ac:dyDescent="0.3">
      <c r="I283">
        <v>25687</v>
      </c>
      <c r="J283" t="s">
        <v>7</v>
      </c>
      <c r="K283">
        <v>0</v>
      </c>
      <c r="L283">
        <v>0</v>
      </c>
    </row>
    <row r="284" spans="9:12" x14ac:dyDescent="0.3">
      <c r="I284">
        <v>25685</v>
      </c>
      <c r="J284" t="s">
        <v>9</v>
      </c>
      <c r="K284">
        <v>458</v>
      </c>
      <c r="L284">
        <v>0</v>
      </c>
    </row>
    <row r="285" spans="9:12" x14ac:dyDescent="0.3">
      <c r="I285">
        <v>25681</v>
      </c>
      <c r="J285" t="s">
        <v>18</v>
      </c>
      <c r="K285">
        <v>1800</v>
      </c>
      <c r="L285">
        <v>0</v>
      </c>
    </row>
    <row r="286" spans="9:12" x14ac:dyDescent="0.3">
      <c r="I286">
        <v>25680</v>
      </c>
      <c r="J286" t="s">
        <v>7</v>
      </c>
      <c r="K286">
        <v>0</v>
      </c>
      <c r="L286">
        <v>0</v>
      </c>
    </row>
    <row r="287" spans="9:12" x14ac:dyDescent="0.3">
      <c r="I287">
        <v>25679</v>
      </c>
      <c r="J287" t="s">
        <v>12</v>
      </c>
      <c r="K287">
        <v>681</v>
      </c>
      <c r="L287">
        <v>0</v>
      </c>
    </row>
    <row r="288" spans="9:12" x14ac:dyDescent="0.3">
      <c r="I288">
        <v>25678</v>
      </c>
      <c r="J288" t="s">
        <v>9</v>
      </c>
      <c r="K288">
        <v>23</v>
      </c>
      <c r="L288">
        <v>0</v>
      </c>
    </row>
    <row r="289" spans="9:12" x14ac:dyDescent="0.3">
      <c r="I289">
        <v>25677</v>
      </c>
      <c r="J289" t="s">
        <v>9</v>
      </c>
      <c r="K289">
        <v>260</v>
      </c>
      <c r="L289">
        <v>0</v>
      </c>
    </row>
    <row r="290" spans="9:12" x14ac:dyDescent="0.3">
      <c r="I290">
        <v>25676</v>
      </c>
      <c r="J290" t="s">
        <v>9</v>
      </c>
      <c r="K290">
        <v>619</v>
      </c>
      <c r="L290">
        <v>0</v>
      </c>
    </row>
    <row r="291" spans="9:12" x14ac:dyDescent="0.3">
      <c r="I291">
        <v>25670</v>
      </c>
      <c r="J291" t="s">
        <v>20</v>
      </c>
      <c r="K291">
        <v>710</v>
      </c>
      <c r="L291">
        <v>0</v>
      </c>
    </row>
    <row r="292" spans="9:12" x14ac:dyDescent="0.3">
      <c r="I292">
        <v>25655</v>
      </c>
      <c r="J292" t="s">
        <v>12</v>
      </c>
      <c r="K292">
        <v>52</v>
      </c>
      <c r="L292">
        <v>0</v>
      </c>
    </row>
    <row r="293" spans="9:12" x14ac:dyDescent="0.3">
      <c r="I293">
        <v>25654</v>
      </c>
      <c r="J293" t="s">
        <v>15</v>
      </c>
      <c r="K293">
        <v>446</v>
      </c>
      <c r="L293">
        <v>0</v>
      </c>
    </row>
    <row r="294" spans="9:12" x14ac:dyDescent="0.3">
      <c r="I294">
        <v>25650</v>
      </c>
      <c r="J294" t="s">
        <v>20</v>
      </c>
      <c r="K294">
        <v>175</v>
      </c>
      <c r="L294">
        <v>0</v>
      </c>
    </row>
    <row r="295" spans="9:12" x14ac:dyDescent="0.3">
      <c r="I295">
        <v>25649</v>
      </c>
      <c r="J295" t="s">
        <v>8</v>
      </c>
      <c r="K295">
        <v>0</v>
      </c>
      <c r="L295">
        <v>0</v>
      </c>
    </row>
    <row r="296" spans="9:12" x14ac:dyDescent="0.3">
      <c r="I296">
        <v>25644</v>
      </c>
      <c r="J296" t="s">
        <v>15</v>
      </c>
      <c r="K296">
        <v>774.65</v>
      </c>
      <c r="L296">
        <v>0</v>
      </c>
    </row>
    <row r="297" spans="9:12" x14ac:dyDescent="0.3">
      <c r="I297">
        <v>25639</v>
      </c>
      <c r="J297" t="s">
        <v>9</v>
      </c>
      <c r="K297">
        <v>0</v>
      </c>
      <c r="L297">
        <v>0</v>
      </c>
    </row>
    <row r="298" spans="9:12" x14ac:dyDescent="0.3">
      <c r="I298">
        <v>25636</v>
      </c>
      <c r="J298" t="s">
        <v>20</v>
      </c>
      <c r="K298">
        <v>372</v>
      </c>
      <c r="L298">
        <v>0</v>
      </c>
    </row>
    <row r="299" spans="9:12" x14ac:dyDescent="0.3">
      <c r="I299">
        <v>25634</v>
      </c>
      <c r="J299" t="s">
        <v>9</v>
      </c>
      <c r="K299">
        <v>0</v>
      </c>
      <c r="L299">
        <v>0</v>
      </c>
    </row>
    <row r="300" spans="9:12" x14ac:dyDescent="0.3">
      <c r="I300">
        <v>25633</v>
      </c>
      <c r="J300" t="s">
        <v>20</v>
      </c>
      <c r="K300">
        <v>161</v>
      </c>
      <c r="L300">
        <v>0</v>
      </c>
    </row>
    <row r="301" spans="9:12" x14ac:dyDescent="0.3">
      <c r="I301">
        <v>25628</v>
      </c>
      <c r="J301" t="s">
        <v>12</v>
      </c>
      <c r="K301">
        <v>192</v>
      </c>
      <c r="L301">
        <v>0</v>
      </c>
    </row>
    <row r="302" spans="9:12" x14ac:dyDescent="0.3">
      <c r="I302">
        <v>25627</v>
      </c>
      <c r="J302" t="s">
        <v>12</v>
      </c>
      <c r="K302">
        <v>560</v>
      </c>
      <c r="L302">
        <v>0</v>
      </c>
    </row>
    <row r="303" spans="9:12" x14ac:dyDescent="0.3">
      <c r="I303">
        <v>25626</v>
      </c>
      <c r="J303" t="s">
        <v>9</v>
      </c>
      <c r="K303">
        <v>436</v>
      </c>
      <c r="L303">
        <v>436</v>
      </c>
    </row>
    <row r="304" spans="9:12" x14ac:dyDescent="0.3">
      <c r="I304">
        <v>25625</v>
      </c>
      <c r="J304" t="s">
        <v>12</v>
      </c>
      <c r="K304">
        <v>-24.5</v>
      </c>
      <c r="L304">
        <v>0</v>
      </c>
    </row>
    <row r="305" spans="9:12" x14ac:dyDescent="0.3">
      <c r="I305">
        <v>25622</v>
      </c>
      <c r="J305" t="s">
        <v>9</v>
      </c>
      <c r="K305">
        <v>444</v>
      </c>
      <c r="L305">
        <v>444</v>
      </c>
    </row>
    <row r="306" spans="9:12" x14ac:dyDescent="0.3">
      <c r="I306">
        <v>25618</v>
      </c>
      <c r="J306" t="s">
        <v>13</v>
      </c>
      <c r="K306">
        <v>488</v>
      </c>
      <c r="L306">
        <v>0</v>
      </c>
    </row>
    <row r="307" spans="9:12" x14ac:dyDescent="0.3">
      <c r="I307">
        <v>25616</v>
      </c>
      <c r="J307" t="s">
        <v>16</v>
      </c>
      <c r="K307">
        <v>347.5</v>
      </c>
      <c r="L307">
        <v>0</v>
      </c>
    </row>
    <row r="308" spans="9:12" x14ac:dyDescent="0.3">
      <c r="I308">
        <v>25613</v>
      </c>
      <c r="J308" t="s">
        <v>13</v>
      </c>
      <c r="K308">
        <v>426</v>
      </c>
      <c r="L308">
        <v>0</v>
      </c>
    </row>
    <row r="309" spans="9:12" x14ac:dyDescent="0.3">
      <c r="I309">
        <v>25608</v>
      </c>
      <c r="J309" t="s">
        <v>13</v>
      </c>
      <c r="K309">
        <v>30</v>
      </c>
      <c r="L309">
        <v>0</v>
      </c>
    </row>
    <row r="310" spans="9:12" x14ac:dyDescent="0.3">
      <c r="I310">
        <v>25598</v>
      </c>
      <c r="J310" t="s">
        <v>16</v>
      </c>
      <c r="K310">
        <v>715</v>
      </c>
      <c r="L310">
        <v>0</v>
      </c>
    </row>
    <row r="311" spans="9:12" x14ac:dyDescent="0.3">
      <c r="I311">
        <v>25597</v>
      </c>
      <c r="J311" t="s">
        <v>16</v>
      </c>
      <c r="K311">
        <v>0</v>
      </c>
      <c r="L311">
        <v>0</v>
      </c>
    </row>
    <row r="312" spans="9:12" x14ac:dyDescent="0.3">
      <c r="I312">
        <v>25590</v>
      </c>
      <c r="J312" t="s">
        <v>9</v>
      </c>
      <c r="K312">
        <v>0</v>
      </c>
      <c r="L312">
        <v>0</v>
      </c>
    </row>
    <row r="313" spans="9:12" x14ac:dyDescent="0.3">
      <c r="I313">
        <v>25589</v>
      </c>
      <c r="J313" t="s">
        <v>15</v>
      </c>
      <c r="K313">
        <v>206</v>
      </c>
      <c r="L313">
        <v>0</v>
      </c>
    </row>
    <row r="314" spans="9:12" x14ac:dyDescent="0.3">
      <c r="I314">
        <v>25586</v>
      </c>
      <c r="J314" t="s">
        <v>15</v>
      </c>
      <c r="K314">
        <v>485</v>
      </c>
      <c r="L314">
        <v>0</v>
      </c>
    </row>
    <row r="315" spans="9:12" x14ac:dyDescent="0.3">
      <c r="I315">
        <v>25582</v>
      </c>
      <c r="J315" t="s">
        <v>16</v>
      </c>
      <c r="K315">
        <v>326</v>
      </c>
      <c r="L315">
        <v>0</v>
      </c>
    </row>
    <row r="316" spans="9:12" x14ac:dyDescent="0.3">
      <c r="I316">
        <v>25562</v>
      </c>
      <c r="J316" t="s">
        <v>12</v>
      </c>
      <c r="K316">
        <v>296</v>
      </c>
      <c r="L316">
        <v>0</v>
      </c>
    </row>
    <row r="317" spans="9:12" x14ac:dyDescent="0.3">
      <c r="I317">
        <v>25560</v>
      </c>
      <c r="J317" t="s">
        <v>11</v>
      </c>
      <c r="K317">
        <v>0</v>
      </c>
      <c r="L317">
        <v>0</v>
      </c>
    </row>
    <row r="318" spans="9:12" x14ac:dyDescent="0.3">
      <c r="I318">
        <v>25552</v>
      </c>
      <c r="J318" t="s">
        <v>16</v>
      </c>
      <c r="K318">
        <v>616</v>
      </c>
      <c r="L318">
        <v>0</v>
      </c>
    </row>
    <row r="319" spans="9:12" x14ac:dyDescent="0.3">
      <c r="I319">
        <v>25546</v>
      </c>
      <c r="J319" t="s">
        <v>16</v>
      </c>
      <c r="K319">
        <v>507</v>
      </c>
      <c r="L319">
        <v>0</v>
      </c>
    </row>
    <row r="320" spans="9:12" x14ac:dyDescent="0.3">
      <c r="I320">
        <v>25542</v>
      </c>
      <c r="J320" t="s">
        <v>9</v>
      </c>
      <c r="K320">
        <v>29</v>
      </c>
      <c r="L320">
        <v>0</v>
      </c>
    </row>
    <row r="321" spans="9:12" x14ac:dyDescent="0.3">
      <c r="I321">
        <v>25540</v>
      </c>
      <c r="J321" t="s">
        <v>15</v>
      </c>
      <c r="K321">
        <v>452</v>
      </c>
      <c r="L321">
        <v>0</v>
      </c>
    </row>
    <row r="322" spans="9:12" x14ac:dyDescent="0.3">
      <c r="I322">
        <v>25537</v>
      </c>
      <c r="J322" t="s">
        <v>16</v>
      </c>
      <c r="K322">
        <v>1653</v>
      </c>
      <c r="L322">
        <v>0</v>
      </c>
    </row>
    <row r="323" spans="9:12" x14ac:dyDescent="0.3">
      <c r="I323">
        <v>25532</v>
      </c>
      <c r="J323" t="s">
        <v>7</v>
      </c>
      <c r="K323">
        <v>0</v>
      </c>
      <c r="L323">
        <v>0</v>
      </c>
    </row>
    <row r="324" spans="9:12" x14ac:dyDescent="0.3">
      <c r="I324">
        <v>25531</v>
      </c>
      <c r="J324" t="s">
        <v>7</v>
      </c>
      <c r="K324">
        <v>0</v>
      </c>
      <c r="L324">
        <v>0</v>
      </c>
    </row>
    <row r="325" spans="9:12" x14ac:dyDescent="0.3">
      <c r="I325">
        <v>25526</v>
      </c>
      <c r="J325" t="s">
        <v>8</v>
      </c>
      <c r="K325">
        <v>158</v>
      </c>
      <c r="L325">
        <v>956</v>
      </c>
    </row>
    <row r="326" spans="9:12" x14ac:dyDescent="0.3">
      <c r="I326">
        <v>25525</v>
      </c>
      <c r="J326" t="s">
        <v>15</v>
      </c>
      <c r="K326">
        <v>700.65</v>
      </c>
      <c r="L326">
        <v>0</v>
      </c>
    </row>
    <row r="327" spans="9:12" x14ac:dyDescent="0.3">
      <c r="I327">
        <v>25513</v>
      </c>
      <c r="J327" t="s">
        <v>7</v>
      </c>
      <c r="K327">
        <v>0</v>
      </c>
      <c r="L327">
        <v>0</v>
      </c>
    </row>
    <row r="328" spans="9:12" x14ac:dyDescent="0.3">
      <c r="I328">
        <v>25510</v>
      </c>
      <c r="J328" t="s">
        <v>12</v>
      </c>
      <c r="K328">
        <v>-103</v>
      </c>
      <c r="L328">
        <v>0</v>
      </c>
    </row>
    <row r="329" spans="9:12" x14ac:dyDescent="0.3">
      <c r="I329">
        <v>25508</v>
      </c>
      <c r="J329" t="s">
        <v>12</v>
      </c>
      <c r="K329">
        <v>-68</v>
      </c>
      <c r="L329">
        <v>0</v>
      </c>
    </row>
    <row r="330" spans="9:12" x14ac:dyDescent="0.3">
      <c r="I330">
        <v>25498</v>
      </c>
      <c r="J330" t="s">
        <v>17</v>
      </c>
      <c r="K330">
        <v>0</v>
      </c>
      <c r="L330">
        <v>0</v>
      </c>
    </row>
    <row r="331" spans="9:12" x14ac:dyDescent="0.3">
      <c r="I331">
        <v>25495</v>
      </c>
      <c r="J331" t="s">
        <v>18</v>
      </c>
      <c r="K331">
        <v>484</v>
      </c>
      <c r="L331">
        <v>0</v>
      </c>
    </row>
    <row r="332" spans="9:12" x14ac:dyDescent="0.3">
      <c r="I332">
        <v>25488</v>
      </c>
      <c r="J332" t="s">
        <v>16</v>
      </c>
      <c r="K332">
        <v>414</v>
      </c>
      <c r="L332">
        <v>0</v>
      </c>
    </row>
    <row r="333" spans="9:12" x14ac:dyDescent="0.3">
      <c r="I333">
        <v>25486</v>
      </c>
      <c r="J333" t="s">
        <v>18</v>
      </c>
      <c r="K333">
        <v>644</v>
      </c>
      <c r="L333">
        <v>0</v>
      </c>
    </row>
    <row r="334" spans="9:12" x14ac:dyDescent="0.3">
      <c r="I334">
        <v>25485</v>
      </c>
      <c r="J334" t="s">
        <v>18</v>
      </c>
      <c r="K334">
        <v>99</v>
      </c>
      <c r="L334">
        <v>0</v>
      </c>
    </row>
    <row r="335" spans="9:12" x14ac:dyDescent="0.3">
      <c r="I335">
        <v>25479</v>
      </c>
      <c r="J335" t="s">
        <v>18</v>
      </c>
      <c r="K335">
        <v>390</v>
      </c>
      <c r="L335">
        <v>0</v>
      </c>
    </row>
    <row r="336" spans="9:12" x14ac:dyDescent="0.3">
      <c r="I336">
        <v>25476</v>
      </c>
      <c r="J336" t="s">
        <v>7</v>
      </c>
      <c r="K336">
        <v>0</v>
      </c>
      <c r="L336">
        <v>0</v>
      </c>
    </row>
    <row r="337" spans="9:12" x14ac:dyDescent="0.3">
      <c r="I337">
        <v>25473</v>
      </c>
      <c r="J337" t="s">
        <v>18</v>
      </c>
      <c r="K337">
        <v>457</v>
      </c>
      <c r="L337">
        <v>0</v>
      </c>
    </row>
    <row r="338" spans="9:12" x14ac:dyDescent="0.3">
      <c r="I338">
        <v>25471</v>
      </c>
      <c r="J338" t="s">
        <v>9</v>
      </c>
      <c r="K338">
        <v>440</v>
      </c>
      <c r="L338">
        <v>0</v>
      </c>
    </row>
    <row r="339" spans="9:12" x14ac:dyDescent="0.3">
      <c r="I339">
        <v>25468</v>
      </c>
      <c r="J339" t="s">
        <v>9</v>
      </c>
      <c r="K339">
        <v>0</v>
      </c>
      <c r="L339">
        <v>0</v>
      </c>
    </row>
    <row r="340" spans="9:12" x14ac:dyDescent="0.3">
      <c r="I340">
        <v>25467</v>
      </c>
      <c r="J340" t="s">
        <v>11</v>
      </c>
      <c r="K340">
        <v>-38</v>
      </c>
      <c r="L340">
        <v>0</v>
      </c>
    </row>
    <row r="341" spans="9:12" x14ac:dyDescent="0.3">
      <c r="I341">
        <v>25464</v>
      </c>
      <c r="J341" t="s">
        <v>18</v>
      </c>
      <c r="K341">
        <v>549</v>
      </c>
      <c r="L341">
        <v>0</v>
      </c>
    </row>
    <row r="342" spans="9:12" x14ac:dyDescent="0.3">
      <c r="I342">
        <v>25463</v>
      </c>
      <c r="J342" t="s">
        <v>16</v>
      </c>
      <c r="K342">
        <v>2296.0500000000002</v>
      </c>
      <c r="L342">
        <v>2338.0500000000002</v>
      </c>
    </row>
    <row r="343" spans="9:12" x14ac:dyDescent="0.3">
      <c r="I343">
        <v>25455</v>
      </c>
      <c r="J343" t="s">
        <v>18</v>
      </c>
      <c r="K343">
        <v>469</v>
      </c>
      <c r="L343">
        <v>0</v>
      </c>
    </row>
    <row r="344" spans="9:12" x14ac:dyDescent="0.3">
      <c r="I344">
        <v>25453</v>
      </c>
      <c r="J344" t="s">
        <v>17</v>
      </c>
      <c r="K344">
        <v>0</v>
      </c>
      <c r="L344">
        <v>0</v>
      </c>
    </row>
    <row r="345" spans="9:12" x14ac:dyDescent="0.3">
      <c r="I345">
        <v>25450</v>
      </c>
      <c r="J345" t="s">
        <v>15</v>
      </c>
      <c r="K345">
        <v>30</v>
      </c>
      <c r="L345">
        <v>0</v>
      </c>
    </row>
    <row r="346" spans="9:12" x14ac:dyDescent="0.3">
      <c r="I346">
        <v>25448</v>
      </c>
      <c r="J346" t="s">
        <v>18</v>
      </c>
      <c r="K346">
        <v>599</v>
      </c>
      <c r="L346">
        <v>0</v>
      </c>
    </row>
    <row r="347" spans="9:12" x14ac:dyDescent="0.3">
      <c r="I347">
        <v>25445</v>
      </c>
      <c r="J347" t="s">
        <v>15</v>
      </c>
      <c r="K347">
        <v>31.5</v>
      </c>
      <c r="L347">
        <v>0</v>
      </c>
    </row>
    <row r="348" spans="9:12" x14ac:dyDescent="0.3">
      <c r="I348">
        <v>25441</v>
      </c>
      <c r="J348" t="s">
        <v>18</v>
      </c>
      <c r="K348">
        <v>1466.5</v>
      </c>
      <c r="L348">
        <v>0</v>
      </c>
    </row>
    <row r="349" spans="9:12" x14ac:dyDescent="0.3">
      <c r="I349">
        <v>25436</v>
      </c>
      <c r="J349" t="s">
        <v>15</v>
      </c>
      <c r="K349">
        <v>35</v>
      </c>
      <c r="L349">
        <v>0</v>
      </c>
    </row>
    <row r="350" spans="9:12" x14ac:dyDescent="0.3">
      <c r="I350">
        <v>25433</v>
      </c>
      <c r="J350" t="s">
        <v>15</v>
      </c>
      <c r="K350">
        <v>23</v>
      </c>
      <c r="L350">
        <v>0</v>
      </c>
    </row>
    <row r="351" spans="9:12" x14ac:dyDescent="0.3">
      <c r="I351">
        <v>25430</v>
      </c>
      <c r="J351" t="s">
        <v>16</v>
      </c>
      <c r="K351">
        <v>0</v>
      </c>
      <c r="L351">
        <v>0</v>
      </c>
    </row>
    <row r="352" spans="9:12" x14ac:dyDescent="0.3">
      <c r="I352">
        <v>25425</v>
      </c>
      <c r="J352" t="s">
        <v>15</v>
      </c>
      <c r="K352">
        <v>62</v>
      </c>
      <c r="L352">
        <v>0</v>
      </c>
    </row>
    <row r="353" spans="9:12" x14ac:dyDescent="0.3">
      <c r="I353">
        <v>25421</v>
      </c>
      <c r="J353" t="s">
        <v>12</v>
      </c>
      <c r="K353">
        <v>0</v>
      </c>
      <c r="L353">
        <v>0</v>
      </c>
    </row>
    <row r="354" spans="9:12" x14ac:dyDescent="0.3">
      <c r="I354">
        <v>25418</v>
      </c>
      <c r="J354" t="s">
        <v>9</v>
      </c>
      <c r="K354">
        <v>0</v>
      </c>
      <c r="L354">
        <v>0</v>
      </c>
    </row>
    <row r="355" spans="9:12" x14ac:dyDescent="0.3">
      <c r="I355">
        <v>25416</v>
      </c>
      <c r="J355" t="s">
        <v>17</v>
      </c>
      <c r="K355">
        <v>425</v>
      </c>
      <c r="L355">
        <v>0</v>
      </c>
    </row>
    <row r="356" spans="9:12" x14ac:dyDescent="0.3">
      <c r="I356">
        <v>25412</v>
      </c>
      <c r="J356" t="s">
        <v>16</v>
      </c>
      <c r="K356">
        <v>621</v>
      </c>
      <c r="L356">
        <v>0</v>
      </c>
    </row>
    <row r="357" spans="9:12" x14ac:dyDescent="0.3">
      <c r="I357">
        <v>25408</v>
      </c>
      <c r="J357" t="s">
        <v>17</v>
      </c>
      <c r="K357">
        <v>450</v>
      </c>
      <c r="L357">
        <v>0</v>
      </c>
    </row>
    <row r="358" spans="9:12" x14ac:dyDescent="0.3">
      <c r="I358">
        <v>25398</v>
      </c>
      <c r="J358" t="s">
        <v>12</v>
      </c>
      <c r="K358">
        <v>-25</v>
      </c>
      <c r="L358">
        <v>0</v>
      </c>
    </row>
    <row r="359" spans="9:12" x14ac:dyDescent="0.3">
      <c r="I359">
        <v>25396</v>
      </c>
      <c r="J359" t="s">
        <v>13</v>
      </c>
      <c r="K359">
        <v>393</v>
      </c>
      <c r="L359">
        <v>0</v>
      </c>
    </row>
    <row r="360" spans="9:12" x14ac:dyDescent="0.3">
      <c r="I360">
        <v>25391</v>
      </c>
      <c r="J360" t="s">
        <v>13</v>
      </c>
      <c r="K360">
        <v>400</v>
      </c>
      <c r="L360">
        <v>0</v>
      </c>
    </row>
    <row r="361" spans="9:12" x14ac:dyDescent="0.3">
      <c r="I361">
        <v>25386</v>
      </c>
      <c r="J361" t="s">
        <v>13</v>
      </c>
      <c r="K361">
        <v>32</v>
      </c>
      <c r="L361">
        <v>0</v>
      </c>
    </row>
    <row r="362" spans="9:12" x14ac:dyDescent="0.3">
      <c r="I362">
        <v>25380</v>
      </c>
      <c r="J362" t="s">
        <v>9</v>
      </c>
      <c r="K362">
        <v>58</v>
      </c>
      <c r="L362">
        <v>0</v>
      </c>
    </row>
    <row r="363" spans="9:12" x14ac:dyDescent="0.3">
      <c r="I363">
        <v>25378</v>
      </c>
      <c r="J363" t="s">
        <v>9</v>
      </c>
      <c r="K363">
        <v>23</v>
      </c>
      <c r="L363">
        <v>0</v>
      </c>
    </row>
    <row r="364" spans="9:12" x14ac:dyDescent="0.3">
      <c r="I364">
        <v>25365</v>
      </c>
      <c r="J364" t="s">
        <v>18</v>
      </c>
      <c r="K364">
        <v>1716.5</v>
      </c>
      <c r="L364">
        <v>1716.5</v>
      </c>
    </row>
    <row r="365" spans="9:12" x14ac:dyDescent="0.3">
      <c r="I365">
        <v>25363</v>
      </c>
      <c r="J365" t="s">
        <v>12</v>
      </c>
      <c r="K365">
        <v>-34.5</v>
      </c>
      <c r="L365">
        <v>0</v>
      </c>
    </row>
    <row r="366" spans="9:12" x14ac:dyDescent="0.3">
      <c r="I366">
        <v>25358</v>
      </c>
      <c r="J366" t="s">
        <v>11</v>
      </c>
      <c r="K366">
        <v>0</v>
      </c>
      <c r="L366">
        <v>0</v>
      </c>
    </row>
    <row r="367" spans="9:12" x14ac:dyDescent="0.3">
      <c r="I367">
        <v>25352</v>
      </c>
      <c r="J367" t="s">
        <v>17</v>
      </c>
      <c r="K367">
        <v>579</v>
      </c>
      <c r="L367">
        <v>0</v>
      </c>
    </row>
    <row r="368" spans="9:12" x14ac:dyDescent="0.3">
      <c r="I368">
        <v>25346</v>
      </c>
      <c r="J368" t="s">
        <v>9</v>
      </c>
      <c r="K368">
        <v>0</v>
      </c>
      <c r="L368">
        <v>0</v>
      </c>
    </row>
    <row r="369" spans="9:12" x14ac:dyDescent="0.3">
      <c r="I369">
        <v>25345</v>
      </c>
      <c r="J369" t="s">
        <v>13</v>
      </c>
      <c r="K369">
        <v>2052</v>
      </c>
      <c r="L369">
        <v>0</v>
      </c>
    </row>
    <row r="370" spans="9:12" x14ac:dyDescent="0.3">
      <c r="I370">
        <v>25341</v>
      </c>
      <c r="J370" t="s">
        <v>13</v>
      </c>
      <c r="K370">
        <v>354.3</v>
      </c>
      <c r="L370">
        <v>0</v>
      </c>
    </row>
    <row r="371" spans="9:12" x14ac:dyDescent="0.3">
      <c r="I371">
        <v>25338</v>
      </c>
      <c r="J371" t="s">
        <v>18</v>
      </c>
      <c r="K371">
        <v>0</v>
      </c>
      <c r="L371">
        <v>0</v>
      </c>
    </row>
    <row r="372" spans="9:12" x14ac:dyDescent="0.3">
      <c r="I372">
        <v>25334</v>
      </c>
      <c r="J372" t="s">
        <v>12</v>
      </c>
      <c r="K372">
        <v>0</v>
      </c>
      <c r="L372">
        <v>0</v>
      </c>
    </row>
    <row r="373" spans="9:12" x14ac:dyDescent="0.3">
      <c r="I373">
        <v>25328</v>
      </c>
      <c r="J373" t="s">
        <v>13</v>
      </c>
      <c r="K373">
        <v>726</v>
      </c>
      <c r="L373">
        <v>0</v>
      </c>
    </row>
    <row r="374" spans="9:12" x14ac:dyDescent="0.3">
      <c r="I374">
        <v>25324</v>
      </c>
      <c r="J374" t="s">
        <v>13</v>
      </c>
      <c r="K374">
        <v>389</v>
      </c>
      <c r="L374">
        <v>0</v>
      </c>
    </row>
    <row r="375" spans="9:12" x14ac:dyDescent="0.3">
      <c r="I375">
        <v>25323</v>
      </c>
      <c r="J375" t="s">
        <v>16</v>
      </c>
      <c r="K375">
        <v>85</v>
      </c>
      <c r="L375">
        <v>0</v>
      </c>
    </row>
    <row r="376" spans="9:12" x14ac:dyDescent="0.3">
      <c r="I376">
        <v>25316</v>
      </c>
      <c r="J376" t="s">
        <v>13</v>
      </c>
      <c r="K376">
        <v>491</v>
      </c>
      <c r="L376">
        <v>0</v>
      </c>
    </row>
    <row r="377" spans="9:12" x14ac:dyDescent="0.3">
      <c r="I377">
        <v>25303</v>
      </c>
      <c r="J377" t="s">
        <v>13</v>
      </c>
      <c r="K377">
        <v>48</v>
      </c>
      <c r="L377">
        <v>0</v>
      </c>
    </row>
    <row r="378" spans="9:12" x14ac:dyDescent="0.3">
      <c r="I378">
        <v>25273</v>
      </c>
      <c r="J378" t="s">
        <v>16</v>
      </c>
      <c r="K378">
        <v>0</v>
      </c>
      <c r="L378">
        <v>0</v>
      </c>
    </row>
    <row r="379" spans="9:12" x14ac:dyDescent="0.3">
      <c r="I379">
        <v>25262</v>
      </c>
      <c r="J379" t="s">
        <v>12</v>
      </c>
      <c r="K379">
        <v>-96</v>
      </c>
      <c r="L379">
        <v>0</v>
      </c>
    </row>
    <row r="380" spans="9:12" x14ac:dyDescent="0.3">
      <c r="I380">
        <v>25258</v>
      </c>
      <c r="J380" t="s">
        <v>7</v>
      </c>
      <c r="K380">
        <v>0</v>
      </c>
      <c r="L380">
        <v>0</v>
      </c>
    </row>
    <row r="381" spans="9:12" x14ac:dyDescent="0.3">
      <c r="I381">
        <v>25257</v>
      </c>
      <c r="J381" t="s">
        <v>7</v>
      </c>
      <c r="K381">
        <v>0</v>
      </c>
      <c r="L381">
        <v>0</v>
      </c>
    </row>
    <row r="382" spans="9:12" x14ac:dyDescent="0.3">
      <c r="I382">
        <v>25253</v>
      </c>
      <c r="J382" t="s">
        <v>7</v>
      </c>
      <c r="K382">
        <v>0</v>
      </c>
      <c r="L382">
        <v>0</v>
      </c>
    </row>
    <row r="383" spans="9:12" x14ac:dyDescent="0.3">
      <c r="I383">
        <v>25252</v>
      </c>
      <c r="J383" t="s">
        <v>7</v>
      </c>
      <c r="K383">
        <v>0</v>
      </c>
      <c r="L383">
        <v>0</v>
      </c>
    </row>
    <row r="384" spans="9:12" x14ac:dyDescent="0.3">
      <c r="I384">
        <v>25235</v>
      </c>
      <c r="J384" t="s">
        <v>9</v>
      </c>
      <c r="K384">
        <v>673</v>
      </c>
      <c r="L384">
        <v>948</v>
      </c>
    </row>
    <row r="385" spans="9:12" x14ac:dyDescent="0.3">
      <c r="I385">
        <v>25226</v>
      </c>
      <c r="J385" t="s">
        <v>15</v>
      </c>
      <c r="K385">
        <v>551</v>
      </c>
      <c r="L385">
        <v>0</v>
      </c>
    </row>
    <row r="386" spans="9:12" x14ac:dyDescent="0.3">
      <c r="I386">
        <v>25216</v>
      </c>
      <c r="J386" t="s">
        <v>11</v>
      </c>
      <c r="K386">
        <v>0</v>
      </c>
      <c r="L386">
        <v>0</v>
      </c>
    </row>
    <row r="387" spans="9:12" x14ac:dyDescent="0.3">
      <c r="I387">
        <v>25215</v>
      </c>
      <c r="J387" t="s">
        <v>7</v>
      </c>
      <c r="K387">
        <v>0</v>
      </c>
      <c r="L387">
        <v>0</v>
      </c>
    </row>
    <row r="388" spans="9:12" x14ac:dyDescent="0.3">
      <c r="I388">
        <v>25193</v>
      </c>
      <c r="J388" t="s">
        <v>11</v>
      </c>
      <c r="K388">
        <v>0</v>
      </c>
      <c r="L388">
        <v>0</v>
      </c>
    </row>
    <row r="389" spans="9:12" x14ac:dyDescent="0.3">
      <c r="I389">
        <v>25188</v>
      </c>
      <c r="J389" t="s">
        <v>13</v>
      </c>
      <c r="K389">
        <v>580</v>
      </c>
      <c r="L389">
        <v>0</v>
      </c>
    </row>
    <row r="390" spans="9:12" x14ac:dyDescent="0.3">
      <c r="I390">
        <v>25187</v>
      </c>
      <c r="J390" t="s">
        <v>13</v>
      </c>
      <c r="K390">
        <v>457</v>
      </c>
      <c r="L390">
        <v>0</v>
      </c>
    </row>
    <row r="391" spans="9:12" x14ac:dyDescent="0.3">
      <c r="I391">
        <v>25182</v>
      </c>
      <c r="J391" t="s">
        <v>7</v>
      </c>
      <c r="K391">
        <v>0</v>
      </c>
      <c r="L391">
        <v>0</v>
      </c>
    </row>
    <row r="392" spans="9:12" x14ac:dyDescent="0.3">
      <c r="I392">
        <v>25181</v>
      </c>
      <c r="J392" t="s">
        <v>7</v>
      </c>
      <c r="K392">
        <v>0</v>
      </c>
      <c r="L392">
        <v>0</v>
      </c>
    </row>
    <row r="393" spans="9:12" x14ac:dyDescent="0.3">
      <c r="I393">
        <v>25123</v>
      </c>
      <c r="J393" t="s">
        <v>13</v>
      </c>
      <c r="K393">
        <v>520</v>
      </c>
      <c r="L393">
        <v>0</v>
      </c>
    </row>
    <row r="394" spans="9:12" x14ac:dyDescent="0.3">
      <c r="I394">
        <v>25100</v>
      </c>
      <c r="J394" t="s">
        <v>13</v>
      </c>
      <c r="K394">
        <v>-2</v>
      </c>
      <c r="L394">
        <v>0</v>
      </c>
    </row>
    <row r="395" spans="9:12" x14ac:dyDescent="0.3">
      <c r="I395">
        <v>25089</v>
      </c>
      <c r="J395" t="s">
        <v>13</v>
      </c>
      <c r="K395">
        <v>531</v>
      </c>
      <c r="L395">
        <v>0</v>
      </c>
    </row>
    <row r="396" spans="9:12" x14ac:dyDescent="0.3">
      <c r="I396">
        <v>25080</v>
      </c>
      <c r="J396" t="s">
        <v>9</v>
      </c>
      <c r="K396">
        <v>-28</v>
      </c>
      <c r="L396">
        <v>0</v>
      </c>
    </row>
    <row r="397" spans="9:12" x14ac:dyDescent="0.3">
      <c r="I397">
        <v>25058</v>
      </c>
      <c r="J397" t="s">
        <v>13</v>
      </c>
      <c r="K397">
        <v>730</v>
      </c>
      <c r="L397">
        <v>0</v>
      </c>
    </row>
    <row r="398" spans="9:12" x14ac:dyDescent="0.3">
      <c r="I398">
        <v>25043</v>
      </c>
      <c r="J398" t="s">
        <v>13</v>
      </c>
      <c r="K398">
        <v>475</v>
      </c>
      <c r="L398">
        <v>0</v>
      </c>
    </row>
    <row r="399" spans="9:12" x14ac:dyDescent="0.3">
      <c r="I399">
        <v>25023</v>
      </c>
      <c r="J399" t="s">
        <v>12</v>
      </c>
      <c r="K399">
        <v>0</v>
      </c>
      <c r="L399">
        <v>0</v>
      </c>
    </row>
    <row r="400" spans="9:12" x14ac:dyDescent="0.3">
      <c r="I400">
        <v>24993</v>
      </c>
      <c r="J400" t="s">
        <v>13</v>
      </c>
      <c r="K400">
        <v>718</v>
      </c>
      <c r="L400">
        <v>0</v>
      </c>
    </row>
    <row r="401" spans="9:12" x14ac:dyDescent="0.3">
      <c r="I401">
        <v>24965</v>
      </c>
      <c r="J401" t="s">
        <v>12</v>
      </c>
      <c r="K401">
        <v>0</v>
      </c>
      <c r="L401">
        <v>0</v>
      </c>
    </row>
    <row r="402" spans="9:12" x14ac:dyDescent="0.3">
      <c r="I402">
        <v>24957</v>
      </c>
      <c r="J402" t="s">
        <v>12</v>
      </c>
      <c r="K402">
        <v>-25</v>
      </c>
      <c r="L402">
        <v>0</v>
      </c>
    </row>
    <row r="403" spans="9:12" x14ac:dyDescent="0.3">
      <c r="I403">
        <v>24956</v>
      </c>
      <c r="J403" t="s">
        <v>7</v>
      </c>
      <c r="K403">
        <v>0</v>
      </c>
      <c r="L403">
        <v>0</v>
      </c>
    </row>
    <row r="404" spans="9:12" x14ac:dyDescent="0.3">
      <c r="I404">
        <v>24947</v>
      </c>
      <c r="J404" t="s">
        <v>16</v>
      </c>
      <c r="K404">
        <v>0</v>
      </c>
      <c r="L404">
        <v>0</v>
      </c>
    </row>
    <row r="405" spans="9:12" x14ac:dyDescent="0.3">
      <c r="I405">
        <v>24943</v>
      </c>
      <c r="J405" t="s">
        <v>16</v>
      </c>
      <c r="K405">
        <v>0</v>
      </c>
      <c r="L405">
        <v>0</v>
      </c>
    </row>
    <row r="406" spans="9:12" x14ac:dyDescent="0.3">
      <c r="I406">
        <v>24942</v>
      </c>
      <c r="J406" t="s">
        <v>10</v>
      </c>
      <c r="K406">
        <v>-25</v>
      </c>
      <c r="L406">
        <v>0</v>
      </c>
    </row>
    <row r="407" spans="9:12" x14ac:dyDescent="0.3">
      <c r="I407">
        <v>24937</v>
      </c>
      <c r="J407" t="s">
        <v>13</v>
      </c>
      <c r="K407">
        <v>0</v>
      </c>
      <c r="L407">
        <v>0</v>
      </c>
    </row>
    <row r="408" spans="9:12" x14ac:dyDescent="0.3">
      <c r="I408">
        <v>24934</v>
      </c>
      <c r="J408" t="s">
        <v>7</v>
      </c>
      <c r="K408">
        <v>0</v>
      </c>
      <c r="L408">
        <v>0</v>
      </c>
    </row>
    <row r="409" spans="9:12" x14ac:dyDescent="0.3">
      <c r="I409">
        <v>24896</v>
      </c>
      <c r="J409" t="s">
        <v>9</v>
      </c>
      <c r="K409">
        <v>-17</v>
      </c>
      <c r="L409">
        <v>0</v>
      </c>
    </row>
    <row r="410" spans="9:12" x14ac:dyDescent="0.3">
      <c r="I410">
        <v>24865</v>
      </c>
      <c r="J410" t="s">
        <v>18</v>
      </c>
      <c r="K410">
        <v>0</v>
      </c>
      <c r="L410">
        <v>0</v>
      </c>
    </row>
    <row r="411" spans="9:12" x14ac:dyDescent="0.3">
      <c r="I411">
        <v>24864</v>
      </c>
      <c r="J411" t="s">
        <v>7</v>
      </c>
      <c r="K411">
        <v>0</v>
      </c>
      <c r="L411">
        <v>0</v>
      </c>
    </row>
    <row r="412" spans="9:12" x14ac:dyDescent="0.3">
      <c r="I412">
        <v>24829</v>
      </c>
      <c r="J412" t="s">
        <v>7</v>
      </c>
      <c r="K412">
        <v>0</v>
      </c>
      <c r="L412">
        <v>0</v>
      </c>
    </row>
    <row r="413" spans="9:12" x14ac:dyDescent="0.3">
      <c r="I413">
        <v>24775</v>
      </c>
      <c r="J413" t="s">
        <v>15</v>
      </c>
      <c r="K413">
        <v>0</v>
      </c>
      <c r="L413">
        <v>0</v>
      </c>
    </row>
    <row r="414" spans="9:12" x14ac:dyDescent="0.3">
      <c r="I414">
        <v>24767</v>
      </c>
      <c r="J414" t="s">
        <v>20</v>
      </c>
      <c r="K414">
        <v>-25</v>
      </c>
      <c r="L414">
        <v>0</v>
      </c>
    </row>
    <row r="415" spans="9:12" x14ac:dyDescent="0.3">
      <c r="I415">
        <v>24518</v>
      </c>
      <c r="J415" t="s">
        <v>9</v>
      </c>
      <c r="K415">
        <v>0</v>
      </c>
      <c r="L415">
        <v>0</v>
      </c>
    </row>
  </sheetData>
  <conditionalFormatting sqref="B1:B1048576">
    <cfRule type="duplicateValues" dxfId="108" priority="2"/>
    <cfRule type="duplicateValues" dxfId="107" priority="3"/>
    <cfRule type="duplicateValues" dxfId="106" priority="4"/>
  </conditionalFormatting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4940-251A-48DA-91F1-6A5C2C49B3C5}">
  <sheetPr codeName="Sheet5"/>
  <dimension ref="B1:P437"/>
  <sheetViews>
    <sheetView topLeftCell="A64" workbookViewId="0">
      <selection activeCell="N79" sqref="N79"/>
    </sheetView>
  </sheetViews>
  <sheetFormatPr defaultRowHeight="15.6" x14ac:dyDescent="0.3"/>
  <cols>
    <col min="4" max="4" width="9.5546875" customWidth="1"/>
    <col min="10" max="10" width="9.5546875" customWidth="1"/>
    <col min="14" max="14" width="8" style="14" customWidth="1"/>
    <col min="15" max="15" width="8.6640625" style="14" customWidth="1"/>
    <col min="16" max="16" width="8" style="14" customWidth="1"/>
  </cols>
  <sheetData>
    <row r="1" spans="2:16" x14ac:dyDescent="0.3">
      <c r="N1" s="22"/>
      <c r="O1" s="22"/>
      <c r="P1" s="22"/>
    </row>
    <row r="2" spans="2:16" x14ac:dyDescent="0.3">
      <c r="B2" t="s">
        <v>23</v>
      </c>
      <c r="C2" t="s">
        <v>0</v>
      </c>
      <c r="D2" t="s">
        <v>25</v>
      </c>
      <c r="E2" t="s">
        <v>26</v>
      </c>
      <c r="H2" t="s">
        <v>23</v>
      </c>
      <c r="I2" t="s">
        <v>0</v>
      </c>
      <c r="J2" t="s">
        <v>25</v>
      </c>
      <c r="K2" t="s">
        <v>26</v>
      </c>
      <c r="N2" s="21" t="s">
        <v>45</v>
      </c>
      <c r="O2" s="22"/>
      <c r="P2" s="22"/>
    </row>
    <row r="3" spans="2:16" x14ac:dyDescent="0.3">
      <c r="B3">
        <v>26075</v>
      </c>
      <c r="C3" t="s">
        <v>6</v>
      </c>
      <c r="D3">
        <f>VLOOKUP(B3,Table14[],3,FALSE)</f>
        <v>445</v>
      </c>
      <c r="E3">
        <f>VLOOKUP(B3,Table14[],4,FALSE)</f>
        <v>0</v>
      </c>
      <c r="H3">
        <v>26097</v>
      </c>
      <c r="I3" t="s">
        <v>7</v>
      </c>
      <c r="J3">
        <v>134</v>
      </c>
      <c r="K3">
        <v>0</v>
      </c>
      <c r="N3" s="22"/>
      <c r="O3" s="22"/>
      <c r="P3" s="22"/>
    </row>
    <row r="4" spans="2:16" x14ac:dyDescent="0.3">
      <c r="B4">
        <v>26021</v>
      </c>
      <c r="C4" t="s">
        <v>6</v>
      </c>
      <c r="D4">
        <f>VLOOKUP(B4,Table14[],3,FALSE)</f>
        <v>752.5</v>
      </c>
      <c r="E4">
        <f>VLOOKUP(B4,Table14[],4,FALSE)</f>
        <v>0</v>
      </c>
      <c r="H4">
        <v>26096</v>
      </c>
      <c r="I4" t="s">
        <v>10</v>
      </c>
      <c r="J4">
        <v>629</v>
      </c>
      <c r="K4">
        <v>0</v>
      </c>
      <c r="N4" s="15" t="s">
        <v>0</v>
      </c>
      <c r="O4" s="14" t="s">
        <v>28</v>
      </c>
      <c r="P4" s="22"/>
    </row>
    <row r="5" spans="2:16" x14ac:dyDescent="0.3">
      <c r="B5">
        <v>25920</v>
      </c>
      <c r="C5" t="s">
        <v>6</v>
      </c>
      <c r="D5">
        <f>VLOOKUP(B5,Table14[],3,FALSE)</f>
        <v>460</v>
      </c>
      <c r="E5">
        <f>VLOOKUP(B5,Table14[],4,FALSE)</f>
        <v>0</v>
      </c>
      <c r="H5">
        <v>26095</v>
      </c>
      <c r="I5" t="s">
        <v>9</v>
      </c>
      <c r="J5">
        <v>637</v>
      </c>
      <c r="K5">
        <v>0</v>
      </c>
      <c r="N5" s="22"/>
      <c r="O5" s="22"/>
      <c r="P5" s="22"/>
    </row>
    <row r="6" spans="2:16" x14ac:dyDescent="0.3">
      <c r="B6">
        <v>25960</v>
      </c>
      <c r="C6" t="s">
        <v>5</v>
      </c>
      <c r="D6">
        <f>VLOOKUP(B6,Table14[],3,FALSE)</f>
        <v>1633</v>
      </c>
      <c r="E6">
        <f>VLOOKUP(B6,Table14[],4,FALSE)</f>
        <v>0</v>
      </c>
      <c r="H6">
        <v>26093</v>
      </c>
      <c r="I6" t="s">
        <v>7</v>
      </c>
      <c r="J6">
        <v>512</v>
      </c>
      <c r="K6">
        <v>0</v>
      </c>
      <c r="N6" s="15" t="s">
        <v>29</v>
      </c>
      <c r="O6" s="14" t="s">
        <v>31</v>
      </c>
      <c r="P6" s="14" t="s">
        <v>32</v>
      </c>
    </row>
    <row r="7" spans="2:16" x14ac:dyDescent="0.3">
      <c r="B7">
        <v>26011</v>
      </c>
      <c r="C7" t="s">
        <v>5</v>
      </c>
      <c r="D7">
        <f>VLOOKUP(B7,Table14[],3,FALSE)</f>
        <v>1311</v>
      </c>
      <c r="E7">
        <f>VLOOKUP(B7,Table14[],4,FALSE)</f>
        <v>0</v>
      </c>
      <c r="H7">
        <v>26092</v>
      </c>
      <c r="I7" t="s">
        <v>18</v>
      </c>
      <c r="J7">
        <v>462.5</v>
      </c>
      <c r="K7">
        <v>0</v>
      </c>
      <c r="N7" s="16">
        <v>25616</v>
      </c>
      <c r="O7" s="89">
        <v>347.5</v>
      </c>
      <c r="P7" s="89">
        <v>0</v>
      </c>
    </row>
    <row r="8" spans="2:16" x14ac:dyDescent="0.3">
      <c r="B8">
        <v>26047</v>
      </c>
      <c r="C8" t="s">
        <v>5</v>
      </c>
      <c r="D8">
        <f>VLOOKUP(B8,Table14[],3,FALSE)</f>
        <v>542</v>
      </c>
      <c r="E8">
        <f>VLOOKUP(B8,Table14[],4,FALSE)</f>
        <v>0</v>
      </c>
      <c r="H8">
        <v>26091</v>
      </c>
      <c r="I8" t="s">
        <v>7</v>
      </c>
      <c r="J8">
        <v>984</v>
      </c>
      <c r="K8">
        <v>0</v>
      </c>
      <c r="N8" s="16">
        <v>25711</v>
      </c>
      <c r="O8" s="89">
        <v>23</v>
      </c>
      <c r="P8" s="89">
        <v>23</v>
      </c>
    </row>
    <row r="9" spans="2:16" x14ac:dyDescent="0.3">
      <c r="B9">
        <v>26045</v>
      </c>
      <c r="C9" t="s">
        <v>5</v>
      </c>
      <c r="D9">
        <f>VLOOKUP(B9,Table14[],3,FALSE)</f>
        <v>575</v>
      </c>
      <c r="E9">
        <f>VLOOKUP(B9,Table14[],4,FALSE)</f>
        <v>575</v>
      </c>
      <c r="H9">
        <v>26089</v>
      </c>
      <c r="I9" t="s">
        <v>18</v>
      </c>
      <c r="J9">
        <v>295</v>
      </c>
      <c r="K9">
        <v>0</v>
      </c>
      <c r="N9" s="16">
        <v>25729</v>
      </c>
      <c r="O9" s="89">
        <v>224</v>
      </c>
      <c r="P9" s="89">
        <v>0</v>
      </c>
    </row>
    <row r="10" spans="2:16" x14ac:dyDescent="0.3">
      <c r="B10">
        <v>26009</v>
      </c>
      <c r="C10" t="s">
        <v>5</v>
      </c>
      <c r="D10">
        <f>VLOOKUP(B10,Table14[],3,FALSE)</f>
        <v>452</v>
      </c>
      <c r="E10">
        <f>VLOOKUP(B10,Table14[],4,FALSE)</f>
        <v>0</v>
      </c>
      <c r="H10">
        <v>26088</v>
      </c>
      <c r="I10" t="s">
        <v>8</v>
      </c>
      <c r="J10">
        <v>521</v>
      </c>
      <c r="K10">
        <v>0</v>
      </c>
      <c r="N10" s="16">
        <v>25744</v>
      </c>
      <c r="O10" s="89">
        <v>422</v>
      </c>
      <c r="P10" s="89">
        <v>0</v>
      </c>
    </row>
    <row r="11" spans="2:16" x14ac:dyDescent="0.3">
      <c r="B11">
        <v>26076</v>
      </c>
      <c r="C11" t="s">
        <v>5</v>
      </c>
      <c r="D11">
        <f>VLOOKUP(B11,Table14[],3,FALSE)</f>
        <v>910</v>
      </c>
      <c r="E11">
        <f>VLOOKUP(B11,Table14[],4,FALSE)</f>
        <v>0</v>
      </c>
      <c r="H11">
        <v>26086</v>
      </c>
      <c r="I11" t="s">
        <v>11</v>
      </c>
      <c r="J11">
        <v>672</v>
      </c>
      <c r="K11">
        <v>0</v>
      </c>
      <c r="N11" s="16">
        <v>25783</v>
      </c>
      <c r="O11" s="89">
        <v>504</v>
      </c>
      <c r="P11" s="89">
        <v>0</v>
      </c>
    </row>
    <row r="12" spans="2:16" x14ac:dyDescent="0.3">
      <c r="B12">
        <v>25972</v>
      </c>
      <c r="C12" t="s">
        <v>5</v>
      </c>
      <c r="D12">
        <f>VLOOKUP(B12,Table14[],3,FALSE)</f>
        <v>186</v>
      </c>
      <c r="E12">
        <f>VLOOKUP(B12,Table14[],4,FALSE)</f>
        <v>0</v>
      </c>
      <c r="H12">
        <v>26085</v>
      </c>
      <c r="I12" t="s">
        <v>7</v>
      </c>
      <c r="J12">
        <v>0</v>
      </c>
      <c r="K12">
        <v>0</v>
      </c>
      <c r="N12" s="16">
        <v>25818</v>
      </c>
      <c r="O12" s="89">
        <v>326</v>
      </c>
      <c r="P12" s="89">
        <v>0</v>
      </c>
    </row>
    <row r="13" spans="2:16" x14ac:dyDescent="0.3">
      <c r="B13">
        <v>26079</v>
      </c>
      <c r="C13" t="s">
        <v>5</v>
      </c>
      <c r="D13">
        <f>VLOOKUP(B13,Table14[],3,FALSE)</f>
        <v>430</v>
      </c>
      <c r="E13">
        <f>VLOOKUP(B13,Table14[],4,FALSE)</f>
        <v>0</v>
      </c>
      <c r="H13">
        <v>26084</v>
      </c>
      <c r="I13" t="s">
        <v>8</v>
      </c>
      <c r="J13">
        <v>264.75</v>
      </c>
      <c r="K13">
        <v>0</v>
      </c>
      <c r="N13" s="16">
        <v>25825</v>
      </c>
      <c r="O13" s="89">
        <v>63</v>
      </c>
      <c r="P13" s="89">
        <v>0</v>
      </c>
    </row>
    <row r="14" spans="2:16" x14ac:dyDescent="0.3">
      <c r="B14">
        <v>26019</v>
      </c>
      <c r="C14" t="s">
        <v>5</v>
      </c>
      <c r="D14">
        <f>VLOOKUP(B14,Table14[],3,FALSE)</f>
        <v>601</v>
      </c>
      <c r="E14">
        <f>VLOOKUP(B14,Table14[],4,FALSE)</f>
        <v>0</v>
      </c>
      <c r="H14">
        <v>26083</v>
      </c>
      <c r="I14" t="s">
        <v>16</v>
      </c>
      <c r="J14">
        <v>298</v>
      </c>
      <c r="K14">
        <v>298</v>
      </c>
      <c r="N14" s="16">
        <v>25881</v>
      </c>
      <c r="O14" s="89">
        <v>504.5</v>
      </c>
      <c r="P14" s="89">
        <v>0</v>
      </c>
    </row>
    <row r="15" spans="2:16" x14ac:dyDescent="0.3">
      <c r="B15">
        <v>26096</v>
      </c>
      <c r="C15" t="s">
        <v>5</v>
      </c>
      <c r="D15">
        <f>VLOOKUP(B15,Table14[],3,FALSE)</f>
        <v>629</v>
      </c>
      <c r="E15">
        <f>VLOOKUP(B15,Table14[],4,FALSE)</f>
        <v>0</v>
      </c>
      <c r="H15">
        <v>26082</v>
      </c>
      <c r="I15" t="s">
        <v>18</v>
      </c>
      <c r="J15">
        <v>139</v>
      </c>
      <c r="K15">
        <v>0</v>
      </c>
      <c r="N15" s="16">
        <v>25897</v>
      </c>
      <c r="O15" s="89">
        <v>23</v>
      </c>
      <c r="P15" s="89">
        <v>0</v>
      </c>
    </row>
    <row r="16" spans="2:16" x14ac:dyDescent="0.3">
      <c r="B16">
        <v>26067</v>
      </c>
      <c r="C16" t="s">
        <v>1</v>
      </c>
      <c r="D16">
        <f>VLOOKUP(B16,Table14[],3,FALSE)</f>
        <v>455</v>
      </c>
      <c r="E16">
        <f>VLOOKUP(B16,Table14[],4,FALSE)</f>
        <v>0</v>
      </c>
      <c r="H16">
        <v>26081</v>
      </c>
      <c r="I16" t="s">
        <v>21</v>
      </c>
      <c r="J16">
        <v>479</v>
      </c>
      <c r="K16">
        <v>0</v>
      </c>
      <c r="N16" s="16">
        <v>25899</v>
      </c>
      <c r="O16" s="89">
        <v>704</v>
      </c>
      <c r="P16" s="89">
        <v>0</v>
      </c>
    </row>
    <row r="17" spans="2:16" x14ac:dyDescent="0.3">
      <c r="B17">
        <v>25922</v>
      </c>
      <c r="C17" t="s">
        <v>1</v>
      </c>
      <c r="D17">
        <f>VLOOKUP(B17,Table14[],3,FALSE)</f>
        <v>115.65</v>
      </c>
      <c r="E17">
        <f>VLOOKUP(B17,Table14[],4,FALSE)</f>
        <v>0</v>
      </c>
      <c r="H17">
        <v>26079</v>
      </c>
      <c r="I17" t="s">
        <v>10</v>
      </c>
      <c r="J17">
        <v>430</v>
      </c>
      <c r="K17">
        <v>0</v>
      </c>
      <c r="N17" s="16">
        <v>25900</v>
      </c>
      <c r="O17" s="89">
        <v>420</v>
      </c>
      <c r="P17" s="89">
        <v>0</v>
      </c>
    </row>
    <row r="18" spans="2:16" x14ac:dyDescent="0.3">
      <c r="B18">
        <v>26012</v>
      </c>
      <c r="C18" t="s">
        <v>1</v>
      </c>
      <c r="D18">
        <f>VLOOKUP(B18,Table14[],3,FALSE)</f>
        <v>455</v>
      </c>
      <c r="E18">
        <f>VLOOKUP(B18,Table14[],4,FALSE)</f>
        <v>0</v>
      </c>
      <c r="H18">
        <v>26077</v>
      </c>
      <c r="I18" t="s">
        <v>7</v>
      </c>
      <c r="J18">
        <v>34</v>
      </c>
      <c r="K18">
        <v>0</v>
      </c>
      <c r="N18" s="16">
        <v>25908</v>
      </c>
      <c r="O18" s="89">
        <v>752</v>
      </c>
      <c r="P18" s="89">
        <v>0</v>
      </c>
    </row>
    <row r="19" spans="2:16" x14ac:dyDescent="0.3">
      <c r="B19">
        <v>26042</v>
      </c>
      <c r="C19" t="s">
        <v>1</v>
      </c>
      <c r="D19">
        <f>VLOOKUP(B19,Table14[],3,FALSE)</f>
        <v>508</v>
      </c>
      <c r="E19">
        <f>VLOOKUP(B19,Table14[],4,FALSE)</f>
        <v>508</v>
      </c>
      <c r="H19">
        <v>26076</v>
      </c>
      <c r="I19" t="s">
        <v>10</v>
      </c>
      <c r="J19">
        <v>910</v>
      </c>
      <c r="K19">
        <v>0</v>
      </c>
      <c r="N19" s="16">
        <v>25920</v>
      </c>
      <c r="O19" s="89">
        <v>460</v>
      </c>
      <c r="P19" s="89">
        <v>0</v>
      </c>
    </row>
    <row r="20" spans="2:16" x14ac:dyDescent="0.3">
      <c r="B20">
        <v>25931</v>
      </c>
      <c r="C20" t="s">
        <v>1</v>
      </c>
      <c r="D20">
        <f>VLOOKUP(B20,Table14[],3,FALSE)</f>
        <v>586</v>
      </c>
      <c r="E20">
        <f>VLOOKUP(B20,Table14[],4,FALSE)</f>
        <v>0</v>
      </c>
      <c r="H20">
        <v>26075</v>
      </c>
      <c r="I20" t="s">
        <v>12</v>
      </c>
      <c r="J20">
        <v>445</v>
      </c>
      <c r="K20">
        <v>0</v>
      </c>
      <c r="N20" s="16">
        <v>25922</v>
      </c>
      <c r="O20" s="89">
        <v>115.65</v>
      </c>
      <c r="P20" s="89">
        <v>0</v>
      </c>
    </row>
    <row r="21" spans="2:16" x14ac:dyDescent="0.3">
      <c r="B21">
        <v>26014</v>
      </c>
      <c r="C21" t="s">
        <v>1</v>
      </c>
      <c r="D21">
        <f>VLOOKUP(B21,Table14[],3,FALSE)</f>
        <v>455</v>
      </c>
      <c r="E21">
        <f>VLOOKUP(B21,Table14[],4,FALSE)</f>
        <v>0</v>
      </c>
      <c r="H21">
        <v>26074</v>
      </c>
      <c r="I21" t="s">
        <v>9</v>
      </c>
      <c r="J21">
        <v>28.5</v>
      </c>
      <c r="K21">
        <v>0</v>
      </c>
      <c r="N21" s="16">
        <v>25923</v>
      </c>
      <c r="O21" s="89">
        <v>344</v>
      </c>
      <c r="P21" s="89">
        <v>0</v>
      </c>
    </row>
    <row r="22" spans="2:16" x14ac:dyDescent="0.3">
      <c r="B22">
        <v>26062</v>
      </c>
      <c r="C22" t="s">
        <v>1</v>
      </c>
      <c r="D22">
        <f>VLOOKUP(B22,Table14[],3,FALSE)</f>
        <v>545</v>
      </c>
      <c r="E22">
        <f>VLOOKUP(B22,Table14[],4,FALSE)</f>
        <v>0</v>
      </c>
      <c r="H22">
        <v>26073</v>
      </c>
      <c r="I22" t="s">
        <v>9</v>
      </c>
      <c r="J22">
        <v>41</v>
      </c>
      <c r="K22">
        <v>0</v>
      </c>
      <c r="N22" s="16">
        <v>25931</v>
      </c>
      <c r="O22" s="89">
        <v>586</v>
      </c>
      <c r="P22" s="89">
        <v>0</v>
      </c>
    </row>
    <row r="23" spans="2:16" x14ac:dyDescent="0.3">
      <c r="B23">
        <v>26028</v>
      </c>
      <c r="C23" t="s">
        <v>1</v>
      </c>
      <c r="D23">
        <f>VLOOKUP(B23,Table14[],3,FALSE)</f>
        <v>728.5</v>
      </c>
      <c r="E23">
        <f>VLOOKUP(B23,Table14[],4,FALSE)</f>
        <v>0</v>
      </c>
      <c r="H23">
        <v>26072</v>
      </c>
      <c r="I23" t="s">
        <v>18</v>
      </c>
      <c r="J23">
        <v>72</v>
      </c>
      <c r="K23">
        <v>0</v>
      </c>
      <c r="N23" s="16">
        <v>25934</v>
      </c>
      <c r="O23" s="89">
        <v>462</v>
      </c>
      <c r="P23" s="89">
        <v>0</v>
      </c>
    </row>
    <row r="24" spans="2:16" x14ac:dyDescent="0.3">
      <c r="B24">
        <v>25744</v>
      </c>
      <c r="C24" t="s">
        <v>1</v>
      </c>
      <c r="D24">
        <f>VLOOKUP(B24,Table14[],3,FALSE)</f>
        <v>422</v>
      </c>
      <c r="E24">
        <f>VLOOKUP(B24,Table14[],4,FALSE)</f>
        <v>0</v>
      </c>
      <c r="H24">
        <v>26071</v>
      </c>
      <c r="I24" t="s">
        <v>7</v>
      </c>
      <c r="J24">
        <v>831</v>
      </c>
      <c r="K24">
        <v>0</v>
      </c>
      <c r="N24" s="16">
        <v>25939</v>
      </c>
      <c r="O24" s="89">
        <v>4596</v>
      </c>
      <c r="P24" s="89">
        <v>0</v>
      </c>
    </row>
    <row r="25" spans="2:16" x14ac:dyDescent="0.3">
      <c r="B25">
        <v>26084</v>
      </c>
      <c r="C25" t="s">
        <v>1</v>
      </c>
      <c r="D25">
        <f>VLOOKUP(B25,Table14[],3,FALSE)</f>
        <v>264.75</v>
      </c>
      <c r="E25">
        <f>VLOOKUP(B25,Table14[],4,FALSE)</f>
        <v>0</v>
      </c>
      <c r="H25">
        <v>26070</v>
      </c>
      <c r="I25" t="s">
        <v>16</v>
      </c>
      <c r="J25">
        <v>708</v>
      </c>
      <c r="K25">
        <v>0</v>
      </c>
      <c r="N25" s="16">
        <v>25942</v>
      </c>
      <c r="O25" s="89">
        <v>448</v>
      </c>
      <c r="P25" s="89">
        <v>0</v>
      </c>
    </row>
    <row r="26" spans="2:16" x14ac:dyDescent="0.3">
      <c r="B26">
        <v>25900</v>
      </c>
      <c r="C26" t="s">
        <v>1</v>
      </c>
      <c r="D26">
        <f>VLOOKUP(B26,Table14[],3,FALSE)</f>
        <v>420</v>
      </c>
      <c r="E26">
        <f>VLOOKUP(B26,Table14[],4,FALSE)</f>
        <v>0</v>
      </c>
      <c r="H26">
        <v>26068</v>
      </c>
      <c r="I26" t="s">
        <v>18</v>
      </c>
      <c r="J26">
        <v>460</v>
      </c>
      <c r="K26">
        <v>460</v>
      </c>
      <c r="N26" s="16">
        <v>25945</v>
      </c>
      <c r="O26" s="89">
        <v>436.5</v>
      </c>
      <c r="P26" s="89">
        <v>0</v>
      </c>
    </row>
    <row r="27" spans="2:16" x14ac:dyDescent="0.3">
      <c r="B27">
        <v>26064</v>
      </c>
      <c r="C27" t="s">
        <v>1</v>
      </c>
      <c r="D27">
        <f>VLOOKUP(B27,Table14[],3,FALSE)</f>
        <v>554</v>
      </c>
      <c r="E27">
        <f>VLOOKUP(B27,Table14[],4,FALSE)</f>
        <v>0</v>
      </c>
      <c r="H27">
        <v>26067</v>
      </c>
      <c r="I27" t="s">
        <v>8</v>
      </c>
      <c r="J27">
        <v>455</v>
      </c>
      <c r="K27">
        <v>0</v>
      </c>
      <c r="N27" s="16">
        <v>25950</v>
      </c>
      <c r="O27" s="89">
        <v>404</v>
      </c>
      <c r="P27" s="89">
        <v>0</v>
      </c>
    </row>
    <row r="28" spans="2:16" x14ac:dyDescent="0.3">
      <c r="B28">
        <v>26088</v>
      </c>
      <c r="C28" t="s">
        <v>1</v>
      </c>
      <c r="D28">
        <f>VLOOKUP(B28,Table14[],3,FALSE)</f>
        <v>521</v>
      </c>
      <c r="E28">
        <f>VLOOKUP(B28,Table14[],4,FALSE)</f>
        <v>0</v>
      </c>
      <c r="H28">
        <v>26066</v>
      </c>
      <c r="I28" t="s">
        <v>7</v>
      </c>
      <c r="J28">
        <v>498</v>
      </c>
      <c r="K28">
        <v>0</v>
      </c>
      <c r="N28" s="16">
        <v>25960</v>
      </c>
      <c r="O28" s="89">
        <v>1633</v>
      </c>
      <c r="P28" s="89">
        <v>0</v>
      </c>
    </row>
    <row r="29" spans="2:16" x14ac:dyDescent="0.3">
      <c r="B29">
        <v>26010</v>
      </c>
      <c r="C29" t="s">
        <v>1</v>
      </c>
      <c r="D29">
        <f>VLOOKUP(B29,Table14[],3,FALSE)</f>
        <v>455</v>
      </c>
      <c r="E29">
        <f>VLOOKUP(B29,Table14[],4,FALSE)</f>
        <v>0</v>
      </c>
      <c r="H29">
        <v>26065</v>
      </c>
      <c r="I29" t="s">
        <v>18</v>
      </c>
      <c r="J29">
        <v>516</v>
      </c>
      <c r="K29">
        <v>516</v>
      </c>
      <c r="N29" s="16">
        <v>25965</v>
      </c>
      <c r="O29" s="89">
        <v>558</v>
      </c>
      <c r="P29" s="89">
        <v>0</v>
      </c>
    </row>
    <row r="30" spans="2:16" x14ac:dyDescent="0.3">
      <c r="B30">
        <v>25965</v>
      </c>
      <c r="C30" t="s">
        <v>2</v>
      </c>
      <c r="D30">
        <f>VLOOKUP(B30,Table14[],3,FALSE)</f>
        <v>558</v>
      </c>
      <c r="E30">
        <f>VLOOKUP(B30,Table14[],4,FALSE)</f>
        <v>0</v>
      </c>
      <c r="H30">
        <v>26064</v>
      </c>
      <c r="I30" t="s">
        <v>8</v>
      </c>
      <c r="J30">
        <v>554</v>
      </c>
      <c r="K30">
        <v>0</v>
      </c>
      <c r="N30" s="16">
        <v>25971</v>
      </c>
      <c r="O30" s="89">
        <v>407</v>
      </c>
      <c r="P30" s="89">
        <v>0</v>
      </c>
    </row>
    <row r="31" spans="2:16" x14ac:dyDescent="0.3">
      <c r="B31">
        <v>26060</v>
      </c>
      <c r="C31" t="s">
        <v>2</v>
      </c>
      <c r="D31">
        <f>VLOOKUP(B31,Table14[],3,FALSE)</f>
        <v>403.65</v>
      </c>
      <c r="E31">
        <f>VLOOKUP(B31,Table14[],4,FALSE)</f>
        <v>0</v>
      </c>
      <c r="H31">
        <v>26063</v>
      </c>
      <c r="I31" t="s">
        <v>9</v>
      </c>
      <c r="J31">
        <v>471</v>
      </c>
      <c r="K31">
        <v>0</v>
      </c>
      <c r="N31" s="16">
        <v>25972</v>
      </c>
      <c r="O31" s="89">
        <v>186</v>
      </c>
      <c r="P31" s="89">
        <v>0</v>
      </c>
    </row>
    <row r="32" spans="2:16" x14ac:dyDescent="0.3">
      <c r="B32">
        <v>25990</v>
      </c>
      <c r="C32" t="s">
        <v>2</v>
      </c>
      <c r="D32">
        <f>VLOOKUP(B32,Table14[],3,FALSE)</f>
        <v>2306</v>
      </c>
      <c r="E32">
        <f>VLOOKUP(B32,Table14[],4,FALSE)</f>
        <v>2306</v>
      </c>
      <c r="H32">
        <v>26062</v>
      </c>
      <c r="I32" t="s">
        <v>8</v>
      </c>
      <c r="J32">
        <v>545</v>
      </c>
      <c r="K32">
        <v>0</v>
      </c>
      <c r="N32" s="16">
        <v>25980</v>
      </c>
      <c r="O32" s="89">
        <v>730</v>
      </c>
      <c r="P32" s="89">
        <v>730</v>
      </c>
    </row>
    <row r="33" spans="2:16" x14ac:dyDescent="0.3">
      <c r="B33">
        <v>26049</v>
      </c>
      <c r="C33" t="s">
        <v>2</v>
      </c>
      <c r="D33">
        <f>VLOOKUP(B33,Table14[],3,FALSE)</f>
        <v>485</v>
      </c>
      <c r="E33">
        <f>VLOOKUP(B33,Table14[],4,FALSE)</f>
        <v>0</v>
      </c>
      <c r="H33">
        <v>26060</v>
      </c>
      <c r="I33" t="s">
        <v>11</v>
      </c>
      <c r="J33">
        <v>403.65</v>
      </c>
      <c r="K33">
        <v>0</v>
      </c>
      <c r="N33" s="16">
        <v>25988</v>
      </c>
      <c r="O33" s="89">
        <v>513</v>
      </c>
      <c r="P33" s="89">
        <v>0</v>
      </c>
    </row>
    <row r="34" spans="2:16" x14ac:dyDescent="0.3">
      <c r="B34">
        <v>26046</v>
      </c>
      <c r="C34" t="s">
        <v>2</v>
      </c>
      <c r="D34">
        <f>VLOOKUP(B34,Table14[],3,FALSE)</f>
        <v>507</v>
      </c>
      <c r="E34">
        <f>VLOOKUP(B34,Table14[],4,FALSE)</f>
        <v>0</v>
      </c>
      <c r="H34">
        <v>26059</v>
      </c>
      <c r="I34" t="s">
        <v>7</v>
      </c>
      <c r="J34">
        <v>0</v>
      </c>
      <c r="K34">
        <v>0</v>
      </c>
      <c r="N34" s="16">
        <v>25990</v>
      </c>
      <c r="O34" s="89">
        <v>2306</v>
      </c>
      <c r="P34" s="89">
        <v>2306</v>
      </c>
    </row>
    <row r="35" spans="2:16" x14ac:dyDescent="0.3">
      <c r="B35">
        <v>26032</v>
      </c>
      <c r="C35" t="s">
        <v>2</v>
      </c>
      <c r="D35">
        <f>VLOOKUP(B35,Table14[],3,FALSE)</f>
        <v>192</v>
      </c>
      <c r="E35">
        <f>VLOOKUP(B35,Table14[],4,FALSE)</f>
        <v>0</v>
      </c>
      <c r="H35">
        <v>26057</v>
      </c>
      <c r="I35" t="s">
        <v>9</v>
      </c>
      <c r="J35">
        <v>389</v>
      </c>
      <c r="K35">
        <v>0</v>
      </c>
      <c r="N35" s="16">
        <v>25996</v>
      </c>
      <c r="O35" s="89">
        <v>500</v>
      </c>
      <c r="P35" s="89">
        <v>0</v>
      </c>
    </row>
    <row r="36" spans="2:16" x14ac:dyDescent="0.3">
      <c r="B36">
        <v>26050</v>
      </c>
      <c r="C36" t="s">
        <v>2</v>
      </c>
      <c r="D36">
        <f>VLOOKUP(B36,Table14[],3,FALSE)</f>
        <v>392</v>
      </c>
      <c r="E36">
        <f>VLOOKUP(B36,Table14[],4,FALSE)</f>
        <v>0</v>
      </c>
      <c r="H36">
        <v>26056</v>
      </c>
      <c r="I36" t="s">
        <v>7</v>
      </c>
      <c r="J36">
        <v>472</v>
      </c>
      <c r="K36">
        <v>0</v>
      </c>
      <c r="N36" s="16">
        <v>26009</v>
      </c>
      <c r="O36" s="89">
        <v>452</v>
      </c>
      <c r="P36" s="89">
        <v>0</v>
      </c>
    </row>
    <row r="37" spans="2:16" x14ac:dyDescent="0.3">
      <c r="B37">
        <v>26018</v>
      </c>
      <c r="C37" t="s">
        <v>2</v>
      </c>
      <c r="D37">
        <f>VLOOKUP(B37,Table14[],3,FALSE)</f>
        <v>525</v>
      </c>
      <c r="E37">
        <f>VLOOKUP(B37,Table14[],4,FALSE)</f>
        <v>0</v>
      </c>
      <c r="H37">
        <v>26052</v>
      </c>
      <c r="I37" t="s">
        <v>11</v>
      </c>
      <c r="J37">
        <v>47</v>
      </c>
      <c r="K37">
        <v>0</v>
      </c>
      <c r="N37" s="16">
        <v>26010</v>
      </c>
      <c r="O37" s="89">
        <v>455</v>
      </c>
      <c r="P37" s="89">
        <v>0</v>
      </c>
    </row>
    <row r="38" spans="2:16" x14ac:dyDescent="0.3">
      <c r="B38">
        <v>26035</v>
      </c>
      <c r="C38" t="s">
        <v>2</v>
      </c>
      <c r="D38">
        <f>VLOOKUP(B38,Table14[],3,FALSE)</f>
        <v>614</v>
      </c>
      <c r="E38">
        <f>VLOOKUP(B38,Table14[],4,FALSE)</f>
        <v>0</v>
      </c>
      <c r="H38">
        <v>26051</v>
      </c>
      <c r="I38" t="s">
        <v>16</v>
      </c>
      <c r="J38">
        <v>590</v>
      </c>
      <c r="K38">
        <v>0</v>
      </c>
      <c r="N38" s="16">
        <v>26011</v>
      </c>
      <c r="O38" s="89">
        <v>1311</v>
      </c>
      <c r="P38" s="89">
        <v>0</v>
      </c>
    </row>
    <row r="39" spans="2:16" x14ac:dyDescent="0.3">
      <c r="B39">
        <v>26013</v>
      </c>
      <c r="C39" t="s">
        <v>2</v>
      </c>
      <c r="D39">
        <f>VLOOKUP(B39,Table14[],3,FALSE)</f>
        <v>1035</v>
      </c>
      <c r="E39">
        <f>VLOOKUP(B39,Table14[],4,FALSE)</f>
        <v>0</v>
      </c>
      <c r="H39">
        <v>26050</v>
      </c>
      <c r="I39" t="s">
        <v>11</v>
      </c>
      <c r="J39">
        <v>392</v>
      </c>
      <c r="K39">
        <v>0</v>
      </c>
      <c r="N39" s="16">
        <v>26012</v>
      </c>
      <c r="O39" s="89">
        <v>455</v>
      </c>
      <c r="P39" s="89">
        <v>0</v>
      </c>
    </row>
    <row r="40" spans="2:16" x14ac:dyDescent="0.3">
      <c r="B40">
        <v>25945</v>
      </c>
      <c r="C40" t="s">
        <v>2</v>
      </c>
      <c r="D40">
        <f>VLOOKUP(B40,Table14[],3,FALSE)</f>
        <v>436.5</v>
      </c>
      <c r="E40">
        <f>VLOOKUP(B40,Table14[],4,FALSE)</f>
        <v>0</v>
      </c>
      <c r="H40">
        <v>26049</v>
      </c>
      <c r="I40" t="s">
        <v>11</v>
      </c>
      <c r="J40">
        <v>485</v>
      </c>
      <c r="K40">
        <v>0</v>
      </c>
      <c r="N40" s="16">
        <v>26013</v>
      </c>
      <c r="O40" s="89">
        <v>1035</v>
      </c>
      <c r="P40" s="89">
        <v>0</v>
      </c>
    </row>
    <row r="41" spans="2:16" x14ac:dyDescent="0.3">
      <c r="B41">
        <v>26086</v>
      </c>
      <c r="C41" t="s">
        <v>2</v>
      </c>
      <c r="D41">
        <f>VLOOKUP(B41,Table14[],3,FALSE)</f>
        <v>672</v>
      </c>
      <c r="E41">
        <f>VLOOKUP(B41,Table14[],4,FALSE)</f>
        <v>0</v>
      </c>
      <c r="H41">
        <v>26048</v>
      </c>
      <c r="I41" t="s">
        <v>18</v>
      </c>
      <c r="J41">
        <v>475</v>
      </c>
      <c r="K41">
        <v>475</v>
      </c>
      <c r="N41" s="16">
        <v>26014</v>
      </c>
      <c r="O41" s="89">
        <v>455</v>
      </c>
      <c r="P41" s="89">
        <v>0</v>
      </c>
    </row>
    <row r="42" spans="2:16" x14ac:dyDescent="0.3">
      <c r="B42">
        <v>26052</v>
      </c>
      <c r="C42" t="s">
        <v>2</v>
      </c>
      <c r="D42">
        <f>VLOOKUP(B42,Table14[],3,FALSE)</f>
        <v>47</v>
      </c>
      <c r="E42">
        <f>VLOOKUP(B42,Table14[],4,FALSE)</f>
        <v>0</v>
      </c>
      <c r="H42">
        <v>26047</v>
      </c>
      <c r="I42" t="s">
        <v>10</v>
      </c>
      <c r="J42">
        <v>542</v>
      </c>
      <c r="K42">
        <v>0</v>
      </c>
      <c r="N42" s="16">
        <v>26015</v>
      </c>
      <c r="O42" s="89">
        <v>414</v>
      </c>
      <c r="P42" s="89">
        <v>0</v>
      </c>
    </row>
    <row r="43" spans="2:16" x14ac:dyDescent="0.3">
      <c r="B43">
        <v>26063</v>
      </c>
      <c r="C43" t="s">
        <v>3</v>
      </c>
      <c r="D43">
        <f>VLOOKUP(B43,Table14[],3,FALSE)</f>
        <v>471</v>
      </c>
      <c r="E43">
        <f>VLOOKUP(B43,Table14[],4,FALSE)</f>
        <v>0</v>
      </c>
      <c r="H43">
        <v>26046</v>
      </c>
      <c r="I43" t="s">
        <v>11</v>
      </c>
      <c r="J43">
        <v>507</v>
      </c>
      <c r="K43">
        <v>0</v>
      </c>
      <c r="N43" s="16">
        <v>26016</v>
      </c>
      <c r="O43" s="89">
        <v>806</v>
      </c>
      <c r="P43" s="89">
        <v>0</v>
      </c>
    </row>
    <row r="44" spans="2:16" x14ac:dyDescent="0.3">
      <c r="B44">
        <v>26057</v>
      </c>
      <c r="C44" t="s">
        <v>3</v>
      </c>
      <c r="D44">
        <f>VLOOKUP(B44,Table14[],3,FALSE)</f>
        <v>389</v>
      </c>
      <c r="E44">
        <f>VLOOKUP(B44,Table14[],4,FALSE)</f>
        <v>0</v>
      </c>
      <c r="H44">
        <v>26045</v>
      </c>
      <c r="I44" t="s">
        <v>10</v>
      </c>
      <c r="J44">
        <v>575</v>
      </c>
      <c r="K44">
        <v>575</v>
      </c>
      <c r="N44" s="16">
        <v>26017</v>
      </c>
      <c r="O44" s="89">
        <v>365</v>
      </c>
      <c r="P44" s="89">
        <v>0</v>
      </c>
    </row>
    <row r="45" spans="2:16" x14ac:dyDescent="0.3">
      <c r="B45">
        <v>26026</v>
      </c>
      <c r="C45" t="s">
        <v>3</v>
      </c>
      <c r="D45">
        <f>VLOOKUP(B45,Table14[],3,FALSE)</f>
        <v>341</v>
      </c>
      <c r="E45">
        <f>VLOOKUP(B45,Table14[],4,FALSE)</f>
        <v>0</v>
      </c>
      <c r="H45">
        <v>26044</v>
      </c>
      <c r="I45" t="s">
        <v>14</v>
      </c>
      <c r="J45">
        <v>1792</v>
      </c>
      <c r="K45">
        <v>1792</v>
      </c>
      <c r="N45" s="16">
        <v>26018</v>
      </c>
      <c r="O45" s="89">
        <v>525</v>
      </c>
      <c r="P45" s="89">
        <v>0</v>
      </c>
    </row>
    <row r="46" spans="2:16" x14ac:dyDescent="0.3">
      <c r="B46">
        <v>26073</v>
      </c>
      <c r="C46" t="s">
        <v>3</v>
      </c>
      <c r="D46">
        <f>VLOOKUP(B46,Table14[],3,FALSE)</f>
        <v>41</v>
      </c>
      <c r="E46">
        <f>VLOOKUP(B46,Table14[],4,FALSE)</f>
        <v>0</v>
      </c>
      <c r="H46">
        <v>26042</v>
      </c>
      <c r="I46" t="s">
        <v>8</v>
      </c>
      <c r="J46">
        <v>508</v>
      </c>
      <c r="K46">
        <v>508</v>
      </c>
      <c r="N46" s="16">
        <v>26019</v>
      </c>
      <c r="O46" s="89">
        <v>601</v>
      </c>
      <c r="P46" s="89">
        <v>0</v>
      </c>
    </row>
    <row r="47" spans="2:16" x14ac:dyDescent="0.3">
      <c r="B47">
        <v>25825</v>
      </c>
      <c r="C47" t="s">
        <v>3</v>
      </c>
      <c r="D47">
        <f>VLOOKUP(B47,Table14[],3,FALSE)</f>
        <v>63</v>
      </c>
      <c r="E47">
        <f>VLOOKUP(B47,Table14[],4,FALSE)</f>
        <v>0</v>
      </c>
      <c r="H47">
        <v>26041</v>
      </c>
      <c r="I47" t="s">
        <v>7</v>
      </c>
      <c r="J47">
        <v>0</v>
      </c>
      <c r="K47">
        <v>0</v>
      </c>
      <c r="N47" s="16">
        <v>26020</v>
      </c>
      <c r="O47" s="89">
        <v>669</v>
      </c>
      <c r="P47" s="89">
        <v>0</v>
      </c>
    </row>
    <row r="48" spans="2:16" x14ac:dyDescent="0.3">
      <c r="B48">
        <v>25908</v>
      </c>
      <c r="C48" t="s">
        <v>3</v>
      </c>
      <c r="D48">
        <f>VLOOKUP(B48,Table14[],3,FALSE)</f>
        <v>752</v>
      </c>
      <c r="E48">
        <f>VLOOKUP(B48,Table14[],4,FALSE)</f>
        <v>0</v>
      </c>
      <c r="H48">
        <v>26040</v>
      </c>
      <c r="I48" t="s">
        <v>7</v>
      </c>
      <c r="J48">
        <v>910</v>
      </c>
      <c r="K48">
        <v>0</v>
      </c>
      <c r="N48" s="16">
        <v>26021</v>
      </c>
      <c r="O48" s="89">
        <v>752.5</v>
      </c>
      <c r="P48" s="89">
        <v>0</v>
      </c>
    </row>
    <row r="49" spans="2:16" x14ac:dyDescent="0.3">
      <c r="B49">
        <v>26016</v>
      </c>
      <c r="C49" t="s">
        <v>3</v>
      </c>
      <c r="D49">
        <f>VLOOKUP(B49,Table14[],3,FALSE)</f>
        <v>806</v>
      </c>
      <c r="E49">
        <f>VLOOKUP(B49,Table14[],4,FALSE)</f>
        <v>0</v>
      </c>
      <c r="H49">
        <v>26039</v>
      </c>
      <c r="I49" t="s">
        <v>7</v>
      </c>
      <c r="J49">
        <v>0</v>
      </c>
      <c r="K49">
        <v>0</v>
      </c>
      <c r="N49" s="16">
        <v>26023</v>
      </c>
      <c r="O49" s="89">
        <v>455</v>
      </c>
      <c r="P49" s="89">
        <v>455</v>
      </c>
    </row>
    <row r="50" spans="2:16" x14ac:dyDescent="0.3">
      <c r="B50">
        <v>25881</v>
      </c>
      <c r="C50" t="s">
        <v>3</v>
      </c>
      <c r="D50">
        <f>VLOOKUP(B50,Table14[],3,FALSE)</f>
        <v>504.5</v>
      </c>
      <c r="E50">
        <f>VLOOKUP(B50,Table14[],4,FALSE)</f>
        <v>0</v>
      </c>
      <c r="H50">
        <v>26038</v>
      </c>
      <c r="I50" t="s">
        <v>14</v>
      </c>
      <c r="J50">
        <v>626</v>
      </c>
      <c r="K50">
        <v>0</v>
      </c>
      <c r="N50" s="16">
        <v>26024</v>
      </c>
      <c r="O50" s="89">
        <v>542</v>
      </c>
      <c r="P50" s="89">
        <v>0</v>
      </c>
    </row>
    <row r="51" spans="2:16" x14ac:dyDescent="0.3">
      <c r="B51">
        <v>26074</v>
      </c>
      <c r="C51" t="s">
        <v>3</v>
      </c>
      <c r="D51">
        <f>VLOOKUP(B51,Table14[],3,FALSE)</f>
        <v>28.5</v>
      </c>
      <c r="E51">
        <f>VLOOKUP(B51,Table14[],4,FALSE)</f>
        <v>0</v>
      </c>
      <c r="H51">
        <v>26037</v>
      </c>
      <c r="I51" t="s">
        <v>7</v>
      </c>
      <c r="J51">
        <v>0</v>
      </c>
      <c r="K51">
        <v>0</v>
      </c>
      <c r="N51" s="16">
        <v>26025</v>
      </c>
      <c r="O51" s="89">
        <v>425</v>
      </c>
      <c r="P51" s="89">
        <v>0</v>
      </c>
    </row>
    <row r="52" spans="2:16" x14ac:dyDescent="0.3">
      <c r="B52">
        <v>25934</v>
      </c>
      <c r="C52" t="s">
        <v>3</v>
      </c>
      <c r="D52">
        <f>VLOOKUP(B52,Table14[],3,FALSE)</f>
        <v>462</v>
      </c>
      <c r="E52">
        <f>VLOOKUP(B52,Table14[],4,FALSE)</f>
        <v>0</v>
      </c>
      <c r="H52">
        <v>26035</v>
      </c>
      <c r="I52" t="s">
        <v>11</v>
      </c>
      <c r="J52">
        <v>614</v>
      </c>
      <c r="K52">
        <v>0</v>
      </c>
      <c r="N52" s="16">
        <v>26026</v>
      </c>
      <c r="O52" s="89">
        <v>341</v>
      </c>
      <c r="P52" s="89">
        <v>0</v>
      </c>
    </row>
    <row r="53" spans="2:16" x14ac:dyDescent="0.3">
      <c r="B53">
        <v>25950</v>
      </c>
      <c r="C53" t="s">
        <v>3</v>
      </c>
      <c r="D53">
        <f>VLOOKUP(B53,Table14[],3,FALSE)</f>
        <v>404</v>
      </c>
      <c r="E53">
        <f>VLOOKUP(B53,Table14[],4,FALSE)</f>
        <v>0</v>
      </c>
      <c r="H53">
        <v>26034</v>
      </c>
      <c r="I53" t="s">
        <v>16</v>
      </c>
      <c r="J53">
        <v>716</v>
      </c>
      <c r="K53">
        <v>0</v>
      </c>
      <c r="N53" s="16">
        <v>26028</v>
      </c>
      <c r="O53" s="89">
        <v>728.5</v>
      </c>
      <c r="P53" s="89">
        <v>0</v>
      </c>
    </row>
    <row r="54" spans="2:16" x14ac:dyDescent="0.3">
      <c r="B54">
        <v>26017</v>
      </c>
      <c r="C54" t="s">
        <v>3</v>
      </c>
      <c r="D54">
        <f>VLOOKUP(B54,Table14[],3,FALSE)</f>
        <v>365</v>
      </c>
      <c r="E54">
        <f>VLOOKUP(B54,Table14[],4,FALSE)</f>
        <v>0</v>
      </c>
      <c r="H54">
        <v>26033</v>
      </c>
      <c r="I54" t="s">
        <v>7</v>
      </c>
      <c r="J54">
        <v>0</v>
      </c>
      <c r="K54">
        <v>0</v>
      </c>
      <c r="N54" s="16">
        <v>26030</v>
      </c>
      <c r="O54" s="89">
        <v>464</v>
      </c>
      <c r="P54" s="89">
        <v>464</v>
      </c>
    </row>
    <row r="55" spans="2:16" x14ac:dyDescent="0.3">
      <c r="B55">
        <v>25980</v>
      </c>
      <c r="C55" t="s">
        <v>3</v>
      </c>
      <c r="D55">
        <f>VLOOKUP(B55,Table14[],3,FALSE)</f>
        <v>730</v>
      </c>
      <c r="E55">
        <f>VLOOKUP(B55,Table14[],4,FALSE)</f>
        <v>730</v>
      </c>
      <c r="H55">
        <v>26032</v>
      </c>
      <c r="I55" t="s">
        <v>11</v>
      </c>
      <c r="J55">
        <v>192</v>
      </c>
      <c r="K55">
        <v>0</v>
      </c>
      <c r="N55" s="16">
        <v>26031</v>
      </c>
      <c r="O55" s="89">
        <v>910</v>
      </c>
      <c r="P55" s="89">
        <v>0</v>
      </c>
    </row>
    <row r="56" spans="2:16" x14ac:dyDescent="0.3">
      <c r="B56">
        <v>25729</v>
      </c>
      <c r="C56" t="s">
        <v>3</v>
      </c>
      <c r="D56">
        <f>VLOOKUP(B56,Table14[],3,FALSE)</f>
        <v>224</v>
      </c>
      <c r="E56">
        <f>VLOOKUP(B56,Table14[],4,FALSE)</f>
        <v>0</v>
      </c>
      <c r="H56">
        <v>26031</v>
      </c>
      <c r="I56" t="s">
        <v>18</v>
      </c>
      <c r="J56">
        <v>910</v>
      </c>
      <c r="K56">
        <v>0</v>
      </c>
      <c r="N56" s="16">
        <v>26032</v>
      </c>
      <c r="O56" s="89">
        <v>192</v>
      </c>
      <c r="P56" s="89">
        <v>0</v>
      </c>
    </row>
    <row r="57" spans="2:16" x14ac:dyDescent="0.3">
      <c r="B57">
        <v>26095</v>
      </c>
      <c r="C57" t="s">
        <v>3</v>
      </c>
      <c r="D57">
        <f>VLOOKUP(B57,Table14[],3,FALSE)</f>
        <v>637</v>
      </c>
      <c r="E57">
        <f>VLOOKUP(B57,Table14[],4,FALSE)</f>
        <v>0</v>
      </c>
      <c r="H57">
        <v>26030</v>
      </c>
      <c r="I57" t="s">
        <v>16</v>
      </c>
      <c r="J57">
        <v>464</v>
      </c>
      <c r="K57">
        <v>464</v>
      </c>
      <c r="N57" s="16">
        <v>26034</v>
      </c>
      <c r="O57" s="89">
        <v>716</v>
      </c>
      <c r="P57" s="89">
        <v>0</v>
      </c>
    </row>
    <row r="58" spans="2:16" x14ac:dyDescent="0.3">
      <c r="B58">
        <v>26015</v>
      </c>
      <c r="C58" t="s">
        <v>3</v>
      </c>
      <c r="D58">
        <f>VLOOKUP(B58,Table14[],3,FALSE)</f>
        <v>414</v>
      </c>
      <c r="E58">
        <f>VLOOKUP(B58,Table14[],4,FALSE)</f>
        <v>0</v>
      </c>
      <c r="H58">
        <v>26028</v>
      </c>
      <c r="I58" t="s">
        <v>8</v>
      </c>
      <c r="J58">
        <v>728.5</v>
      </c>
      <c r="K58">
        <v>0</v>
      </c>
      <c r="N58" s="16">
        <v>26035</v>
      </c>
      <c r="O58" s="89">
        <v>614</v>
      </c>
      <c r="P58" s="89">
        <v>0</v>
      </c>
    </row>
    <row r="59" spans="2:16" x14ac:dyDescent="0.3">
      <c r="B59">
        <v>25923</v>
      </c>
      <c r="C59" t="s">
        <v>3</v>
      </c>
      <c r="D59">
        <f>VLOOKUP(B59,Table14[],3,FALSE)</f>
        <v>344</v>
      </c>
      <c r="E59">
        <f>VLOOKUP(B59,Table14[],4,FALSE)</f>
        <v>0</v>
      </c>
      <c r="H59">
        <v>26027</v>
      </c>
      <c r="I59" t="s">
        <v>7</v>
      </c>
      <c r="J59">
        <v>780</v>
      </c>
      <c r="K59">
        <v>0</v>
      </c>
      <c r="N59" s="16">
        <v>26038</v>
      </c>
      <c r="O59" s="89">
        <v>626</v>
      </c>
      <c r="P59" s="89">
        <v>0</v>
      </c>
    </row>
    <row r="60" spans="2:16" x14ac:dyDescent="0.3">
      <c r="B60">
        <v>26044</v>
      </c>
      <c r="C60" t="s">
        <v>43</v>
      </c>
      <c r="D60">
        <f>VLOOKUP(B60,Table14[],3,FALSE)</f>
        <v>1792</v>
      </c>
      <c r="E60">
        <f>VLOOKUP(B60,Table14[],4,FALSE)</f>
        <v>1792</v>
      </c>
      <c r="H60">
        <v>26026</v>
      </c>
      <c r="I60" t="s">
        <v>9</v>
      </c>
      <c r="J60">
        <v>341</v>
      </c>
      <c r="K60">
        <v>0</v>
      </c>
      <c r="N60" s="16">
        <v>26042</v>
      </c>
      <c r="O60" s="89">
        <v>508</v>
      </c>
      <c r="P60" s="89">
        <v>508</v>
      </c>
    </row>
    <row r="61" spans="2:16" x14ac:dyDescent="0.3">
      <c r="B61">
        <v>26038</v>
      </c>
      <c r="C61" t="s">
        <v>43</v>
      </c>
      <c r="D61">
        <f>VLOOKUP(B61,Table14[],3,FALSE)</f>
        <v>626</v>
      </c>
      <c r="E61">
        <f>VLOOKUP(B61,Table14[],4,FALSE)</f>
        <v>0</v>
      </c>
      <c r="H61">
        <v>26025</v>
      </c>
      <c r="I61" t="s">
        <v>18</v>
      </c>
      <c r="J61">
        <v>425</v>
      </c>
      <c r="K61">
        <v>0</v>
      </c>
      <c r="N61" s="16">
        <v>26044</v>
      </c>
      <c r="O61" s="89">
        <v>1792</v>
      </c>
      <c r="P61" s="89">
        <v>1792</v>
      </c>
    </row>
    <row r="62" spans="2:16" x14ac:dyDescent="0.3">
      <c r="B62">
        <v>25942</v>
      </c>
      <c r="C62" t="s">
        <v>43</v>
      </c>
      <c r="D62">
        <f>VLOOKUP(B62,Table14[],3,FALSE)</f>
        <v>448</v>
      </c>
      <c r="E62">
        <f>VLOOKUP(B62,Table14[],4,FALSE)</f>
        <v>0</v>
      </c>
      <c r="H62">
        <v>26024</v>
      </c>
      <c r="I62" t="s">
        <v>18</v>
      </c>
      <c r="J62">
        <v>542</v>
      </c>
      <c r="K62">
        <v>0</v>
      </c>
      <c r="N62" s="16">
        <v>26045</v>
      </c>
      <c r="O62" s="89">
        <v>575</v>
      </c>
      <c r="P62" s="89">
        <v>575</v>
      </c>
    </row>
    <row r="63" spans="2:16" x14ac:dyDescent="0.3">
      <c r="B63">
        <v>25897</v>
      </c>
      <c r="C63" t="s">
        <v>43</v>
      </c>
      <c r="D63">
        <f>VLOOKUP(B63,Table14[],3,FALSE)</f>
        <v>23</v>
      </c>
      <c r="E63">
        <f>VLOOKUP(B63,Table14[],4,FALSE)</f>
        <v>0</v>
      </c>
      <c r="H63">
        <v>26023</v>
      </c>
      <c r="I63" t="s">
        <v>18</v>
      </c>
      <c r="J63">
        <v>455</v>
      </c>
      <c r="K63">
        <v>455</v>
      </c>
      <c r="N63" s="16">
        <v>26046</v>
      </c>
      <c r="O63" s="89">
        <v>507</v>
      </c>
      <c r="P63" s="89">
        <v>0</v>
      </c>
    </row>
    <row r="64" spans="2:16" x14ac:dyDescent="0.3">
      <c r="B64">
        <v>25988</v>
      </c>
      <c r="C64" t="s">
        <v>41</v>
      </c>
      <c r="D64">
        <f>VLOOKUP(B64,Table14[],3,FALSE)</f>
        <v>513</v>
      </c>
      <c r="E64">
        <f>VLOOKUP(B64,Table14[],4,FALSE)</f>
        <v>0</v>
      </c>
      <c r="H64">
        <v>26021</v>
      </c>
      <c r="I64" t="s">
        <v>12</v>
      </c>
      <c r="J64">
        <v>752.5</v>
      </c>
      <c r="K64">
        <v>0</v>
      </c>
      <c r="N64" s="16">
        <v>26047</v>
      </c>
      <c r="O64" s="89">
        <v>542</v>
      </c>
      <c r="P64" s="89">
        <v>0</v>
      </c>
    </row>
    <row r="65" spans="2:16" x14ac:dyDescent="0.3">
      <c r="B65">
        <v>26034</v>
      </c>
      <c r="C65" t="s">
        <v>41</v>
      </c>
      <c r="D65">
        <f>VLOOKUP(B65,Table14[],3,FALSE)</f>
        <v>716</v>
      </c>
      <c r="E65">
        <f>VLOOKUP(B65,Table14[],4,FALSE)</f>
        <v>0</v>
      </c>
      <c r="H65">
        <v>26020</v>
      </c>
      <c r="I65" t="s">
        <v>18</v>
      </c>
      <c r="J65">
        <v>669</v>
      </c>
      <c r="K65">
        <v>0</v>
      </c>
      <c r="N65" s="16">
        <v>26048</v>
      </c>
      <c r="O65" s="89">
        <v>475</v>
      </c>
      <c r="P65" s="89">
        <v>475</v>
      </c>
    </row>
    <row r="66" spans="2:16" x14ac:dyDescent="0.3">
      <c r="B66">
        <v>26030</v>
      </c>
      <c r="C66" t="s">
        <v>41</v>
      </c>
      <c r="D66">
        <f>VLOOKUP(B66,Table14[],3,FALSE)</f>
        <v>464</v>
      </c>
      <c r="E66">
        <f>VLOOKUP(B66,Table14[],4,FALSE)</f>
        <v>464</v>
      </c>
      <c r="H66">
        <v>26019</v>
      </c>
      <c r="I66" t="s">
        <v>10</v>
      </c>
      <c r="J66">
        <v>601</v>
      </c>
      <c r="K66">
        <v>0</v>
      </c>
      <c r="N66" s="16">
        <v>26049</v>
      </c>
      <c r="O66" s="89">
        <v>485</v>
      </c>
      <c r="P66" s="89">
        <v>0</v>
      </c>
    </row>
    <row r="67" spans="2:16" x14ac:dyDescent="0.3">
      <c r="B67">
        <v>26070</v>
      </c>
      <c r="C67" t="s">
        <v>41</v>
      </c>
      <c r="D67">
        <f>VLOOKUP(B67,Table14[],3,FALSE)</f>
        <v>708</v>
      </c>
      <c r="E67">
        <f>VLOOKUP(B67,Table14[],4,FALSE)</f>
        <v>0</v>
      </c>
      <c r="H67">
        <v>26018</v>
      </c>
      <c r="I67" t="s">
        <v>11</v>
      </c>
      <c r="J67">
        <v>525</v>
      </c>
      <c r="K67">
        <v>0</v>
      </c>
      <c r="N67" s="16">
        <v>26050</v>
      </c>
      <c r="O67" s="89">
        <v>392</v>
      </c>
      <c r="P67" s="89">
        <v>0</v>
      </c>
    </row>
    <row r="68" spans="2:16" x14ac:dyDescent="0.3">
      <c r="B68">
        <v>26083</v>
      </c>
      <c r="C68" t="s">
        <v>41</v>
      </c>
      <c r="D68">
        <f>VLOOKUP(B68,Table14[],3,FALSE)</f>
        <v>298</v>
      </c>
      <c r="E68">
        <f>VLOOKUP(B68,Table14[],4,FALSE)</f>
        <v>298</v>
      </c>
      <c r="H68">
        <v>26017</v>
      </c>
      <c r="I68" t="s">
        <v>9</v>
      </c>
      <c r="J68">
        <v>365</v>
      </c>
      <c r="K68">
        <v>0</v>
      </c>
      <c r="N68" s="16">
        <v>26051</v>
      </c>
      <c r="O68" s="89">
        <v>590</v>
      </c>
      <c r="P68" s="89">
        <v>0</v>
      </c>
    </row>
    <row r="69" spans="2:16" x14ac:dyDescent="0.3">
      <c r="B69">
        <v>26051</v>
      </c>
      <c r="C69" t="s">
        <v>41</v>
      </c>
      <c r="D69">
        <f>VLOOKUP(B69,Table14[],3,FALSE)</f>
        <v>590</v>
      </c>
      <c r="E69">
        <f>VLOOKUP(B69,Table14[],4,FALSE)</f>
        <v>0</v>
      </c>
      <c r="H69">
        <v>26016</v>
      </c>
      <c r="I69" t="s">
        <v>9</v>
      </c>
      <c r="J69">
        <v>806</v>
      </c>
      <c r="K69">
        <v>0</v>
      </c>
      <c r="N69" s="16">
        <v>26052</v>
      </c>
      <c r="O69" s="89">
        <v>47</v>
      </c>
      <c r="P69" s="89">
        <v>0</v>
      </c>
    </row>
    <row r="70" spans="2:16" x14ac:dyDescent="0.3">
      <c r="B70">
        <v>25616</v>
      </c>
      <c r="C70" t="s">
        <v>41</v>
      </c>
      <c r="D70">
        <f>VLOOKUP(B70,Table14[],3,FALSE)</f>
        <v>347.5</v>
      </c>
      <c r="E70">
        <f>VLOOKUP(B70,Table14[],4,FALSE)</f>
        <v>0</v>
      </c>
      <c r="H70">
        <v>26015</v>
      </c>
      <c r="I70" t="s">
        <v>9</v>
      </c>
      <c r="J70">
        <v>414</v>
      </c>
      <c r="K70">
        <v>0</v>
      </c>
      <c r="N70" s="16">
        <v>26057</v>
      </c>
      <c r="O70" s="89">
        <v>389</v>
      </c>
      <c r="P70" s="89">
        <v>0</v>
      </c>
    </row>
    <row r="71" spans="2:16" x14ac:dyDescent="0.3">
      <c r="B71">
        <v>25939</v>
      </c>
      <c r="C71" t="s">
        <v>41</v>
      </c>
      <c r="D71">
        <f>VLOOKUP(B71,Table14[],3,FALSE)</f>
        <v>4596</v>
      </c>
      <c r="E71">
        <f>VLOOKUP(B71,Table14[],4,FALSE)</f>
        <v>0</v>
      </c>
      <c r="H71">
        <v>26014</v>
      </c>
      <c r="I71" t="s">
        <v>8</v>
      </c>
      <c r="J71">
        <v>455</v>
      </c>
      <c r="K71">
        <v>0</v>
      </c>
      <c r="N71" s="16">
        <v>26060</v>
      </c>
      <c r="O71" s="89">
        <v>403.65</v>
      </c>
      <c r="P71" s="89">
        <v>0</v>
      </c>
    </row>
    <row r="72" spans="2:16" x14ac:dyDescent="0.3">
      <c r="B72">
        <v>25899</v>
      </c>
      <c r="C72" t="s">
        <v>38</v>
      </c>
      <c r="D72">
        <f>VLOOKUP(B72,Table14[],3,FALSE)</f>
        <v>704</v>
      </c>
      <c r="E72">
        <f>VLOOKUP(B72,Table14[],4,FALSE)</f>
        <v>0</v>
      </c>
      <c r="H72">
        <v>26013</v>
      </c>
      <c r="I72" t="s">
        <v>11</v>
      </c>
      <c r="J72">
        <v>1035</v>
      </c>
      <c r="K72">
        <v>0</v>
      </c>
      <c r="N72" s="16">
        <v>26062</v>
      </c>
      <c r="O72" s="89">
        <v>545</v>
      </c>
      <c r="P72" s="89">
        <v>0</v>
      </c>
    </row>
    <row r="73" spans="2:16" x14ac:dyDescent="0.3">
      <c r="B73">
        <v>25711</v>
      </c>
      <c r="C73" t="s">
        <v>38</v>
      </c>
      <c r="D73">
        <f>VLOOKUP(B73,Table14[],3,FALSE)</f>
        <v>23</v>
      </c>
      <c r="E73">
        <f>VLOOKUP(B73,Table14[],4,FALSE)</f>
        <v>23</v>
      </c>
      <c r="H73">
        <v>26012</v>
      </c>
      <c r="I73" t="s">
        <v>8</v>
      </c>
      <c r="J73">
        <v>455</v>
      </c>
      <c r="K73">
        <v>0</v>
      </c>
      <c r="N73" s="16">
        <v>26063</v>
      </c>
      <c r="O73" s="89">
        <v>471</v>
      </c>
      <c r="P73" s="89">
        <v>0</v>
      </c>
    </row>
    <row r="74" spans="2:16" x14ac:dyDescent="0.3">
      <c r="B74">
        <v>26092</v>
      </c>
      <c r="C74" t="s">
        <v>38</v>
      </c>
      <c r="D74">
        <f>VLOOKUP(B74,Table14[],3,FALSE)</f>
        <v>462.5</v>
      </c>
      <c r="E74">
        <f>VLOOKUP(B74,Table14[],4,FALSE)</f>
        <v>0</v>
      </c>
      <c r="H74">
        <v>26011</v>
      </c>
      <c r="I74" t="s">
        <v>10</v>
      </c>
      <c r="J74">
        <v>1311</v>
      </c>
      <c r="K74">
        <v>0</v>
      </c>
      <c r="N74" s="16">
        <v>26064</v>
      </c>
      <c r="O74" s="89">
        <v>554</v>
      </c>
      <c r="P74" s="89">
        <v>0</v>
      </c>
    </row>
    <row r="75" spans="2:16" x14ac:dyDescent="0.3">
      <c r="B75">
        <v>25996</v>
      </c>
      <c r="C75" t="s">
        <v>38</v>
      </c>
      <c r="D75">
        <f>VLOOKUP(B75,Table14[],3,FALSE)</f>
        <v>500</v>
      </c>
      <c r="E75">
        <f>VLOOKUP(B75,Table14[],4,FALSE)</f>
        <v>0</v>
      </c>
      <c r="H75">
        <v>26010</v>
      </c>
      <c r="I75" t="s">
        <v>8</v>
      </c>
      <c r="J75">
        <v>455</v>
      </c>
      <c r="K75">
        <v>0</v>
      </c>
      <c r="N75" s="16">
        <v>26065</v>
      </c>
      <c r="O75" s="89">
        <v>516</v>
      </c>
      <c r="P75" s="89">
        <v>516</v>
      </c>
    </row>
    <row r="76" spans="2:16" x14ac:dyDescent="0.3">
      <c r="B76">
        <v>26072</v>
      </c>
      <c r="C76" t="s">
        <v>38</v>
      </c>
      <c r="D76">
        <f>VLOOKUP(B76,Table14[],3,FALSE)</f>
        <v>72</v>
      </c>
      <c r="E76">
        <f>VLOOKUP(B76,Table14[],4,FALSE)</f>
        <v>0</v>
      </c>
      <c r="H76">
        <v>26009</v>
      </c>
      <c r="I76" t="s">
        <v>10</v>
      </c>
      <c r="J76">
        <v>452</v>
      </c>
      <c r="K76">
        <v>0</v>
      </c>
      <c r="N76" s="16">
        <v>26067</v>
      </c>
      <c r="O76" s="89">
        <v>455</v>
      </c>
      <c r="P76" s="89">
        <v>0</v>
      </c>
    </row>
    <row r="77" spans="2:16" x14ac:dyDescent="0.3">
      <c r="B77">
        <v>26068</v>
      </c>
      <c r="C77" t="s">
        <v>38</v>
      </c>
      <c r="D77">
        <f>VLOOKUP(B77,Table14[],3,FALSE)</f>
        <v>460</v>
      </c>
      <c r="E77">
        <f>VLOOKUP(B77,Table14[],4,FALSE)</f>
        <v>460</v>
      </c>
      <c r="H77">
        <v>26007</v>
      </c>
      <c r="I77" t="s">
        <v>12</v>
      </c>
      <c r="J77">
        <v>351</v>
      </c>
      <c r="K77">
        <v>0</v>
      </c>
      <c r="N77" s="16">
        <v>26068</v>
      </c>
      <c r="O77" s="89">
        <v>460</v>
      </c>
      <c r="P77" s="89">
        <v>460</v>
      </c>
    </row>
    <row r="78" spans="2:16" x14ac:dyDescent="0.3">
      <c r="B78">
        <v>25971</v>
      </c>
      <c r="C78" t="s">
        <v>38</v>
      </c>
      <c r="D78">
        <f>VLOOKUP(B78,Table14[],3,FALSE)</f>
        <v>407</v>
      </c>
      <c r="E78">
        <f>VLOOKUP(B78,Table14[],4,FALSE)</f>
        <v>0</v>
      </c>
      <c r="H78">
        <v>26005</v>
      </c>
      <c r="I78" t="s">
        <v>11</v>
      </c>
      <c r="J78">
        <v>403</v>
      </c>
      <c r="K78">
        <v>0</v>
      </c>
      <c r="N78" s="16">
        <v>26070</v>
      </c>
      <c r="O78" s="89">
        <v>708</v>
      </c>
      <c r="P78" s="89">
        <v>0</v>
      </c>
    </row>
    <row r="79" spans="2:16" x14ac:dyDescent="0.3">
      <c r="B79">
        <v>26025</v>
      </c>
      <c r="C79" t="s">
        <v>38</v>
      </c>
      <c r="D79">
        <f>VLOOKUP(B79,Table14[],3,FALSE)</f>
        <v>425</v>
      </c>
      <c r="E79">
        <f>VLOOKUP(B79,Table14[],4,FALSE)</f>
        <v>0</v>
      </c>
      <c r="H79">
        <v>26004</v>
      </c>
      <c r="I79" t="s">
        <v>16</v>
      </c>
      <c r="J79">
        <v>578</v>
      </c>
      <c r="K79">
        <v>0</v>
      </c>
      <c r="N79" s="16">
        <v>26072</v>
      </c>
      <c r="O79" s="89">
        <v>72</v>
      </c>
      <c r="P79" s="89">
        <v>0</v>
      </c>
    </row>
    <row r="80" spans="2:16" x14ac:dyDescent="0.3">
      <c r="B80">
        <v>26031</v>
      </c>
      <c r="C80" t="s">
        <v>38</v>
      </c>
      <c r="D80">
        <f>VLOOKUP(B80,Table14[],3,FALSE)</f>
        <v>910</v>
      </c>
      <c r="E80">
        <f>VLOOKUP(B80,Table14[],4,FALSE)</f>
        <v>0</v>
      </c>
      <c r="H80">
        <v>26003</v>
      </c>
      <c r="I80" t="s">
        <v>9</v>
      </c>
      <c r="J80">
        <v>332.5</v>
      </c>
      <c r="K80">
        <v>0</v>
      </c>
      <c r="N80" s="16">
        <v>26073</v>
      </c>
      <c r="O80" s="89">
        <v>41</v>
      </c>
      <c r="P80" s="89">
        <v>0</v>
      </c>
    </row>
    <row r="81" spans="2:16" x14ac:dyDescent="0.3">
      <c r="B81">
        <v>26023</v>
      </c>
      <c r="C81" t="s">
        <v>38</v>
      </c>
      <c r="D81">
        <f>VLOOKUP(B81,Table14[],3,FALSE)</f>
        <v>455</v>
      </c>
      <c r="E81">
        <f>VLOOKUP(B81,Table14[],4,FALSE)</f>
        <v>455</v>
      </c>
      <c r="H81">
        <v>26002</v>
      </c>
      <c r="I81" t="s">
        <v>8</v>
      </c>
      <c r="J81">
        <v>26</v>
      </c>
      <c r="K81">
        <v>0</v>
      </c>
      <c r="N81" s="16">
        <v>26074</v>
      </c>
      <c r="O81" s="89">
        <v>28.5</v>
      </c>
      <c r="P81" s="89">
        <v>0</v>
      </c>
    </row>
    <row r="82" spans="2:16" x14ac:dyDescent="0.3">
      <c r="B82">
        <v>26024</v>
      </c>
      <c r="C82" t="s">
        <v>38</v>
      </c>
      <c r="D82">
        <f>VLOOKUP(B82,Table14[],3,FALSE)</f>
        <v>542</v>
      </c>
      <c r="E82">
        <f>VLOOKUP(B82,Table14[],4,FALSE)</f>
        <v>0</v>
      </c>
      <c r="H82">
        <v>26001</v>
      </c>
      <c r="I82" t="s">
        <v>7</v>
      </c>
      <c r="J82">
        <v>0</v>
      </c>
      <c r="K82">
        <v>0</v>
      </c>
      <c r="N82" s="16">
        <v>26075</v>
      </c>
      <c r="O82" s="89">
        <v>445</v>
      </c>
      <c r="P82" s="89">
        <v>0</v>
      </c>
    </row>
    <row r="83" spans="2:16" x14ac:dyDescent="0.3">
      <c r="B83">
        <v>26048</v>
      </c>
      <c r="C83" t="s">
        <v>38</v>
      </c>
      <c r="D83">
        <f>VLOOKUP(B83,Table14[],3,FALSE)</f>
        <v>475</v>
      </c>
      <c r="E83">
        <f>VLOOKUP(B83,Table14[],4,FALSE)</f>
        <v>475</v>
      </c>
      <c r="H83">
        <v>26000</v>
      </c>
      <c r="I83" t="s">
        <v>20</v>
      </c>
      <c r="J83">
        <v>23</v>
      </c>
      <c r="K83">
        <v>0</v>
      </c>
      <c r="N83" s="16">
        <v>26076</v>
      </c>
      <c r="O83" s="89">
        <v>910</v>
      </c>
      <c r="P83" s="89">
        <v>0</v>
      </c>
    </row>
    <row r="84" spans="2:16" x14ac:dyDescent="0.3">
      <c r="B84">
        <v>26082</v>
      </c>
      <c r="C84" t="s">
        <v>38</v>
      </c>
      <c r="D84">
        <f>VLOOKUP(B84,Table14[],3,FALSE)</f>
        <v>139</v>
      </c>
      <c r="E84">
        <f>VLOOKUP(B84,Table14[],4,FALSE)</f>
        <v>0</v>
      </c>
      <c r="H84">
        <v>25999</v>
      </c>
      <c r="I84" t="s">
        <v>16</v>
      </c>
      <c r="J84">
        <v>418</v>
      </c>
      <c r="K84">
        <v>0</v>
      </c>
      <c r="N84" s="16">
        <v>26079</v>
      </c>
      <c r="O84" s="89">
        <v>430</v>
      </c>
      <c r="P84" s="89">
        <v>0</v>
      </c>
    </row>
    <row r="85" spans="2:16" x14ac:dyDescent="0.3">
      <c r="B85">
        <v>26065</v>
      </c>
      <c r="C85" t="s">
        <v>38</v>
      </c>
      <c r="D85">
        <f>VLOOKUP(B85,Table14[],3,FALSE)</f>
        <v>516</v>
      </c>
      <c r="E85">
        <f>VLOOKUP(B85,Table14[],4,FALSE)</f>
        <v>516</v>
      </c>
      <c r="H85">
        <v>25998</v>
      </c>
      <c r="I85" t="s">
        <v>9</v>
      </c>
      <c r="J85">
        <v>408</v>
      </c>
      <c r="K85">
        <v>0</v>
      </c>
      <c r="N85" s="16">
        <v>26081</v>
      </c>
      <c r="O85" s="89">
        <v>479</v>
      </c>
      <c r="P85" s="89">
        <v>0</v>
      </c>
    </row>
    <row r="86" spans="2:16" x14ac:dyDescent="0.3">
      <c r="B86">
        <v>26089</v>
      </c>
      <c r="C86" t="s">
        <v>38</v>
      </c>
      <c r="D86">
        <f>VLOOKUP(B86,Table14[],3,FALSE)</f>
        <v>295</v>
      </c>
      <c r="E86">
        <f>VLOOKUP(B86,Table14[],4,FALSE)</f>
        <v>0</v>
      </c>
      <c r="H86">
        <v>25997</v>
      </c>
      <c r="I86" t="s">
        <v>18</v>
      </c>
      <c r="J86">
        <v>453</v>
      </c>
      <c r="K86">
        <v>0</v>
      </c>
      <c r="N86" s="16">
        <v>26082</v>
      </c>
      <c r="O86" s="89">
        <v>139</v>
      </c>
      <c r="P86" s="89">
        <v>0</v>
      </c>
    </row>
    <row r="87" spans="2:16" x14ac:dyDescent="0.3">
      <c r="B87">
        <v>25818</v>
      </c>
      <c r="C87" t="s">
        <v>38</v>
      </c>
      <c r="D87">
        <f>VLOOKUP(B87,Table14[],3,FALSE)</f>
        <v>326</v>
      </c>
      <c r="E87">
        <f>VLOOKUP(B87,Table14[],4,FALSE)</f>
        <v>0</v>
      </c>
      <c r="H87">
        <v>25996</v>
      </c>
      <c r="I87" t="s">
        <v>18</v>
      </c>
      <c r="J87">
        <v>500</v>
      </c>
      <c r="K87">
        <v>0</v>
      </c>
      <c r="N87" s="16">
        <v>26083</v>
      </c>
      <c r="O87" s="89">
        <v>298</v>
      </c>
      <c r="P87" s="89">
        <v>298</v>
      </c>
    </row>
    <row r="88" spans="2:16" x14ac:dyDescent="0.3">
      <c r="B88">
        <v>25783</v>
      </c>
      <c r="C88" t="s">
        <v>38</v>
      </c>
      <c r="D88">
        <f>VLOOKUP(B88,Table14[],3,FALSE)</f>
        <v>504</v>
      </c>
      <c r="E88">
        <f>VLOOKUP(B88,Table14[],4,FALSE)</f>
        <v>0</v>
      </c>
      <c r="H88">
        <v>25995</v>
      </c>
      <c r="I88" t="s">
        <v>8</v>
      </c>
      <c r="J88">
        <v>439</v>
      </c>
      <c r="K88">
        <v>0</v>
      </c>
      <c r="N88" s="16">
        <v>26084</v>
      </c>
      <c r="O88" s="89">
        <v>264.75</v>
      </c>
      <c r="P88" s="89">
        <v>0</v>
      </c>
    </row>
    <row r="89" spans="2:16" x14ac:dyDescent="0.3">
      <c r="B89">
        <v>26020</v>
      </c>
      <c r="C89" t="s">
        <v>38</v>
      </c>
      <c r="D89">
        <f>VLOOKUP(B89,Table14[],3,FALSE)</f>
        <v>669</v>
      </c>
      <c r="E89">
        <f>VLOOKUP(B89,Table14[],4,FALSE)</f>
        <v>0</v>
      </c>
      <c r="H89">
        <v>25994</v>
      </c>
      <c r="I89" t="s">
        <v>11</v>
      </c>
      <c r="J89">
        <v>624</v>
      </c>
      <c r="K89">
        <v>0</v>
      </c>
      <c r="N89" s="16">
        <v>26086</v>
      </c>
      <c r="O89" s="89">
        <v>672</v>
      </c>
      <c r="P89" s="89">
        <v>0</v>
      </c>
    </row>
    <row r="90" spans="2:16" x14ac:dyDescent="0.3">
      <c r="B90">
        <v>26081</v>
      </c>
      <c r="C90" t="s">
        <v>44</v>
      </c>
      <c r="D90">
        <f>VLOOKUP(B90,Table14[],3,FALSE)</f>
        <v>479</v>
      </c>
      <c r="E90">
        <f>VLOOKUP(B90,Table14[],4,FALSE)</f>
        <v>0</v>
      </c>
      <c r="H90">
        <v>25993</v>
      </c>
      <c r="I90" t="s">
        <v>7</v>
      </c>
      <c r="J90">
        <v>455</v>
      </c>
      <c r="K90">
        <v>0</v>
      </c>
      <c r="N90" s="16">
        <v>26088</v>
      </c>
      <c r="O90" s="89">
        <v>521</v>
      </c>
      <c r="P90" s="89">
        <v>0</v>
      </c>
    </row>
    <row r="91" spans="2:16" x14ac:dyDescent="0.3">
      <c r="H91">
        <v>25992</v>
      </c>
      <c r="I91" t="s">
        <v>18</v>
      </c>
      <c r="J91">
        <v>429</v>
      </c>
      <c r="K91">
        <v>0</v>
      </c>
      <c r="N91" s="16">
        <v>26089</v>
      </c>
      <c r="O91" s="89">
        <v>295</v>
      </c>
      <c r="P91" s="89">
        <v>0</v>
      </c>
    </row>
    <row r="92" spans="2:16" x14ac:dyDescent="0.3">
      <c r="H92">
        <v>25991</v>
      </c>
      <c r="I92" t="s">
        <v>16</v>
      </c>
      <c r="J92">
        <v>0</v>
      </c>
      <c r="K92">
        <v>0</v>
      </c>
      <c r="N92" s="16">
        <v>26092</v>
      </c>
      <c r="O92" s="89">
        <v>462.5</v>
      </c>
      <c r="P92" s="89">
        <v>0</v>
      </c>
    </row>
    <row r="93" spans="2:16" x14ac:dyDescent="0.3">
      <c r="H93">
        <v>25990</v>
      </c>
      <c r="I93" t="s">
        <v>11</v>
      </c>
      <c r="J93">
        <v>2306</v>
      </c>
      <c r="K93">
        <v>2306</v>
      </c>
      <c r="N93" s="16">
        <v>26095</v>
      </c>
      <c r="O93" s="89">
        <v>637</v>
      </c>
      <c r="P93" s="89">
        <v>0</v>
      </c>
    </row>
    <row r="94" spans="2:16" x14ac:dyDescent="0.3">
      <c r="H94">
        <v>25989</v>
      </c>
      <c r="I94" t="s">
        <v>16</v>
      </c>
      <c r="J94">
        <v>483</v>
      </c>
      <c r="K94">
        <v>0</v>
      </c>
      <c r="N94" s="16">
        <v>26096</v>
      </c>
      <c r="O94" s="89">
        <v>629</v>
      </c>
      <c r="P94" s="89">
        <v>0</v>
      </c>
    </row>
    <row r="95" spans="2:16" x14ac:dyDescent="0.3">
      <c r="H95">
        <v>25988</v>
      </c>
      <c r="I95" t="s">
        <v>16</v>
      </c>
      <c r="J95">
        <v>513</v>
      </c>
      <c r="K95">
        <v>0</v>
      </c>
      <c r="N95" s="16" t="s">
        <v>30</v>
      </c>
      <c r="O95" s="89">
        <v>50045.55</v>
      </c>
      <c r="P95" s="89">
        <v>8602</v>
      </c>
    </row>
    <row r="96" spans="2:16" x14ac:dyDescent="0.3">
      <c r="H96">
        <v>25987</v>
      </c>
      <c r="I96" t="s">
        <v>20</v>
      </c>
      <c r="J96">
        <v>453</v>
      </c>
      <c r="K96">
        <v>0</v>
      </c>
    </row>
    <row r="97" spans="8:11" x14ac:dyDescent="0.3">
      <c r="H97">
        <v>25986</v>
      </c>
      <c r="I97" t="s">
        <v>20</v>
      </c>
      <c r="J97">
        <v>677</v>
      </c>
      <c r="K97">
        <v>0</v>
      </c>
    </row>
    <row r="98" spans="8:11" x14ac:dyDescent="0.3">
      <c r="H98">
        <v>25985</v>
      </c>
      <c r="I98" t="s">
        <v>8</v>
      </c>
      <c r="J98">
        <v>886.5</v>
      </c>
      <c r="K98">
        <v>0</v>
      </c>
    </row>
    <row r="99" spans="8:11" x14ac:dyDescent="0.3">
      <c r="H99">
        <v>25984</v>
      </c>
      <c r="I99" t="s">
        <v>10</v>
      </c>
      <c r="J99">
        <v>479</v>
      </c>
      <c r="K99">
        <v>479</v>
      </c>
    </row>
    <row r="100" spans="8:11" x14ac:dyDescent="0.3">
      <c r="H100">
        <v>25983</v>
      </c>
      <c r="I100" t="s">
        <v>8</v>
      </c>
      <c r="J100">
        <v>454</v>
      </c>
      <c r="K100">
        <v>0</v>
      </c>
    </row>
    <row r="101" spans="8:11" x14ac:dyDescent="0.3">
      <c r="H101">
        <v>25982</v>
      </c>
      <c r="I101" t="s">
        <v>18</v>
      </c>
      <c r="J101">
        <v>823.5</v>
      </c>
      <c r="K101">
        <v>0</v>
      </c>
    </row>
    <row r="102" spans="8:11" x14ac:dyDescent="0.3">
      <c r="H102">
        <v>25981</v>
      </c>
      <c r="I102" t="s">
        <v>11</v>
      </c>
      <c r="J102">
        <v>565</v>
      </c>
      <c r="K102">
        <v>0</v>
      </c>
    </row>
    <row r="103" spans="8:11" x14ac:dyDescent="0.3">
      <c r="H103">
        <v>25980</v>
      </c>
      <c r="I103" t="s">
        <v>9</v>
      </c>
      <c r="J103">
        <v>730</v>
      </c>
      <c r="K103">
        <v>730</v>
      </c>
    </row>
    <row r="104" spans="8:11" x14ac:dyDescent="0.3">
      <c r="H104">
        <v>25979</v>
      </c>
      <c r="I104" t="s">
        <v>8</v>
      </c>
      <c r="J104">
        <v>1062</v>
      </c>
      <c r="K104">
        <v>0</v>
      </c>
    </row>
    <row r="105" spans="8:11" x14ac:dyDescent="0.3">
      <c r="H105">
        <v>25978</v>
      </c>
      <c r="I105" t="s">
        <v>10</v>
      </c>
      <c r="J105">
        <v>715</v>
      </c>
      <c r="K105">
        <v>715</v>
      </c>
    </row>
    <row r="106" spans="8:11" x14ac:dyDescent="0.3">
      <c r="H106">
        <v>25977</v>
      </c>
      <c r="I106" t="s">
        <v>18</v>
      </c>
      <c r="J106">
        <v>730</v>
      </c>
      <c r="K106">
        <v>0</v>
      </c>
    </row>
    <row r="107" spans="8:11" x14ac:dyDescent="0.3">
      <c r="H107">
        <v>25976</v>
      </c>
      <c r="I107" t="s">
        <v>8</v>
      </c>
      <c r="J107">
        <v>498</v>
      </c>
      <c r="K107">
        <v>0</v>
      </c>
    </row>
    <row r="108" spans="8:11" x14ac:dyDescent="0.3">
      <c r="H108">
        <v>25975</v>
      </c>
      <c r="I108" t="s">
        <v>15</v>
      </c>
      <c r="J108">
        <v>438</v>
      </c>
      <c r="K108">
        <v>0</v>
      </c>
    </row>
    <row r="109" spans="8:11" x14ac:dyDescent="0.3">
      <c r="H109">
        <v>25974</v>
      </c>
      <c r="I109" t="s">
        <v>16</v>
      </c>
      <c r="J109">
        <v>513</v>
      </c>
      <c r="K109">
        <v>0</v>
      </c>
    </row>
    <row r="110" spans="8:11" x14ac:dyDescent="0.3">
      <c r="H110">
        <v>25973</v>
      </c>
      <c r="I110" t="s">
        <v>7</v>
      </c>
      <c r="J110">
        <v>433</v>
      </c>
      <c r="K110">
        <v>0</v>
      </c>
    </row>
    <row r="111" spans="8:11" x14ac:dyDescent="0.3">
      <c r="H111">
        <v>25972</v>
      </c>
      <c r="I111" t="s">
        <v>10</v>
      </c>
      <c r="J111">
        <v>186</v>
      </c>
      <c r="K111">
        <v>0</v>
      </c>
    </row>
    <row r="112" spans="8:11" x14ac:dyDescent="0.3">
      <c r="H112">
        <v>25971</v>
      </c>
      <c r="I112" t="s">
        <v>18</v>
      </c>
      <c r="J112">
        <v>407</v>
      </c>
      <c r="K112">
        <v>0</v>
      </c>
    </row>
    <row r="113" spans="8:11" x14ac:dyDescent="0.3">
      <c r="H113">
        <v>25970</v>
      </c>
      <c r="I113" t="s">
        <v>11</v>
      </c>
      <c r="J113">
        <v>454</v>
      </c>
      <c r="K113">
        <v>454</v>
      </c>
    </row>
    <row r="114" spans="8:11" x14ac:dyDescent="0.3">
      <c r="H114">
        <v>25969</v>
      </c>
      <c r="I114" t="s">
        <v>18</v>
      </c>
      <c r="J114">
        <v>663</v>
      </c>
      <c r="K114">
        <v>0</v>
      </c>
    </row>
    <row r="115" spans="8:11" x14ac:dyDescent="0.3">
      <c r="H115">
        <v>25968</v>
      </c>
      <c r="I115" t="s">
        <v>12</v>
      </c>
      <c r="J115">
        <v>403</v>
      </c>
      <c r="K115">
        <v>0</v>
      </c>
    </row>
    <row r="116" spans="8:11" x14ac:dyDescent="0.3">
      <c r="H116">
        <v>25967</v>
      </c>
      <c r="I116" t="s">
        <v>7</v>
      </c>
      <c r="J116">
        <v>0</v>
      </c>
      <c r="K116">
        <v>0</v>
      </c>
    </row>
    <row r="117" spans="8:11" x14ac:dyDescent="0.3">
      <c r="H117">
        <v>25966</v>
      </c>
      <c r="I117" t="s">
        <v>10</v>
      </c>
      <c r="J117">
        <v>459</v>
      </c>
      <c r="K117">
        <v>0</v>
      </c>
    </row>
    <row r="118" spans="8:11" x14ac:dyDescent="0.3">
      <c r="H118">
        <v>25965</v>
      </c>
      <c r="I118" t="s">
        <v>11</v>
      </c>
      <c r="J118">
        <v>558</v>
      </c>
      <c r="K118">
        <v>0</v>
      </c>
    </row>
    <row r="119" spans="8:11" x14ac:dyDescent="0.3">
      <c r="H119">
        <v>25964</v>
      </c>
      <c r="I119" t="s">
        <v>9</v>
      </c>
      <c r="J119">
        <v>312</v>
      </c>
      <c r="K119">
        <v>0</v>
      </c>
    </row>
    <row r="120" spans="8:11" x14ac:dyDescent="0.3">
      <c r="H120">
        <v>25963</v>
      </c>
      <c r="I120" t="s">
        <v>7</v>
      </c>
      <c r="J120">
        <v>0</v>
      </c>
      <c r="K120">
        <v>0</v>
      </c>
    </row>
    <row r="121" spans="8:11" x14ac:dyDescent="0.3">
      <c r="H121">
        <v>25962</v>
      </c>
      <c r="I121" t="s">
        <v>7</v>
      </c>
      <c r="J121">
        <v>1254</v>
      </c>
      <c r="K121">
        <v>1254</v>
      </c>
    </row>
    <row r="122" spans="8:11" x14ac:dyDescent="0.3">
      <c r="H122">
        <v>25961</v>
      </c>
      <c r="I122" t="s">
        <v>18</v>
      </c>
      <c r="J122">
        <v>470</v>
      </c>
      <c r="K122">
        <v>0</v>
      </c>
    </row>
    <row r="123" spans="8:11" x14ac:dyDescent="0.3">
      <c r="H123">
        <v>25960</v>
      </c>
      <c r="I123" t="s">
        <v>10</v>
      </c>
      <c r="J123">
        <v>1633</v>
      </c>
      <c r="K123">
        <v>0</v>
      </c>
    </row>
    <row r="124" spans="8:11" x14ac:dyDescent="0.3">
      <c r="H124">
        <v>25959</v>
      </c>
      <c r="I124" t="s">
        <v>20</v>
      </c>
      <c r="J124">
        <v>453</v>
      </c>
      <c r="K124">
        <v>0</v>
      </c>
    </row>
    <row r="125" spans="8:11" x14ac:dyDescent="0.3">
      <c r="H125">
        <v>25958</v>
      </c>
      <c r="I125" t="s">
        <v>11</v>
      </c>
      <c r="J125">
        <v>454</v>
      </c>
      <c r="K125">
        <v>454</v>
      </c>
    </row>
    <row r="126" spans="8:11" x14ac:dyDescent="0.3">
      <c r="H126">
        <v>25957</v>
      </c>
      <c r="I126" t="s">
        <v>16</v>
      </c>
      <c r="J126">
        <v>0</v>
      </c>
      <c r="K126">
        <v>0</v>
      </c>
    </row>
    <row r="127" spans="8:11" x14ac:dyDescent="0.3">
      <c r="H127">
        <v>25956</v>
      </c>
      <c r="I127" t="s">
        <v>16</v>
      </c>
      <c r="J127">
        <v>0</v>
      </c>
      <c r="K127">
        <v>0</v>
      </c>
    </row>
    <row r="128" spans="8:11" x14ac:dyDescent="0.3">
      <c r="H128">
        <v>25955</v>
      </c>
      <c r="I128" t="s">
        <v>11</v>
      </c>
      <c r="J128">
        <v>327</v>
      </c>
      <c r="K128">
        <v>327</v>
      </c>
    </row>
    <row r="129" spans="8:11" x14ac:dyDescent="0.3">
      <c r="H129">
        <v>25954</v>
      </c>
      <c r="I129" t="s">
        <v>11</v>
      </c>
      <c r="J129">
        <v>416</v>
      </c>
      <c r="K129">
        <v>416</v>
      </c>
    </row>
    <row r="130" spans="8:11" x14ac:dyDescent="0.3">
      <c r="H130">
        <v>25953</v>
      </c>
      <c r="I130" t="s">
        <v>11</v>
      </c>
      <c r="J130">
        <v>700</v>
      </c>
      <c r="K130">
        <v>700</v>
      </c>
    </row>
    <row r="131" spans="8:11" x14ac:dyDescent="0.3">
      <c r="H131">
        <v>25952</v>
      </c>
      <c r="I131" t="s">
        <v>18</v>
      </c>
      <c r="J131">
        <v>470.65</v>
      </c>
      <c r="K131">
        <v>0</v>
      </c>
    </row>
    <row r="132" spans="8:11" x14ac:dyDescent="0.3">
      <c r="H132">
        <v>25951</v>
      </c>
      <c r="I132" t="s">
        <v>10</v>
      </c>
      <c r="J132">
        <v>518.5</v>
      </c>
      <c r="K132">
        <v>0</v>
      </c>
    </row>
    <row r="133" spans="8:11" x14ac:dyDescent="0.3">
      <c r="H133">
        <v>25950</v>
      </c>
      <c r="I133" t="s">
        <v>9</v>
      </c>
      <c r="J133">
        <v>404</v>
      </c>
      <c r="K133">
        <v>0</v>
      </c>
    </row>
    <row r="134" spans="8:11" x14ac:dyDescent="0.3">
      <c r="H134">
        <v>25949</v>
      </c>
      <c r="I134" t="s">
        <v>11</v>
      </c>
      <c r="J134">
        <v>367</v>
      </c>
      <c r="K134">
        <v>367</v>
      </c>
    </row>
    <row r="135" spans="8:11" x14ac:dyDescent="0.3">
      <c r="H135">
        <v>25948</v>
      </c>
      <c r="I135" t="s">
        <v>9</v>
      </c>
      <c r="J135">
        <v>88</v>
      </c>
      <c r="K135">
        <v>88</v>
      </c>
    </row>
    <row r="136" spans="8:11" x14ac:dyDescent="0.3">
      <c r="H136">
        <v>25947</v>
      </c>
      <c r="I136" t="s">
        <v>8</v>
      </c>
      <c r="J136">
        <v>464</v>
      </c>
      <c r="K136">
        <v>0</v>
      </c>
    </row>
    <row r="137" spans="8:11" x14ac:dyDescent="0.3">
      <c r="H137">
        <v>25946</v>
      </c>
      <c r="I137" t="s">
        <v>10</v>
      </c>
      <c r="J137">
        <v>612</v>
      </c>
      <c r="K137">
        <v>0</v>
      </c>
    </row>
    <row r="138" spans="8:11" x14ac:dyDescent="0.3">
      <c r="H138">
        <v>25945</v>
      </c>
      <c r="I138" t="s">
        <v>11</v>
      </c>
      <c r="J138">
        <v>436.5</v>
      </c>
      <c r="K138">
        <v>0</v>
      </c>
    </row>
    <row r="139" spans="8:11" x14ac:dyDescent="0.3">
      <c r="H139">
        <v>25943</v>
      </c>
      <c r="I139" t="s">
        <v>11</v>
      </c>
      <c r="J139">
        <v>1147</v>
      </c>
      <c r="K139">
        <v>1147</v>
      </c>
    </row>
    <row r="140" spans="8:11" x14ac:dyDescent="0.3">
      <c r="H140">
        <v>25942</v>
      </c>
      <c r="I140" t="s">
        <v>14</v>
      </c>
      <c r="J140">
        <v>448</v>
      </c>
      <c r="K140">
        <v>0</v>
      </c>
    </row>
    <row r="141" spans="8:11" x14ac:dyDescent="0.3">
      <c r="H141">
        <v>25941</v>
      </c>
      <c r="I141" t="s">
        <v>7</v>
      </c>
      <c r="J141">
        <v>0</v>
      </c>
      <c r="K141">
        <v>0</v>
      </c>
    </row>
    <row r="142" spans="8:11" x14ac:dyDescent="0.3">
      <c r="H142">
        <v>25940</v>
      </c>
      <c r="I142" t="s">
        <v>16</v>
      </c>
      <c r="J142">
        <v>316</v>
      </c>
      <c r="K142">
        <v>0</v>
      </c>
    </row>
    <row r="143" spans="8:11" x14ac:dyDescent="0.3">
      <c r="H143">
        <v>25939</v>
      </c>
      <c r="I143" t="s">
        <v>16</v>
      </c>
      <c r="J143">
        <v>4596</v>
      </c>
      <c r="K143">
        <v>0</v>
      </c>
    </row>
    <row r="144" spans="8:11" x14ac:dyDescent="0.3">
      <c r="H144">
        <v>25938</v>
      </c>
      <c r="I144" t="s">
        <v>11</v>
      </c>
      <c r="J144">
        <v>613</v>
      </c>
      <c r="K144">
        <v>0</v>
      </c>
    </row>
    <row r="145" spans="8:11" x14ac:dyDescent="0.3">
      <c r="H145">
        <v>25937</v>
      </c>
      <c r="I145" t="s">
        <v>16</v>
      </c>
      <c r="J145">
        <v>697.5</v>
      </c>
      <c r="K145">
        <v>0</v>
      </c>
    </row>
    <row r="146" spans="8:11" x14ac:dyDescent="0.3">
      <c r="H146">
        <v>25936</v>
      </c>
      <c r="I146" t="s">
        <v>11</v>
      </c>
      <c r="J146">
        <v>455</v>
      </c>
      <c r="K146">
        <v>0</v>
      </c>
    </row>
    <row r="147" spans="8:11" x14ac:dyDescent="0.3">
      <c r="H147">
        <v>25935</v>
      </c>
      <c r="I147" t="s">
        <v>12</v>
      </c>
      <c r="J147">
        <v>23</v>
      </c>
      <c r="K147">
        <v>0</v>
      </c>
    </row>
    <row r="148" spans="8:11" x14ac:dyDescent="0.3">
      <c r="H148">
        <v>25934</v>
      </c>
      <c r="I148" t="s">
        <v>9</v>
      </c>
      <c r="J148">
        <v>462</v>
      </c>
      <c r="K148">
        <v>0</v>
      </c>
    </row>
    <row r="149" spans="8:11" x14ac:dyDescent="0.3">
      <c r="H149">
        <v>25933</v>
      </c>
      <c r="I149" t="s">
        <v>16</v>
      </c>
      <c r="J149">
        <v>409</v>
      </c>
      <c r="K149">
        <v>0</v>
      </c>
    </row>
    <row r="150" spans="8:11" x14ac:dyDescent="0.3">
      <c r="H150">
        <v>25932</v>
      </c>
      <c r="I150" t="s">
        <v>11</v>
      </c>
      <c r="J150">
        <v>554</v>
      </c>
      <c r="K150">
        <v>0</v>
      </c>
    </row>
    <row r="151" spans="8:11" x14ac:dyDescent="0.3">
      <c r="H151">
        <v>25931</v>
      </c>
      <c r="I151" t="s">
        <v>8</v>
      </c>
      <c r="J151">
        <v>586</v>
      </c>
      <c r="K151">
        <v>0</v>
      </c>
    </row>
    <row r="152" spans="8:11" x14ac:dyDescent="0.3">
      <c r="H152">
        <v>25930</v>
      </c>
      <c r="I152" t="s">
        <v>7</v>
      </c>
      <c r="J152">
        <v>304</v>
      </c>
      <c r="K152">
        <v>0</v>
      </c>
    </row>
    <row r="153" spans="8:11" x14ac:dyDescent="0.3">
      <c r="H153">
        <v>25929</v>
      </c>
      <c r="I153" t="s">
        <v>18</v>
      </c>
      <c r="J153">
        <v>542</v>
      </c>
      <c r="K153">
        <v>0</v>
      </c>
    </row>
    <row r="154" spans="8:11" x14ac:dyDescent="0.3">
      <c r="H154">
        <v>25928</v>
      </c>
      <c r="I154" t="s">
        <v>10</v>
      </c>
      <c r="J154">
        <v>701</v>
      </c>
      <c r="K154">
        <v>0</v>
      </c>
    </row>
    <row r="155" spans="8:11" x14ac:dyDescent="0.3">
      <c r="H155">
        <v>25927</v>
      </c>
      <c r="I155" t="s">
        <v>16</v>
      </c>
      <c r="J155">
        <v>490</v>
      </c>
      <c r="K155">
        <v>0</v>
      </c>
    </row>
    <row r="156" spans="8:11" x14ac:dyDescent="0.3">
      <c r="H156">
        <v>25926</v>
      </c>
      <c r="I156" t="s">
        <v>7</v>
      </c>
      <c r="J156">
        <v>0</v>
      </c>
      <c r="K156">
        <v>0</v>
      </c>
    </row>
    <row r="157" spans="8:11" x14ac:dyDescent="0.3">
      <c r="H157">
        <v>25925</v>
      </c>
      <c r="I157" t="s">
        <v>8</v>
      </c>
      <c r="J157">
        <v>392</v>
      </c>
      <c r="K157">
        <v>0</v>
      </c>
    </row>
    <row r="158" spans="8:11" x14ac:dyDescent="0.3">
      <c r="H158">
        <v>25924</v>
      </c>
      <c r="I158" t="s">
        <v>9</v>
      </c>
      <c r="J158">
        <v>579</v>
      </c>
      <c r="K158">
        <v>0</v>
      </c>
    </row>
    <row r="159" spans="8:11" x14ac:dyDescent="0.3">
      <c r="H159">
        <v>25923</v>
      </c>
      <c r="I159" t="s">
        <v>9</v>
      </c>
      <c r="J159">
        <v>344</v>
      </c>
      <c r="K159">
        <v>0</v>
      </c>
    </row>
    <row r="160" spans="8:11" x14ac:dyDescent="0.3">
      <c r="H160">
        <v>25922</v>
      </c>
      <c r="I160" t="s">
        <v>8</v>
      </c>
      <c r="J160">
        <v>115.65</v>
      </c>
      <c r="K160">
        <v>0</v>
      </c>
    </row>
    <row r="161" spans="8:11" x14ac:dyDescent="0.3">
      <c r="H161">
        <v>25921</v>
      </c>
      <c r="I161" t="s">
        <v>12</v>
      </c>
      <c r="J161">
        <v>188</v>
      </c>
      <c r="K161">
        <v>0</v>
      </c>
    </row>
    <row r="162" spans="8:11" x14ac:dyDescent="0.3">
      <c r="H162">
        <v>25920</v>
      </c>
      <c r="I162" t="s">
        <v>12</v>
      </c>
      <c r="J162">
        <v>460</v>
      </c>
      <c r="K162">
        <v>0</v>
      </c>
    </row>
    <row r="163" spans="8:11" x14ac:dyDescent="0.3">
      <c r="H163">
        <v>25919</v>
      </c>
      <c r="I163" t="s">
        <v>18</v>
      </c>
      <c r="J163">
        <v>562</v>
      </c>
      <c r="K163">
        <v>562</v>
      </c>
    </row>
    <row r="164" spans="8:11" x14ac:dyDescent="0.3">
      <c r="H164">
        <v>25918</v>
      </c>
      <c r="I164" t="s">
        <v>9</v>
      </c>
      <c r="J164">
        <v>842</v>
      </c>
      <c r="K164">
        <v>0</v>
      </c>
    </row>
    <row r="165" spans="8:11" x14ac:dyDescent="0.3">
      <c r="H165">
        <v>25917</v>
      </c>
      <c r="I165" t="s">
        <v>18</v>
      </c>
      <c r="J165">
        <v>350</v>
      </c>
      <c r="K165">
        <v>0</v>
      </c>
    </row>
    <row r="166" spans="8:11" x14ac:dyDescent="0.3">
      <c r="H166">
        <v>25916</v>
      </c>
      <c r="I166" t="s">
        <v>12</v>
      </c>
      <c r="J166">
        <v>377</v>
      </c>
      <c r="K166">
        <v>0</v>
      </c>
    </row>
    <row r="167" spans="8:11" x14ac:dyDescent="0.3">
      <c r="H167">
        <v>25915</v>
      </c>
      <c r="I167" t="s">
        <v>18</v>
      </c>
      <c r="J167">
        <v>625</v>
      </c>
      <c r="K167">
        <v>0</v>
      </c>
    </row>
    <row r="168" spans="8:11" x14ac:dyDescent="0.3">
      <c r="H168">
        <v>25914</v>
      </c>
      <c r="I168" t="s">
        <v>11</v>
      </c>
      <c r="J168">
        <v>118</v>
      </c>
      <c r="K168">
        <v>0</v>
      </c>
    </row>
    <row r="169" spans="8:11" x14ac:dyDescent="0.3">
      <c r="H169">
        <v>25913</v>
      </c>
      <c r="I169" t="s">
        <v>9</v>
      </c>
      <c r="J169">
        <v>729</v>
      </c>
      <c r="K169">
        <v>0</v>
      </c>
    </row>
    <row r="170" spans="8:11" x14ac:dyDescent="0.3">
      <c r="H170">
        <v>25912</v>
      </c>
      <c r="I170" t="s">
        <v>20</v>
      </c>
      <c r="J170">
        <v>918</v>
      </c>
      <c r="K170">
        <v>0</v>
      </c>
    </row>
    <row r="171" spans="8:11" x14ac:dyDescent="0.3">
      <c r="H171">
        <v>25911</v>
      </c>
      <c r="I171" t="s">
        <v>7</v>
      </c>
      <c r="J171">
        <v>0</v>
      </c>
      <c r="K171">
        <v>0</v>
      </c>
    </row>
    <row r="172" spans="8:11" x14ac:dyDescent="0.3">
      <c r="H172">
        <v>25910</v>
      </c>
      <c r="I172" t="s">
        <v>18</v>
      </c>
      <c r="J172">
        <v>910</v>
      </c>
      <c r="K172">
        <v>0</v>
      </c>
    </row>
    <row r="173" spans="8:11" x14ac:dyDescent="0.3">
      <c r="H173">
        <v>25909</v>
      </c>
      <c r="I173" t="s">
        <v>11</v>
      </c>
      <c r="J173">
        <v>681</v>
      </c>
      <c r="K173">
        <v>0</v>
      </c>
    </row>
    <row r="174" spans="8:11" x14ac:dyDescent="0.3">
      <c r="H174">
        <v>25908</v>
      </c>
      <c r="I174" t="s">
        <v>9</v>
      </c>
      <c r="J174">
        <v>752</v>
      </c>
      <c r="K174">
        <v>0</v>
      </c>
    </row>
    <row r="175" spans="8:11" x14ac:dyDescent="0.3">
      <c r="H175">
        <v>25907</v>
      </c>
      <c r="I175" t="s">
        <v>7</v>
      </c>
      <c r="J175">
        <v>0</v>
      </c>
      <c r="K175">
        <v>0</v>
      </c>
    </row>
    <row r="176" spans="8:11" x14ac:dyDescent="0.3">
      <c r="H176">
        <v>25906</v>
      </c>
      <c r="I176" t="s">
        <v>15</v>
      </c>
      <c r="J176">
        <v>464</v>
      </c>
      <c r="K176">
        <v>0</v>
      </c>
    </row>
    <row r="177" spans="8:11" x14ac:dyDescent="0.3">
      <c r="H177">
        <v>25905</v>
      </c>
      <c r="I177" t="s">
        <v>12</v>
      </c>
      <c r="J177">
        <v>865</v>
      </c>
      <c r="K177">
        <v>0</v>
      </c>
    </row>
    <row r="178" spans="8:11" x14ac:dyDescent="0.3">
      <c r="H178">
        <v>25903</v>
      </c>
      <c r="I178" t="s">
        <v>18</v>
      </c>
      <c r="J178">
        <v>880</v>
      </c>
      <c r="K178">
        <v>880</v>
      </c>
    </row>
    <row r="179" spans="8:11" x14ac:dyDescent="0.3">
      <c r="H179">
        <v>25902</v>
      </c>
      <c r="I179" t="s">
        <v>20</v>
      </c>
      <c r="J179">
        <v>937</v>
      </c>
      <c r="K179">
        <v>937</v>
      </c>
    </row>
    <row r="180" spans="8:11" x14ac:dyDescent="0.3">
      <c r="H180">
        <v>25900</v>
      </c>
      <c r="I180" t="s">
        <v>8</v>
      </c>
      <c r="J180">
        <v>420</v>
      </c>
      <c r="K180">
        <v>0</v>
      </c>
    </row>
    <row r="181" spans="8:11" x14ac:dyDescent="0.3">
      <c r="H181">
        <v>25899</v>
      </c>
      <c r="I181" t="s">
        <v>18</v>
      </c>
      <c r="J181">
        <v>704</v>
      </c>
      <c r="K181">
        <v>0</v>
      </c>
    </row>
    <row r="182" spans="8:11" x14ac:dyDescent="0.3">
      <c r="H182">
        <v>25898</v>
      </c>
      <c r="I182" t="s">
        <v>7</v>
      </c>
      <c r="J182">
        <v>96</v>
      </c>
      <c r="K182">
        <v>0</v>
      </c>
    </row>
    <row r="183" spans="8:11" x14ac:dyDescent="0.3">
      <c r="H183">
        <v>25897</v>
      </c>
      <c r="I183" t="s">
        <v>16</v>
      </c>
      <c r="J183">
        <v>23</v>
      </c>
      <c r="K183">
        <v>0</v>
      </c>
    </row>
    <row r="184" spans="8:11" x14ac:dyDescent="0.3">
      <c r="H184">
        <v>25896</v>
      </c>
      <c r="I184" t="s">
        <v>10</v>
      </c>
      <c r="J184">
        <v>505</v>
      </c>
      <c r="K184">
        <v>0</v>
      </c>
    </row>
    <row r="185" spans="8:11" x14ac:dyDescent="0.3">
      <c r="H185">
        <v>25895</v>
      </c>
      <c r="I185" t="s">
        <v>20</v>
      </c>
      <c r="J185">
        <v>467</v>
      </c>
      <c r="K185">
        <v>0</v>
      </c>
    </row>
    <row r="186" spans="8:11" x14ac:dyDescent="0.3">
      <c r="H186">
        <v>25894</v>
      </c>
      <c r="I186" t="s">
        <v>20</v>
      </c>
      <c r="J186">
        <v>586</v>
      </c>
      <c r="K186">
        <v>0</v>
      </c>
    </row>
    <row r="187" spans="8:11" x14ac:dyDescent="0.3">
      <c r="H187">
        <v>25893</v>
      </c>
      <c r="I187" t="s">
        <v>12</v>
      </c>
      <c r="J187">
        <v>313</v>
      </c>
      <c r="K187">
        <v>0</v>
      </c>
    </row>
    <row r="188" spans="8:11" x14ac:dyDescent="0.3">
      <c r="H188">
        <v>25892</v>
      </c>
      <c r="I188" t="s">
        <v>9</v>
      </c>
      <c r="J188">
        <v>430</v>
      </c>
      <c r="K188">
        <v>0</v>
      </c>
    </row>
    <row r="189" spans="8:11" x14ac:dyDescent="0.3">
      <c r="H189">
        <v>25891</v>
      </c>
      <c r="I189" t="s">
        <v>9</v>
      </c>
      <c r="J189">
        <v>23</v>
      </c>
      <c r="K189">
        <v>0</v>
      </c>
    </row>
    <row r="190" spans="8:11" x14ac:dyDescent="0.3">
      <c r="H190">
        <v>25890</v>
      </c>
      <c r="I190" t="s">
        <v>9</v>
      </c>
      <c r="J190">
        <v>60</v>
      </c>
      <c r="K190">
        <v>0</v>
      </c>
    </row>
    <row r="191" spans="8:11" x14ac:dyDescent="0.3">
      <c r="H191">
        <v>25889</v>
      </c>
      <c r="I191" t="s">
        <v>12</v>
      </c>
      <c r="J191">
        <v>1108</v>
      </c>
      <c r="K191">
        <v>0</v>
      </c>
    </row>
    <row r="192" spans="8:11" x14ac:dyDescent="0.3">
      <c r="H192">
        <v>25888</v>
      </c>
      <c r="I192" t="s">
        <v>18</v>
      </c>
      <c r="J192">
        <v>461</v>
      </c>
      <c r="K192">
        <v>0</v>
      </c>
    </row>
    <row r="193" spans="8:11" x14ac:dyDescent="0.3">
      <c r="H193">
        <v>25887</v>
      </c>
      <c r="I193" t="s">
        <v>10</v>
      </c>
      <c r="J193">
        <v>312</v>
      </c>
      <c r="K193">
        <v>0</v>
      </c>
    </row>
    <row r="194" spans="8:11" x14ac:dyDescent="0.3">
      <c r="H194">
        <v>25886</v>
      </c>
      <c r="I194" t="s">
        <v>20</v>
      </c>
      <c r="J194">
        <v>430</v>
      </c>
      <c r="K194">
        <v>0</v>
      </c>
    </row>
    <row r="195" spans="8:11" x14ac:dyDescent="0.3">
      <c r="H195">
        <v>25885</v>
      </c>
      <c r="I195" t="s">
        <v>10</v>
      </c>
      <c r="J195">
        <v>1207</v>
      </c>
      <c r="K195">
        <v>0</v>
      </c>
    </row>
    <row r="196" spans="8:11" x14ac:dyDescent="0.3">
      <c r="H196">
        <v>25884</v>
      </c>
      <c r="I196" t="s">
        <v>7</v>
      </c>
      <c r="J196">
        <v>455</v>
      </c>
      <c r="K196">
        <v>0</v>
      </c>
    </row>
    <row r="197" spans="8:11" x14ac:dyDescent="0.3">
      <c r="H197">
        <v>25883</v>
      </c>
      <c r="I197" t="s">
        <v>9</v>
      </c>
      <c r="J197">
        <v>630</v>
      </c>
      <c r="K197">
        <v>630</v>
      </c>
    </row>
    <row r="198" spans="8:11" x14ac:dyDescent="0.3">
      <c r="H198">
        <v>25882</v>
      </c>
      <c r="I198" t="s">
        <v>20</v>
      </c>
      <c r="J198">
        <v>1006</v>
      </c>
      <c r="K198">
        <v>0</v>
      </c>
    </row>
    <row r="199" spans="8:11" x14ac:dyDescent="0.3">
      <c r="H199">
        <v>25881</v>
      </c>
      <c r="I199" t="s">
        <v>9</v>
      </c>
      <c r="J199">
        <v>504.5</v>
      </c>
      <c r="K199">
        <v>0</v>
      </c>
    </row>
    <row r="200" spans="8:11" x14ac:dyDescent="0.3">
      <c r="H200">
        <v>25880</v>
      </c>
      <c r="I200" t="s">
        <v>8</v>
      </c>
      <c r="J200">
        <v>489</v>
      </c>
      <c r="K200">
        <v>489</v>
      </c>
    </row>
    <row r="201" spans="8:11" x14ac:dyDescent="0.3">
      <c r="H201">
        <v>25879</v>
      </c>
      <c r="I201" t="s">
        <v>13</v>
      </c>
      <c r="J201">
        <v>80</v>
      </c>
      <c r="K201">
        <v>0</v>
      </c>
    </row>
    <row r="202" spans="8:11" x14ac:dyDescent="0.3">
      <c r="H202">
        <v>25878</v>
      </c>
      <c r="I202" t="s">
        <v>9</v>
      </c>
      <c r="J202">
        <v>501</v>
      </c>
      <c r="K202">
        <v>0</v>
      </c>
    </row>
    <row r="203" spans="8:11" x14ac:dyDescent="0.3">
      <c r="H203">
        <v>25877</v>
      </c>
      <c r="I203" t="s">
        <v>18</v>
      </c>
      <c r="J203">
        <v>353</v>
      </c>
      <c r="K203">
        <v>0</v>
      </c>
    </row>
    <row r="204" spans="8:11" x14ac:dyDescent="0.3">
      <c r="H204">
        <v>25876</v>
      </c>
      <c r="I204" t="s">
        <v>10</v>
      </c>
      <c r="J204">
        <v>508</v>
      </c>
      <c r="K204">
        <v>0</v>
      </c>
    </row>
    <row r="205" spans="8:11" x14ac:dyDescent="0.3">
      <c r="H205">
        <v>25875</v>
      </c>
      <c r="I205" t="s">
        <v>9</v>
      </c>
      <c r="J205">
        <v>24</v>
      </c>
      <c r="K205">
        <v>0</v>
      </c>
    </row>
    <row r="206" spans="8:11" x14ac:dyDescent="0.3">
      <c r="H206">
        <v>25874</v>
      </c>
      <c r="I206" t="s">
        <v>9</v>
      </c>
      <c r="J206">
        <v>42</v>
      </c>
      <c r="K206">
        <v>0</v>
      </c>
    </row>
    <row r="207" spans="8:11" x14ac:dyDescent="0.3">
      <c r="H207">
        <v>25873</v>
      </c>
      <c r="I207" t="s">
        <v>8</v>
      </c>
      <c r="J207">
        <v>453</v>
      </c>
      <c r="K207">
        <v>0</v>
      </c>
    </row>
    <row r="208" spans="8:11" x14ac:dyDescent="0.3">
      <c r="H208">
        <v>25872</v>
      </c>
      <c r="I208" t="s">
        <v>20</v>
      </c>
      <c r="J208">
        <v>536.5</v>
      </c>
      <c r="K208">
        <v>0</v>
      </c>
    </row>
    <row r="209" spans="8:11" x14ac:dyDescent="0.3">
      <c r="H209">
        <v>25871</v>
      </c>
      <c r="I209" t="s">
        <v>16</v>
      </c>
      <c r="J209">
        <v>-36</v>
      </c>
      <c r="K209">
        <v>0</v>
      </c>
    </row>
    <row r="210" spans="8:11" x14ac:dyDescent="0.3">
      <c r="H210">
        <v>25870</v>
      </c>
      <c r="I210" t="s">
        <v>13</v>
      </c>
      <c r="J210">
        <v>455</v>
      </c>
      <c r="K210">
        <v>455</v>
      </c>
    </row>
    <row r="211" spans="8:11" x14ac:dyDescent="0.3">
      <c r="H211">
        <v>25869</v>
      </c>
      <c r="I211" t="s">
        <v>8</v>
      </c>
      <c r="J211">
        <v>657</v>
      </c>
      <c r="K211">
        <v>657</v>
      </c>
    </row>
    <row r="212" spans="8:11" x14ac:dyDescent="0.3">
      <c r="H212">
        <v>25868</v>
      </c>
      <c r="I212" t="s">
        <v>8</v>
      </c>
      <c r="J212">
        <v>1077.7</v>
      </c>
      <c r="K212">
        <v>1077.7</v>
      </c>
    </row>
    <row r="213" spans="8:11" x14ac:dyDescent="0.3">
      <c r="H213">
        <v>25867</v>
      </c>
      <c r="I213" t="s">
        <v>20</v>
      </c>
      <c r="J213">
        <v>1012.6</v>
      </c>
      <c r="K213">
        <v>0</v>
      </c>
    </row>
    <row r="214" spans="8:11" x14ac:dyDescent="0.3">
      <c r="H214">
        <v>25866</v>
      </c>
      <c r="I214" t="s">
        <v>9</v>
      </c>
      <c r="J214">
        <v>464</v>
      </c>
      <c r="K214">
        <v>0</v>
      </c>
    </row>
    <row r="215" spans="8:11" x14ac:dyDescent="0.3">
      <c r="H215">
        <v>25865</v>
      </c>
      <c r="I215" t="s">
        <v>12</v>
      </c>
      <c r="J215">
        <v>569</v>
      </c>
      <c r="K215">
        <v>0</v>
      </c>
    </row>
    <row r="216" spans="8:11" x14ac:dyDescent="0.3">
      <c r="H216">
        <v>25864</v>
      </c>
      <c r="I216" t="s">
        <v>13</v>
      </c>
      <c r="J216">
        <v>97</v>
      </c>
      <c r="K216">
        <v>0</v>
      </c>
    </row>
    <row r="217" spans="8:11" x14ac:dyDescent="0.3">
      <c r="H217">
        <v>25863</v>
      </c>
      <c r="I217" t="s">
        <v>9</v>
      </c>
      <c r="J217">
        <v>855</v>
      </c>
      <c r="K217">
        <v>0</v>
      </c>
    </row>
    <row r="218" spans="8:11" x14ac:dyDescent="0.3">
      <c r="H218">
        <v>25862</v>
      </c>
      <c r="I218" t="s">
        <v>9</v>
      </c>
      <c r="J218">
        <v>445</v>
      </c>
      <c r="K218">
        <v>0</v>
      </c>
    </row>
    <row r="219" spans="8:11" x14ac:dyDescent="0.3">
      <c r="H219">
        <v>25861</v>
      </c>
      <c r="I219" t="s">
        <v>18</v>
      </c>
      <c r="J219">
        <v>56</v>
      </c>
      <c r="K219">
        <v>0</v>
      </c>
    </row>
    <row r="220" spans="8:11" x14ac:dyDescent="0.3">
      <c r="H220">
        <v>25860</v>
      </c>
      <c r="I220" t="s">
        <v>8</v>
      </c>
      <c r="J220">
        <v>549</v>
      </c>
      <c r="K220">
        <v>0</v>
      </c>
    </row>
    <row r="221" spans="8:11" x14ac:dyDescent="0.3">
      <c r="H221">
        <v>25859</v>
      </c>
      <c r="I221" t="s">
        <v>9</v>
      </c>
      <c r="J221">
        <v>472</v>
      </c>
      <c r="K221">
        <v>0</v>
      </c>
    </row>
    <row r="222" spans="8:11" x14ac:dyDescent="0.3">
      <c r="H222">
        <v>25857</v>
      </c>
      <c r="I222" t="s">
        <v>9</v>
      </c>
      <c r="J222">
        <v>674</v>
      </c>
      <c r="K222">
        <v>0</v>
      </c>
    </row>
    <row r="223" spans="8:11" x14ac:dyDescent="0.3">
      <c r="H223">
        <v>25856</v>
      </c>
      <c r="I223" t="s">
        <v>12</v>
      </c>
      <c r="J223">
        <v>693</v>
      </c>
      <c r="K223">
        <v>0</v>
      </c>
    </row>
    <row r="224" spans="8:11" x14ac:dyDescent="0.3">
      <c r="H224">
        <v>25852</v>
      </c>
      <c r="I224" t="s">
        <v>20</v>
      </c>
      <c r="J224">
        <v>313</v>
      </c>
      <c r="K224">
        <v>0</v>
      </c>
    </row>
    <row r="225" spans="8:11" x14ac:dyDescent="0.3">
      <c r="H225">
        <v>25851</v>
      </c>
      <c r="I225" t="s">
        <v>12</v>
      </c>
      <c r="J225">
        <v>461</v>
      </c>
      <c r="K225">
        <v>0</v>
      </c>
    </row>
    <row r="226" spans="8:11" x14ac:dyDescent="0.3">
      <c r="H226">
        <v>25849</v>
      </c>
      <c r="I226" t="s">
        <v>8</v>
      </c>
      <c r="J226">
        <v>597</v>
      </c>
      <c r="K226">
        <v>0</v>
      </c>
    </row>
    <row r="227" spans="8:11" x14ac:dyDescent="0.3">
      <c r="H227">
        <v>25848</v>
      </c>
      <c r="I227" t="s">
        <v>20</v>
      </c>
      <c r="J227">
        <v>40</v>
      </c>
      <c r="K227">
        <v>40</v>
      </c>
    </row>
    <row r="228" spans="8:11" x14ac:dyDescent="0.3">
      <c r="H228">
        <v>25847</v>
      </c>
      <c r="I228" t="s">
        <v>9</v>
      </c>
      <c r="J228">
        <v>609</v>
      </c>
      <c r="K228">
        <v>0</v>
      </c>
    </row>
    <row r="229" spans="8:11" x14ac:dyDescent="0.3">
      <c r="H229">
        <v>25846</v>
      </c>
      <c r="I229" t="s">
        <v>8</v>
      </c>
      <c r="J229">
        <v>0</v>
      </c>
      <c r="K229">
        <v>0</v>
      </c>
    </row>
    <row r="230" spans="8:11" x14ac:dyDescent="0.3">
      <c r="H230">
        <v>25842</v>
      </c>
      <c r="I230" t="s">
        <v>15</v>
      </c>
      <c r="J230">
        <v>153</v>
      </c>
      <c r="K230">
        <v>0</v>
      </c>
    </row>
    <row r="231" spans="8:11" x14ac:dyDescent="0.3">
      <c r="H231">
        <v>25840</v>
      </c>
      <c r="I231" t="s">
        <v>18</v>
      </c>
      <c r="J231">
        <v>664</v>
      </c>
      <c r="K231">
        <v>0</v>
      </c>
    </row>
    <row r="232" spans="8:11" x14ac:dyDescent="0.3">
      <c r="H232">
        <v>25839</v>
      </c>
      <c r="I232" t="s">
        <v>15</v>
      </c>
      <c r="J232">
        <v>468</v>
      </c>
      <c r="K232">
        <v>0</v>
      </c>
    </row>
    <row r="233" spans="8:11" x14ac:dyDescent="0.3">
      <c r="H233">
        <v>25838</v>
      </c>
      <c r="I233" t="s">
        <v>18</v>
      </c>
      <c r="J233">
        <v>1189</v>
      </c>
      <c r="K233">
        <v>0</v>
      </c>
    </row>
    <row r="234" spans="8:11" x14ac:dyDescent="0.3">
      <c r="H234">
        <v>25837</v>
      </c>
      <c r="I234" t="s">
        <v>16</v>
      </c>
      <c r="J234">
        <v>208</v>
      </c>
      <c r="K234">
        <v>208</v>
      </c>
    </row>
    <row r="235" spans="8:11" x14ac:dyDescent="0.3">
      <c r="H235">
        <v>25835</v>
      </c>
      <c r="I235" t="s">
        <v>12</v>
      </c>
      <c r="J235">
        <v>136</v>
      </c>
      <c r="K235">
        <v>0</v>
      </c>
    </row>
    <row r="236" spans="8:11" x14ac:dyDescent="0.3">
      <c r="H236">
        <v>25834</v>
      </c>
      <c r="I236" t="s">
        <v>9</v>
      </c>
      <c r="J236">
        <v>471</v>
      </c>
      <c r="K236">
        <v>0</v>
      </c>
    </row>
    <row r="237" spans="8:11" x14ac:dyDescent="0.3">
      <c r="H237">
        <v>25833</v>
      </c>
      <c r="I237" t="s">
        <v>16</v>
      </c>
      <c r="J237">
        <v>207</v>
      </c>
      <c r="K237">
        <v>0</v>
      </c>
    </row>
    <row r="238" spans="8:11" x14ac:dyDescent="0.3">
      <c r="H238">
        <v>25831</v>
      </c>
      <c r="I238" t="s">
        <v>9</v>
      </c>
      <c r="J238">
        <v>381</v>
      </c>
      <c r="K238">
        <v>0</v>
      </c>
    </row>
    <row r="239" spans="8:11" x14ac:dyDescent="0.3">
      <c r="H239">
        <v>25830</v>
      </c>
      <c r="I239" t="s">
        <v>9</v>
      </c>
      <c r="J239">
        <v>392</v>
      </c>
      <c r="K239">
        <v>0</v>
      </c>
    </row>
    <row r="240" spans="8:11" x14ac:dyDescent="0.3">
      <c r="H240">
        <v>25829</v>
      </c>
      <c r="I240" t="s">
        <v>13</v>
      </c>
      <c r="J240">
        <v>403</v>
      </c>
      <c r="K240">
        <v>0</v>
      </c>
    </row>
    <row r="241" spans="8:11" x14ac:dyDescent="0.3">
      <c r="H241">
        <v>25828</v>
      </c>
      <c r="I241" t="s">
        <v>14</v>
      </c>
      <c r="J241">
        <v>209</v>
      </c>
      <c r="K241">
        <v>0</v>
      </c>
    </row>
    <row r="242" spans="8:11" x14ac:dyDescent="0.3">
      <c r="H242">
        <v>25825</v>
      </c>
      <c r="I242" t="s">
        <v>9</v>
      </c>
      <c r="J242">
        <v>63</v>
      </c>
      <c r="K242">
        <v>0</v>
      </c>
    </row>
    <row r="243" spans="8:11" x14ac:dyDescent="0.3">
      <c r="H243">
        <v>25824</v>
      </c>
      <c r="I243" t="s">
        <v>10</v>
      </c>
      <c r="J243">
        <v>0</v>
      </c>
      <c r="K243">
        <v>0</v>
      </c>
    </row>
    <row r="244" spans="8:11" x14ac:dyDescent="0.3">
      <c r="H244">
        <v>25823</v>
      </c>
      <c r="I244" t="s">
        <v>13</v>
      </c>
      <c r="J244">
        <v>0</v>
      </c>
      <c r="K244">
        <v>0</v>
      </c>
    </row>
    <row r="245" spans="8:11" x14ac:dyDescent="0.3">
      <c r="H245">
        <v>25822</v>
      </c>
      <c r="I245" t="s">
        <v>12</v>
      </c>
      <c r="J245">
        <v>328</v>
      </c>
      <c r="K245">
        <v>0</v>
      </c>
    </row>
    <row r="246" spans="8:11" x14ac:dyDescent="0.3">
      <c r="H246">
        <v>25821</v>
      </c>
      <c r="I246" t="s">
        <v>8</v>
      </c>
      <c r="J246">
        <v>306</v>
      </c>
      <c r="K246">
        <v>0</v>
      </c>
    </row>
    <row r="247" spans="8:11" x14ac:dyDescent="0.3">
      <c r="H247">
        <v>25820</v>
      </c>
      <c r="I247" t="s">
        <v>9</v>
      </c>
      <c r="J247">
        <v>758.65</v>
      </c>
      <c r="K247">
        <v>0</v>
      </c>
    </row>
    <row r="248" spans="8:11" x14ac:dyDescent="0.3">
      <c r="H248">
        <v>25818</v>
      </c>
      <c r="I248" t="s">
        <v>18</v>
      </c>
      <c r="J248">
        <v>326</v>
      </c>
      <c r="K248">
        <v>0</v>
      </c>
    </row>
    <row r="249" spans="8:11" x14ac:dyDescent="0.3">
      <c r="H249">
        <v>25816</v>
      </c>
      <c r="I249" t="s">
        <v>16</v>
      </c>
      <c r="J249">
        <v>458</v>
      </c>
      <c r="K249">
        <v>0</v>
      </c>
    </row>
    <row r="250" spans="8:11" x14ac:dyDescent="0.3">
      <c r="H250">
        <v>25815</v>
      </c>
      <c r="I250" t="s">
        <v>13</v>
      </c>
      <c r="J250">
        <v>449</v>
      </c>
      <c r="K250">
        <v>0</v>
      </c>
    </row>
    <row r="251" spans="8:11" x14ac:dyDescent="0.3">
      <c r="H251">
        <v>25812</v>
      </c>
      <c r="I251" t="s">
        <v>13</v>
      </c>
      <c r="J251">
        <v>1281</v>
      </c>
      <c r="K251">
        <v>0</v>
      </c>
    </row>
    <row r="252" spans="8:11" x14ac:dyDescent="0.3">
      <c r="H252">
        <v>25811</v>
      </c>
      <c r="I252" t="s">
        <v>20</v>
      </c>
      <c r="J252">
        <v>571</v>
      </c>
      <c r="K252">
        <v>571</v>
      </c>
    </row>
    <row r="253" spans="8:11" x14ac:dyDescent="0.3">
      <c r="H253">
        <v>25810</v>
      </c>
      <c r="I253" t="s">
        <v>20</v>
      </c>
      <c r="J253">
        <v>454</v>
      </c>
      <c r="K253">
        <v>0</v>
      </c>
    </row>
    <row r="254" spans="8:11" x14ac:dyDescent="0.3">
      <c r="H254">
        <v>25809</v>
      </c>
      <c r="I254" t="s">
        <v>7</v>
      </c>
      <c r="J254">
        <v>333</v>
      </c>
      <c r="K254">
        <v>0</v>
      </c>
    </row>
    <row r="255" spans="8:11" x14ac:dyDescent="0.3">
      <c r="H255">
        <v>25808</v>
      </c>
      <c r="I255" t="s">
        <v>8</v>
      </c>
      <c r="J255">
        <v>92</v>
      </c>
      <c r="K255">
        <v>0</v>
      </c>
    </row>
    <row r="256" spans="8:11" x14ac:dyDescent="0.3">
      <c r="H256">
        <v>25807</v>
      </c>
      <c r="I256" t="s">
        <v>12</v>
      </c>
      <c r="J256">
        <v>450</v>
      </c>
      <c r="K256">
        <v>0</v>
      </c>
    </row>
    <row r="257" spans="8:11" x14ac:dyDescent="0.3">
      <c r="H257">
        <v>25805</v>
      </c>
      <c r="I257" t="s">
        <v>8</v>
      </c>
      <c r="J257">
        <v>29</v>
      </c>
      <c r="K257">
        <v>0</v>
      </c>
    </row>
    <row r="258" spans="8:11" x14ac:dyDescent="0.3">
      <c r="H258">
        <v>25804</v>
      </c>
      <c r="I258" t="s">
        <v>18</v>
      </c>
      <c r="J258">
        <v>910</v>
      </c>
      <c r="K258">
        <v>0</v>
      </c>
    </row>
    <row r="259" spans="8:11" x14ac:dyDescent="0.3">
      <c r="H259">
        <v>25802</v>
      </c>
      <c r="I259" t="s">
        <v>18</v>
      </c>
      <c r="J259">
        <v>430</v>
      </c>
      <c r="K259">
        <v>0</v>
      </c>
    </row>
    <row r="260" spans="8:11" x14ac:dyDescent="0.3">
      <c r="H260">
        <v>25801</v>
      </c>
      <c r="I260" t="s">
        <v>9</v>
      </c>
      <c r="J260">
        <v>454</v>
      </c>
      <c r="K260">
        <v>0</v>
      </c>
    </row>
    <row r="261" spans="8:11" x14ac:dyDescent="0.3">
      <c r="H261">
        <v>25799</v>
      </c>
      <c r="I261" t="s">
        <v>14</v>
      </c>
      <c r="J261">
        <v>423</v>
      </c>
      <c r="K261">
        <v>423</v>
      </c>
    </row>
    <row r="262" spans="8:11" x14ac:dyDescent="0.3">
      <c r="H262">
        <v>25797</v>
      </c>
      <c r="I262" t="s">
        <v>12</v>
      </c>
      <c r="J262">
        <v>708</v>
      </c>
      <c r="K262">
        <v>0</v>
      </c>
    </row>
    <row r="263" spans="8:11" x14ac:dyDescent="0.3">
      <c r="H263">
        <v>25796</v>
      </c>
      <c r="I263" t="s">
        <v>16</v>
      </c>
      <c r="J263">
        <v>196</v>
      </c>
      <c r="K263">
        <v>0</v>
      </c>
    </row>
    <row r="264" spans="8:11" x14ac:dyDescent="0.3">
      <c r="H264">
        <v>25794</v>
      </c>
      <c r="I264" t="s">
        <v>9</v>
      </c>
      <c r="J264">
        <v>599</v>
      </c>
      <c r="K264">
        <v>0</v>
      </c>
    </row>
    <row r="265" spans="8:11" x14ac:dyDescent="0.3">
      <c r="H265">
        <v>25793</v>
      </c>
      <c r="I265" t="s">
        <v>8</v>
      </c>
      <c r="J265">
        <v>500</v>
      </c>
      <c r="K265">
        <v>0</v>
      </c>
    </row>
    <row r="266" spans="8:11" x14ac:dyDescent="0.3">
      <c r="H266">
        <v>25792</v>
      </c>
      <c r="I266" t="s">
        <v>9</v>
      </c>
      <c r="J266">
        <v>95</v>
      </c>
      <c r="K266">
        <v>0</v>
      </c>
    </row>
    <row r="267" spans="8:11" x14ac:dyDescent="0.3">
      <c r="H267">
        <v>25791</v>
      </c>
      <c r="I267" t="s">
        <v>18</v>
      </c>
      <c r="J267">
        <v>462</v>
      </c>
      <c r="K267">
        <v>0</v>
      </c>
    </row>
    <row r="268" spans="8:11" x14ac:dyDescent="0.3">
      <c r="H268">
        <v>25790</v>
      </c>
      <c r="I268" t="s">
        <v>20</v>
      </c>
      <c r="J268">
        <v>918</v>
      </c>
      <c r="K268">
        <v>918</v>
      </c>
    </row>
    <row r="269" spans="8:11" x14ac:dyDescent="0.3">
      <c r="H269">
        <v>25789</v>
      </c>
      <c r="I269" t="s">
        <v>18</v>
      </c>
      <c r="J269">
        <v>458</v>
      </c>
      <c r="K269">
        <v>0</v>
      </c>
    </row>
    <row r="270" spans="8:11" x14ac:dyDescent="0.3">
      <c r="H270">
        <v>25788</v>
      </c>
      <c r="I270" t="s">
        <v>7</v>
      </c>
      <c r="J270">
        <v>0</v>
      </c>
      <c r="K270">
        <v>0</v>
      </c>
    </row>
    <row r="271" spans="8:11" x14ac:dyDescent="0.3">
      <c r="H271">
        <v>25786</v>
      </c>
      <c r="I271" t="s">
        <v>18</v>
      </c>
      <c r="J271">
        <v>387</v>
      </c>
      <c r="K271">
        <v>0</v>
      </c>
    </row>
    <row r="272" spans="8:11" x14ac:dyDescent="0.3">
      <c r="H272">
        <v>25785</v>
      </c>
      <c r="I272" t="s">
        <v>15</v>
      </c>
      <c r="J272">
        <v>736</v>
      </c>
      <c r="K272">
        <v>0</v>
      </c>
    </row>
    <row r="273" spans="8:11" x14ac:dyDescent="0.3">
      <c r="H273">
        <v>25784</v>
      </c>
      <c r="I273" t="s">
        <v>8</v>
      </c>
      <c r="J273">
        <v>867</v>
      </c>
      <c r="K273">
        <v>0</v>
      </c>
    </row>
    <row r="274" spans="8:11" x14ac:dyDescent="0.3">
      <c r="H274">
        <v>25783</v>
      </c>
      <c r="I274" t="s">
        <v>18</v>
      </c>
      <c r="J274">
        <v>504</v>
      </c>
      <c r="K274">
        <v>0</v>
      </c>
    </row>
    <row r="275" spans="8:11" x14ac:dyDescent="0.3">
      <c r="H275">
        <v>25780</v>
      </c>
      <c r="I275" t="s">
        <v>16</v>
      </c>
      <c r="J275">
        <v>455</v>
      </c>
      <c r="K275">
        <v>0</v>
      </c>
    </row>
    <row r="276" spans="8:11" x14ac:dyDescent="0.3">
      <c r="H276">
        <v>25779</v>
      </c>
      <c r="I276" t="s">
        <v>8</v>
      </c>
      <c r="J276">
        <v>808</v>
      </c>
      <c r="K276">
        <v>0</v>
      </c>
    </row>
    <row r="277" spans="8:11" x14ac:dyDescent="0.3">
      <c r="H277">
        <v>25776</v>
      </c>
      <c r="I277" t="s">
        <v>20</v>
      </c>
      <c r="J277">
        <v>123</v>
      </c>
      <c r="K277">
        <v>0</v>
      </c>
    </row>
    <row r="278" spans="8:11" x14ac:dyDescent="0.3">
      <c r="H278">
        <v>25775</v>
      </c>
      <c r="I278" t="s">
        <v>12</v>
      </c>
      <c r="J278">
        <v>1107</v>
      </c>
      <c r="K278">
        <v>0</v>
      </c>
    </row>
    <row r="279" spans="8:11" x14ac:dyDescent="0.3">
      <c r="H279">
        <v>25772</v>
      </c>
      <c r="I279" t="s">
        <v>7</v>
      </c>
      <c r="J279">
        <v>0</v>
      </c>
      <c r="K279">
        <v>0</v>
      </c>
    </row>
    <row r="280" spans="8:11" x14ac:dyDescent="0.3">
      <c r="H280">
        <v>25771</v>
      </c>
      <c r="I280" t="s">
        <v>15</v>
      </c>
      <c r="J280">
        <v>420</v>
      </c>
      <c r="K280">
        <v>420</v>
      </c>
    </row>
    <row r="281" spans="8:11" x14ac:dyDescent="0.3">
      <c r="H281">
        <v>25770</v>
      </c>
      <c r="I281" t="s">
        <v>12</v>
      </c>
      <c r="J281">
        <v>0</v>
      </c>
      <c r="K281">
        <v>0</v>
      </c>
    </row>
    <row r="282" spans="8:11" x14ac:dyDescent="0.3">
      <c r="H282">
        <v>25769</v>
      </c>
      <c r="I282" t="s">
        <v>16</v>
      </c>
      <c r="J282">
        <v>-39</v>
      </c>
      <c r="K282">
        <v>0</v>
      </c>
    </row>
    <row r="283" spans="8:11" x14ac:dyDescent="0.3">
      <c r="H283">
        <v>25768</v>
      </c>
      <c r="I283" t="s">
        <v>8</v>
      </c>
      <c r="J283">
        <v>363.65</v>
      </c>
      <c r="K283">
        <v>0</v>
      </c>
    </row>
    <row r="284" spans="8:11" x14ac:dyDescent="0.3">
      <c r="H284">
        <v>25766</v>
      </c>
      <c r="I284" t="s">
        <v>15</v>
      </c>
      <c r="J284">
        <v>455</v>
      </c>
      <c r="K284">
        <v>0</v>
      </c>
    </row>
    <row r="285" spans="8:11" x14ac:dyDescent="0.3">
      <c r="H285">
        <v>25764</v>
      </c>
      <c r="I285" t="s">
        <v>20</v>
      </c>
      <c r="J285">
        <v>590</v>
      </c>
      <c r="K285">
        <v>0</v>
      </c>
    </row>
    <row r="286" spans="8:11" x14ac:dyDescent="0.3">
      <c r="H286">
        <v>25763</v>
      </c>
      <c r="I286" t="s">
        <v>7</v>
      </c>
      <c r="J286">
        <v>0</v>
      </c>
      <c r="K286">
        <v>0</v>
      </c>
    </row>
    <row r="287" spans="8:11" x14ac:dyDescent="0.3">
      <c r="H287">
        <v>25762</v>
      </c>
      <c r="I287" t="s">
        <v>12</v>
      </c>
      <c r="J287">
        <v>439</v>
      </c>
      <c r="K287">
        <v>439</v>
      </c>
    </row>
    <row r="288" spans="8:11" x14ac:dyDescent="0.3">
      <c r="H288">
        <v>25761</v>
      </c>
      <c r="I288" t="s">
        <v>12</v>
      </c>
      <c r="J288">
        <v>412</v>
      </c>
      <c r="K288">
        <v>0</v>
      </c>
    </row>
    <row r="289" spans="8:11" x14ac:dyDescent="0.3">
      <c r="H289">
        <v>25759</v>
      </c>
      <c r="I289" t="s">
        <v>12</v>
      </c>
      <c r="J289">
        <v>1982</v>
      </c>
      <c r="K289">
        <v>0</v>
      </c>
    </row>
    <row r="290" spans="8:11" x14ac:dyDescent="0.3">
      <c r="H290">
        <v>25758</v>
      </c>
      <c r="I290" t="s">
        <v>18</v>
      </c>
      <c r="J290">
        <v>608</v>
      </c>
      <c r="K290">
        <v>0</v>
      </c>
    </row>
    <row r="291" spans="8:11" x14ac:dyDescent="0.3">
      <c r="H291">
        <v>25757</v>
      </c>
      <c r="I291" t="s">
        <v>8</v>
      </c>
      <c r="J291">
        <v>106</v>
      </c>
      <c r="K291">
        <v>0</v>
      </c>
    </row>
    <row r="292" spans="8:11" x14ac:dyDescent="0.3">
      <c r="H292">
        <v>25756</v>
      </c>
      <c r="I292" t="s">
        <v>7</v>
      </c>
      <c r="J292">
        <v>0</v>
      </c>
      <c r="K292">
        <v>0</v>
      </c>
    </row>
    <row r="293" spans="8:11" x14ac:dyDescent="0.3">
      <c r="H293">
        <v>25755</v>
      </c>
      <c r="I293" t="s">
        <v>8</v>
      </c>
      <c r="J293">
        <v>2087</v>
      </c>
      <c r="K293">
        <v>0</v>
      </c>
    </row>
    <row r="294" spans="8:11" x14ac:dyDescent="0.3">
      <c r="H294">
        <v>25754</v>
      </c>
      <c r="I294" t="s">
        <v>9</v>
      </c>
      <c r="J294">
        <v>-34</v>
      </c>
      <c r="K294">
        <v>0</v>
      </c>
    </row>
    <row r="295" spans="8:11" x14ac:dyDescent="0.3">
      <c r="H295">
        <v>25752</v>
      </c>
      <c r="I295" t="s">
        <v>20</v>
      </c>
      <c r="J295">
        <v>147</v>
      </c>
      <c r="K295">
        <v>0</v>
      </c>
    </row>
    <row r="296" spans="8:11" x14ac:dyDescent="0.3">
      <c r="H296">
        <v>25751</v>
      </c>
      <c r="I296" t="s">
        <v>16</v>
      </c>
      <c r="J296">
        <v>-95</v>
      </c>
      <c r="K296">
        <v>0</v>
      </c>
    </row>
    <row r="297" spans="8:11" x14ac:dyDescent="0.3">
      <c r="H297">
        <v>25748</v>
      </c>
      <c r="I297" t="s">
        <v>9</v>
      </c>
      <c r="J297">
        <v>625</v>
      </c>
      <c r="K297">
        <v>0</v>
      </c>
    </row>
    <row r="298" spans="8:11" x14ac:dyDescent="0.3">
      <c r="H298">
        <v>25747</v>
      </c>
      <c r="I298" t="s">
        <v>12</v>
      </c>
      <c r="J298">
        <v>0</v>
      </c>
      <c r="K298">
        <v>0</v>
      </c>
    </row>
    <row r="299" spans="8:11" x14ac:dyDescent="0.3">
      <c r="H299">
        <v>25744</v>
      </c>
      <c r="I299" t="s">
        <v>8</v>
      </c>
      <c r="J299">
        <v>422</v>
      </c>
      <c r="K299">
        <v>0</v>
      </c>
    </row>
    <row r="300" spans="8:11" x14ac:dyDescent="0.3">
      <c r="H300">
        <v>25743</v>
      </c>
      <c r="I300" t="s">
        <v>9</v>
      </c>
      <c r="J300">
        <v>25.5</v>
      </c>
      <c r="K300">
        <v>0</v>
      </c>
    </row>
    <row r="301" spans="8:11" x14ac:dyDescent="0.3">
      <c r="H301">
        <v>25738</v>
      </c>
      <c r="I301" t="s">
        <v>12</v>
      </c>
      <c r="J301">
        <v>-66</v>
      </c>
      <c r="K301">
        <v>0</v>
      </c>
    </row>
    <row r="302" spans="8:11" x14ac:dyDescent="0.3">
      <c r="H302">
        <v>25737</v>
      </c>
      <c r="I302" t="s">
        <v>18</v>
      </c>
      <c r="J302">
        <v>532</v>
      </c>
      <c r="K302">
        <v>0</v>
      </c>
    </row>
    <row r="303" spans="8:11" x14ac:dyDescent="0.3">
      <c r="H303">
        <v>25731</v>
      </c>
      <c r="I303" t="s">
        <v>9</v>
      </c>
      <c r="J303">
        <v>32</v>
      </c>
      <c r="K303">
        <v>0</v>
      </c>
    </row>
    <row r="304" spans="8:11" x14ac:dyDescent="0.3">
      <c r="H304">
        <v>25729</v>
      </c>
      <c r="I304" t="s">
        <v>9</v>
      </c>
      <c r="J304">
        <v>224</v>
      </c>
      <c r="K304">
        <v>0</v>
      </c>
    </row>
    <row r="305" spans="8:11" x14ac:dyDescent="0.3">
      <c r="H305">
        <v>25727</v>
      </c>
      <c r="I305" t="s">
        <v>8</v>
      </c>
      <c r="J305">
        <v>0</v>
      </c>
      <c r="K305">
        <v>0</v>
      </c>
    </row>
    <row r="306" spans="8:11" x14ac:dyDescent="0.3">
      <c r="H306">
        <v>25724</v>
      </c>
      <c r="I306" t="s">
        <v>9</v>
      </c>
      <c r="J306">
        <v>154</v>
      </c>
      <c r="K306">
        <v>0</v>
      </c>
    </row>
    <row r="307" spans="8:11" x14ac:dyDescent="0.3">
      <c r="H307">
        <v>25723</v>
      </c>
      <c r="I307" t="s">
        <v>12</v>
      </c>
      <c r="J307">
        <v>-25</v>
      </c>
      <c r="K307">
        <v>0</v>
      </c>
    </row>
    <row r="308" spans="8:11" x14ac:dyDescent="0.3">
      <c r="H308">
        <v>25719</v>
      </c>
      <c r="I308" t="s">
        <v>12</v>
      </c>
      <c r="J308">
        <v>931</v>
      </c>
      <c r="K308">
        <v>0</v>
      </c>
    </row>
    <row r="309" spans="8:11" x14ac:dyDescent="0.3">
      <c r="H309">
        <v>25717</v>
      </c>
      <c r="I309" t="s">
        <v>7</v>
      </c>
      <c r="J309">
        <v>0</v>
      </c>
      <c r="K309">
        <v>0</v>
      </c>
    </row>
    <row r="310" spans="8:11" x14ac:dyDescent="0.3">
      <c r="H310">
        <v>25715</v>
      </c>
      <c r="I310" t="s">
        <v>9</v>
      </c>
      <c r="J310">
        <v>715</v>
      </c>
      <c r="K310">
        <v>0</v>
      </c>
    </row>
    <row r="311" spans="8:11" x14ac:dyDescent="0.3">
      <c r="H311">
        <v>25713</v>
      </c>
      <c r="I311" t="s">
        <v>7</v>
      </c>
      <c r="J311">
        <v>0</v>
      </c>
      <c r="K311">
        <v>0</v>
      </c>
    </row>
    <row r="312" spans="8:11" x14ac:dyDescent="0.3">
      <c r="H312">
        <v>25711</v>
      </c>
      <c r="I312" t="s">
        <v>18</v>
      </c>
      <c r="J312">
        <v>23</v>
      </c>
      <c r="K312">
        <v>23</v>
      </c>
    </row>
    <row r="313" spans="8:11" x14ac:dyDescent="0.3">
      <c r="H313">
        <v>25709</v>
      </c>
      <c r="I313" t="s">
        <v>18</v>
      </c>
      <c r="J313">
        <v>0</v>
      </c>
      <c r="K313">
        <v>0</v>
      </c>
    </row>
    <row r="314" spans="8:11" x14ac:dyDescent="0.3">
      <c r="H314">
        <v>25705</v>
      </c>
      <c r="I314" t="s">
        <v>20</v>
      </c>
      <c r="J314">
        <v>515</v>
      </c>
      <c r="K314">
        <v>0</v>
      </c>
    </row>
    <row r="315" spans="8:11" x14ac:dyDescent="0.3">
      <c r="H315">
        <v>25702</v>
      </c>
      <c r="I315" t="s">
        <v>12</v>
      </c>
      <c r="J315">
        <v>435</v>
      </c>
      <c r="K315">
        <v>0</v>
      </c>
    </row>
    <row r="316" spans="8:11" x14ac:dyDescent="0.3">
      <c r="H316">
        <v>25692</v>
      </c>
      <c r="I316" t="s">
        <v>12</v>
      </c>
      <c r="J316">
        <v>702</v>
      </c>
      <c r="K316">
        <v>0</v>
      </c>
    </row>
    <row r="317" spans="8:11" x14ac:dyDescent="0.3">
      <c r="H317">
        <v>25691</v>
      </c>
      <c r="I317" t="s">
        <v>13</v>
      </c>
      <c r="J317">
        <v>410</v>
      </c>
      <c r="K317">
        <v>0</v>
      </c>
    </row>
    <row r="318" spans="8:11" x14ac:dyDescent="0.3">
      <c r="H318">
        <v>25690</v>
      </c>
      <c r="I318" t="s">
        <v>18</v>
      </c>
      <c r="J318">
        <v>487</v>
      </c>
      <c r="K318">
        <v>0</v>
      </c>
    </row>
    <row r="319" spans="8:11" x14ac:dyDescent="0.3">
      <c r="H319">
        <v>25687</v>
      </c>
      <c r="I319" t="s">
        <v>7</v>
      </c>
      <c r="J319">
        <v>0</v>
      </c>
      <c r="K319">
        <v>0</v>
      </c>
    </row>
    <row r="320" spans="8:11" x14ac:dyDescent="0.3">
      <c r="H320">
        <v>25685</v>
      </c>
      <c r="I320" t="s">
        <v>9</v>
      </c>
      <c r="J320">
        <v>458</v>
      </c>
      <c r="K320">
        <v>0</v>
      </c>
    </row>
    <row r="321" spans="8:11" x14ac:dyDescent="0.3">
      <c r="H321">
        <v>25681</v>
      </c>
      <c r="I321" t="s">
        <v>18</v>
      </c>
      <c r="J321">
        <v>1800</v>
      </c>
      <c r="K321">
        <v>0</v>
      </c>
    </row>
    <row r="322" spans="8:11" x14ac:dyDescent="0.3">
      <c r="H322">
        <v>25680</v>
      </c>
      <c r="I322" t="s">
        <v>7</v>
      </c>
      <c r="J322">
        <v>0</v>
      </c>
      <c r="K322">
        <v>0</v>
      </c>
    </row>
    <row r="323" spans="8:11" x14ac:dyDescent="0.3">
      <c r="H323">
        <v>25679</v>
      </c>
      <c r="I323" t="s">
        <v>12</v>
      </c>
      <c r="J323">
        <v>681</v>
      </c>
      <c r="K323">
        <v>0</v>
      </c>
    </row>
    <row r="324" spans="8:11" x14ac:dyDescent="0.3">
      <c r="H324">
        <v>25678</v>
      </c>
      <c r="I324" t="s">
        <v>9</v>
      </c>
      <c r="J324">
        <v>23</v>
      </c>
      <c r="K324">
        <v>0</v>
      </c>
    </row>
    <row r="325" spans="8:11" x14ac:dyDescent="0.3">
      <c r="H325">
        <v>25677</v>
      </c>
      <c r="I325" t="s">
        <v>9</v>
      </c>
      <c r="J325">
        <v>260</v>
      </c>
      <c r="K325">
        <v>0</v>
      </c>
    </row>
    <row r="326" spans="8:11" x14ac:dyDescent="0.3">
      <c r="H326">
        <v>25676</v>
      </c>
      <c r="I326" t="s">
        <v>9</v>
      </c>
      <c r="J326">
        <v>619</v>
      </c>
      <c r="K326">
        <v>0</v>
      </c>
    </row>
    <row r="327" spans="8:11" x14ac:dyDescent="0.3">
      <c r="H327">
        <v>25670</v>
      </c>
      <c r="I327" t="s">
        <v>20</v>
      </c>
      <c r="J327">
        <v>710</v>
      </c>
      <c r="K327">
        <v>0</v>
      </c>
    </row>
    <row r="328" spans="8:11" x14ac:dyDescent="0.3">
      <c r="H328">
        <v>25655</v>
      </c>
      <c r="I328" t="s">
        <v>12</v>
      </c>
      <c r="J328">
        <v>52</v>
      </c>
      <c r="K328">
        <v>0</v>
      </c>
    </row>
    <row r="329" spans="8:11" x14ac:dyDescent="0.3">
      <c r="H329">
        <v>25654</v>
      </c>
      <c r="I329" t="s">
        <v>15</v>
      </c>
      <c r="J329">
        <v>446</v>
      </c>
      <c r="K329">
        <v>0</v>
      </c>
    </row>
    <row r="330" spans="8:11" x14ac:dyDescent="0.3">
      <c r="H330">
        <v>25650</v>
      </c>
      <c r="I330" t="s">
        <v>20</v>
      </c>
      <c r="J330">
        <v>175</v>
      </c>
      <c r="K330">
        <v>0</v>
      </c>
    </row>
    <row r="331" spans="8:11" x14ac:dyDescent="0.3">
      <c r="H331">
        <v>25649</v>
      </c>
      <c r="I331" t="s">
        <v>8</v>
      </c>
      <c r="J331">
        <v>0</v>
      </c>
      <c r="K331">
        <v>0</v>
      </c>
    </row>
    <row r="332" spans="8:11" x14ac:dyDescent="0.3">
      <c r="H332">
        <v>25644</v>
      </c>
      <c r="I332" t="s">
        <v>15</v>
      </c>
      <c r="J332">
        <v>774.65</v>
      </c>
      <c r="K332">
        <v>0</v>
      </c>
    </row>
    <row r="333" spans="8:11" x14ac:dyDescent="0.3">
      <c r="H333">
        <v>25639</v>
      </c>
      <c r="I333" t="s">
        <v>9</v>
      </c>
      <c r="J333">
        <v>0</v>
      </c>
      <c r="K333">
        <v>0</v>
      </c>
    </row>
    <row r="334" spans="8:11" x14ac:dyDescent="0.3">
      <c r="H334">
        <v>25636</v>
      </c>
      <c r="I334" t="s">
        <v>20</v>
      </c>
      <c r="J334">
        <v>372</v>
      </c>
      <c r="K334">
        <v>0</v>
      </c>
    </row>
    <row r="335" spans="8:11" x14ac:dyDescent="0.3">
      <c r="H335">
        <v>25634</v>
      </c>
      <c r="I335" t="s">
        <v>9</v>
      </c>
      <c r="J335">
        <v>0</v>
      </c>
      <c r="K335">
        <v>0</v>
      </c>
    </row>
    <row r="336" spans="8:11" x14ac:dyDescent="0.3">
      <c r="H336">
        <v>25633</v>
      </c>
      <c r="I336" t="s">
        <v>20</v>
      </c>
      <c r="J336">
        <v>161</v>
      </c>
      <c r="K336">
        <v>0</v>
      </c>
    </row>
    <row r="337" spans="8:11" x14ac:dyDescent="0.3">
      <c r="H337">
        <v>25628</v>
      </c>
      <c r="I337" t="s">
        <v>12</v>
      </c>
      <c r="J337">
        <v>192</v>
      </c>
      <c r="K337">
        <v>0</v>
      </c>
    </row>
    <row r="338" spans="8:11" x14ac:dyDescent="0.3">
      <c r="H338">
        <v>25627</v>
      </c>
      <c r="I338" t="s">
        <v>12</v>
      </c>
      <c r="J338">
        <v>560</v>
      </c>
      <c r="K338">
        <v>0</v>
      </c>
    </row>
    <row r="339" spans="8:11" x14ac:dyDescent="0.3">
      <c r="H339">
        <v>25626</v>
      </c>
      <c r="I339" t="s">
        <v>9</v>
      </c>
      <c r="J339">
        <v>436</v>
      </c>
      <c r="K339">
        <v>436</v>
      </c>
    </row>
    <row r="340" spans="8:11" x14ac:dyDescent="0.3">
      <c r="H340">
        <v>25625</v>
      </c>
      <c r="I340" t="s">
        <v>12</v>
      </c>
      <c r="J340">
        <v>-24.5</v>
      </c>
      <c r="K340">
        <v>0</v>
      </c>
    </row>
    <row r="341" spans="8:11" x14ac:dyDescent="0.3">
      <c r="H341">
        <v>25622</v>
      </c>
      <c r="I341" t="s">
        <v>9</v>
      </c>
      <c r="J341">
        <v>444</v>
      </c>
      <c r="K341">
        <v>444</v>
      </c>
    </row>
    <row r="342" spans="8:11" x14ac:dyDescent="0.3">
      <c r="H342">
        <v>25618</v>
      </c>
      <c r="I342" t="s">
        <v>13</v>
      </c>
      <c r="J342">
        <v>488</v>
      </c>
      <c r="K342">
        <v>0</v>
      </c>
    </row>
    <row r="343" spans="8:11" x14ac:dyDescent="0.3">
      <c r="H343">
        <v>25616</v>
      </c>
      <c r="I343" t="s">
        <v>16</v>
      </c>
      <c r="J343">
        <v>347.5</v>
      </c>
      <c r="K343">
        <v>0</v>
      </c>
    </row>
    <row r="344" spans="8:11" x14ac:dyDescent="0.3">
      <c r="H344">
        <v>25613</v>
      </c>
      <c r="I344" t="s">
        <v>13</v>
      </c>
      <c r="J344">
        <v>426</v>
      </c>
      <c r="K344">
        <v>0</v>
      </c>
    </row>
    <row r="345" spans="8:11" x14ac:dyDescent="0.3">
      <c r="H345">
        <v>25608</v>
      </c>
      <c r="I345" t="s">
        <v>13</v>
      </c>
      <c r="J345">
        <v>30</v>
      </c>
      <c r="K345">
        <v>0</v>
      </c>
    </row>
    <row r="346" spans="8:11" x14ac:dyDescent="0.3">
      <c r="H346">
        <v>25598</v>
      </c>
      <c r="I346" t="s">
        <v>16</v>
      </c>
      <c r="J346">
        <v>715</v>
      </c>
      <c r="K346">
        <v>0</v>
      </c>
    </row>
    <row r="347" spans="8:11" x14ac:dyDescent="0.3">
      <c r="H347">
        <v>25597</v>
      </c>
      <c r="I347" t="s">
        <v>16</v>
      </c>
      <c r="J347">
        <v>0</v>
      </c>
      <c r="K347">
        <v>0</v>
      </c>
    </row>
    <row r="348" spans="8:11" x14ac:dyDescent="0.3">
      <c r="H348">
        <v>25590</v>
      </c>
      <c r="I348" t="s">
        <v>9</v>
      </c>
      <c r="J348">
        <v>0</v>
      </c>
      <c r="K348">
        <v>0</v>
      </c>
    </row>
    <row r="349" spans="8:11" x14ac:dyDescent="0.3">
      <c r="H349">
        <v>25589</v>
      </c>
      <c r="I349" t="s">
        <v>15</v>
      </c>
      <c r="J349">
        <v>206</v>
      </c>
      <c r="K349">
        <v>0</v>
      </c>
    </row>
    <row r="350" spans="8:11" x14ac:dyDescent="0.3">
      <c r="H350">
        <v>25586</v>
      </c>
      <c r="I350" t="s">
        <v>15</v>
      </c>
      <c r="J350">
        <v>485</v>
      </c>
      <c r="K350">
        <v>0</v>
      </c>
    </row>
    <row r="351" spans="8:11" x14ac:dyDescent="0.3">
      <c r="H351">
        <v>25582</v>
      </c>
      <c r="I351" t="s">
        <v>16</v>
      </c>
      <c r="J351">
        <v>326</v>
      </c>
      <c r="K351">
        <v>0</v>
      </c>
    </row>
    <row r="352" spans="8:11" x14ac:dyDescent="0.3">
      <c r="H352">
        <v>25562</v>
      </c>
      <c r="I352" t="s">
        <v>12</v>
      </c>
      <c r="J352">
        <v>296</v>
      </c>
      <c r="K352">
        <v>0</v>
      </c>
    </row>
    <row r="353" spans="8:11" x14ac:dyDescent="0.3">
      <c r="H353">
        <v>25560</v>
      </c>
      <c r="I353" t="s">
        <v>11</v>
      </c>
      <c r="J353">
        <v>0</v>
      </c>
      <c r="K353">
        <v>0</v>
      </c>
    </row>
    <row r="354" spans="8:11" x14ac:dyDescent="0.3">
      <c r="H354">
        <v>25552</v>
      </c>
      <c r="I354" t="s">
        <v>16</v>
      </c>
      <c r="J354">
        <v>616</v>
      </c>
      <c r="K354">
        <v>0</v>
      </c>
    </row>
    <row r="355" spans="8:11" x14ac:dyDescent="0.3">
      <c r="H355">
        <v>25546</v>
      </c>
      <c r="I355" t="s">
        <v>16</v>
      </c>
      <c r="J355">
        <v>507</v>
      </c>
      <c r="K355">
        <v>0</v>
      </c>
    </row>
    <row r="356" spans="8:11" x14ac:dyDescent="0.3">
      <c r="H356">
        <v>25542</v>
      </c>
      <c r="I356" t="s">
        <v>9</v>
      </c>
      <c r="J356">
        <v>29</v>
      </c>
      <c r="K356">
        <v>0</v>
      </c>
    </row>
    <row r="357" spans="8:11" x14ac:dyDescent="0.3">
      <c r="H357">
        <v>25540</v>
      </c>
      <c r="I357" t="s">
        <v>15</v>
      </c>
      <c r="J357">
        <v>452</v>
      </c>
      <c r="K357">
        <v>0</v>
      </c>
    </row>
    <row r="358" spans="8:11" x14ac:dyDescent="0.3">
      <c r="H358">
        <v>25537</v>
      </c>
      <c r="I358" t="s">
        <v>16</v>
      </c>
      <c r="J358">
        <v>1653</v>
      </c>
      <c r="K358">
        <v>0</v>
      </c>
    </row>
    <row r="359" spans="8:11" x14ac:dyDescent="0.3">
      <c r="H359">
        <v>25532</v>
      </c>
      <c r="I359" t="s">
        <v>7</v>
      </c>
      <c r="J359">
        <v>0</v>
      </c>
      <c r="K359">
        <v>0</v>
      </c>
    </row>
    <row r="360" spans="8:11" x14ac:dyDescent="0.3">
      <c r="H360">
        <v>25531</v>
      </c>
      <c r="I360" t="s">
        <v>7</v>
      </c>
      <c r="J360">
        <v>0</v>
      </c>
      <c r="K360">
        <v>0</v>
      </c>
    </row>
    <row r="361" spans="8:11" x14ac:dyDescent="0.3">
      <c r="H361">
        <v>25526</v>
      </c>
      <c r="I361" t="s">
        <v>8</v>
      </c>
      <c r="J361">
        <v>158</v>
      </c>
      <c r="K361">
        <v>956</v>
      </c>
    </row>
    <row r="362" spans="8:11" x14ac:dyDescent="0.3">
      <c r="H362">
        <v>25525</v>
      </c>
      <c r="I362" t="s">
        <v>15</v>
      </c>
      <c r="J362">
        <v>700.65</v>
      </c>
      <c r="K362">
        <v>0</v>
      </c>
    </row>
    <row r="363" spans="8:11" x14ac:dyDescent="0.3">
      <c r="H363">
        <v>25513</v>
      </c>
      <c r="I363" t="s">
        <v>7</v>
      </c>
      <c r="J363">
        <v>0</v>
      </c>
      <c r="K363">
        <v>0</v>
      </c>
    </row>
    <row r="364" spans="8:11" x14ac:dyDescent="0.3">
      <c r="H364">
        <v>25510</v>
      </c>
      <c r="I364" t="s">
        <v>12</v>
      </c>
      <c r="J364">
        <v>-103</v>
      </c>
      <c r="K364">
        <v>0</v>
      </c>
    </row>
    <row r="365" spans="8:11" x14ac:dyDescent="0.3">
      <c r="H365">
        <v>25508</v>
      </c>
      <c r="I365" t="s">
        <v>12</v>
      </c>
      <c r="J365">
        <v>-68</v>
      </c>
      <c r="K365">
        <v>0</v>
      </c>
    </row>
    <row r="366" spans="8:11" x14ac:dyDescent="0.3">
      <c r="H366">
        <v>25498</v>
      </c>
      <c r="I366" t="s">
        <v>17</v>
      </c>
      <c r="J366">
        <v>0</v>
      </c>
      <c r="K366">
        <v>0</v>
      </c>
    </row>
    <row r="367" spans="8:11" x14ac:dyDescent="0.3">
      <c r="H367">
        <v>25495</v>
      </c>
      <c r="I367" t="s">
        <v>18</v>
      </c>
      <c r="J367">
        <v>484</v>
      </c>
      <c r="K367">
        <v>0</v>
      </c>
    </row>
    <row r="368" spans="8:11" x14ac:dyDescent="0.3">
      <c r="H368">
        <v>25488</v>
      </c>
      <c r="I368" t="s">
        <v>16</v>
      </c>
      <c r="J368">
        <v>414</v>
      </c>
      <c r="K368">
        <v>0</v>
      </c>
    </row>
    <row r="369" spans="8:11" x14ac:dyDescent="0.3">
      <c r="H369">
        <v>25486</v>
      </c>
      <c r="I369" t="s">
        <v>18</v>
      </c>
      <c r="J369">
        <v>644</v>
      </c>
      <c r="K369">
        <v>0</v>
      </c>
    </row>
    <row r="370" spans="8:11" x14ac:dyDescent="0.3">
      <c r="H370">
        <v>25485</v>
      </c>
      <c r="I370" t="s">
        <v>18</v>
      </c>
      <c r="J370">
        <v>99</v>
      </c>
      <c r="K370">
        <v>0</v>
      </c>
    </row>
    <row r="371" spans="8:11" x14ac:dyDescent="0.3">
      <c r="H371">
        <v>25479</v>
      </c>
      <c r="I371" t="s">
        <v>18</v>
      </c>
      <c r="J371">
        <v>390</v>
      </c>
      <c r="K371">
        <v>0</v>
      </c>
    </row>
    <row r="372" spans="8:11" x14ac:dyDescent="0.3">
      <c r="H372">
        <v>25476</v>
      </c>
      <c r="I372" t="s">
        <v>7</v>
      </c>
      <c r="J372">
        <v>0</v>
      </c>
      <c r="K372">
        <v>0</v>
      </c>
    </row>
    <row r="373" spans="8:11" x14ac:dyDescent="0.3">
      <c r="H373">
        <v>25473</v>
      </c>
      <c r="I373" t="s">
        <v>18</v>
      </c>
      <c r="J373">
        <v>457</v>
      </c>
      <c r="K373">
        <v>0</v>
      </c>
    </row>
    <row r="374" spans="8:11" x14ac:dyDescent="0.3">
      <c r="H374">
        <v>25471</v>
      </c>
      <c r="I374" t="s">
        <v>9</v>
      </c>
      <c r="J374">
        <v>440</v>
      </c>
      <c r="K374">
        <v>0</v>
      </c>
    </row>
    <row r="375" spans="8:11" x14ac:dyDescent="0.3">
      <c r="H375">
        <v>25468</v>
      </c>
      <c r="I375" t="s">
        <v>9</v>
      </c>
      <c r="J375">
        <v>0</v>
      </c>
      <c r="K375">
        <v>0</v>
      </c>
    </row>
    <row r="376" spans="8:11" x14ac:dyDescent="0.3">
      <c r="H376">
        <v>25467</v>
      </c>
      <c r="I376" t="s">
        <v>11</v>
      </c>
      <c r="J376">
        <v>-38</v>
      </c>
      <c r="K376">
        <v>0</v>
      </c>
    </row>
    <row r="377" spans="8:11" x14ac:dyDescent="0.3">
      <c r="H377">
        <v>25464</v>
      </c>
      <c r="I377" t="s">
        <v>18</v>
      </c>
      <c r="J377">
        <v>0</v>
      </c>
      <c r="K377">
        <v>0</v>
      </c>
    </row>
    <row r="378" spans="8:11" x14ac:dyDescent="0.3">
      <c r="H378">
        <v>25463</v>
      </c>
      <c r="I378" t="s">
        <v>16</v>
      </c>
      <c r="J378">
        <v>2296.0500000000002</v>
      </c>
      <c r="K378">
        <v>2338.0500000000002</v>
      </c>
    </row>
    <row r="379" spans="8:11" x14ac:dyDescent="0.3">
      <c r="H379">
        <v>25455</v>
      </c>
      <c r="I379" t="s">
        <v>18</v>
      </c>
      <c r="J379">
        <v>469</v>
      </c>
      <c r="K379">
        <v>0</v>
      </c>
    </row>
    <row r="380" spans="8:11" x14ac:dyDescent="0.3">
      <c r="H380">
        <v>25453</v>
      </c>
      <c r="I380" t="s">
        <v>17</v>
      </c>
      <c r="J380">
        <v>0</v>
      </c>
      <c r="K380">
        <v>0</v>
      </c>
    </row>
    <row r="381" spans="8:11" x14ac:dyDescent="0.3">
      <c r="H381">
        <v>25450</v>
      </c>
      <c r="I381" t="s">
        <v>15</v>
      </c>
      <c r="J381">
        <v>30</v>
      </c>
      <c r="K381">
        <v>0</v>
      </c>
    </row>
    <row r="382" spans="8:11" x14ac:dyDescent="0.3">
      <c r="H382">
        <v>25448</v>
      </c>
      <c r="I382" t="s">
        <v>18</v>
      </c>
      <c r="J382">
        <v>599</v>
      </c>
      <c r="K382">
        <v>0</v>
      </c>
    </row>
    <row r="383" spans="8:11" x14ac:dyDescent="0.3">
      <c r="H383">
        <v>25445</v>
      </c>
      <c r="I383" t="s">
        <v>15</v>
      </c>
      <c r="J383">
        <v>31.5</v>
      </c>
      <c r="K383">
        <v>0</v>
      </c>
    </row>
    <row r="384" spans="8:11" x14ac:dyDescent="0.3">
      <c r="H384">
        <v>25441</v>
      </c>
      <c r="I384" t="s">
        <v>18</v>
      </c>
      <c r="J384">
        <v>1466.5</v>
      </c>
      <c r="K384">
        <v>0</v>
      </c>
    </row>
    <row r="385" spans="8:11" x14ac:dyDescent="0.3">
      <c r="H385">
        <v>25436</v>
      </c>
      <c r="I385" t="s">
        <v>15</v>
      </c>
      <c r="J385">
        <v>35</v>
      </c>
      <c r="K385">
        <v>0</v>
      </c>
    </row>
    <row r="386" spans="8:11" x14ac:dyDescent="0.3">
      <c r="H386">
        <v>25433</v>
      </c>
      <c r="I386" t="s">
        <v>15</v>
      </c>
      <c r="J386">
        <v>23</v>
      </c>
      <c r="K386">
        <v>0</v>
      </c>
    </row>
    <row r="387" spans="8:11" x14ac:dyDescent="0.3">
      <c r="H387">
        <v>25430</v>
      </c>
      <c r="I387" t="s">
        <v>16</v>
      </c>
      <c r="J387">
        <v>0</v>
      </c>
      <c r="K387">
        <v>0</v>
      </c>
    </row>
    <row r="388" spans="8:11" x14ac:dyDescent="0.3">
      <c r="H388">
        <v>25425</v>
      </c>
      <c r="I388" t="s">
        <v>15</v>
      </c>
      <c r="J388">
        <v>62</v>
      </c>
      <c r="K388">
        <v>0</v>
      </c>
    </row>
    <row r="389" spans="8:11" x14ac:dyDescent="0.3">
      <c r="H389">
        <v>25421</v>
      </c>
      <c r="I389" t="s">
        <v>12</v>
      </c>
      <c r="J389">
        <v>0</v>
      </c>
      <c r="K389">
        <v>0</v>
      </c>
    </row>
    <row r="390" spans="8:11" x14ac:dyDescent="0.3">
      <c r="H390">
        <v>25418</v>
      </c>
      <c r="I390" t="s">
        <v>9</v>
      </c>
      <c r="J390">
        <v>0</v>
      </c>
      <c r="K390">
        <v>0</v>
      </c>
    </row>
    <row r="391" spans="8:11" x14ac:dyDescent="0.3">
      <c r="H391">
        <v>25416</v>
      </c>
      <c r="I391" t="s">
        <v>17</v>
      </c>
      <c r="J391">
        <v>425</v>
      </c>
      <c r="K391">
        <v>0</v>
      </c>
    </row>
    <row r="392" spans="8:11" x14ac:dyDescent="0.3">
      <c r="H392">
        <v>25412</v>
      </c>
      <c r="I392" t="s">
        <v>16</v>
      </c>
      <c r="J392">
        <v>-55</v>
      </c>
      <c r="K392">
        <v>0</v>
      </c>
    </row>
    <row r="393" spans="8:11" x14ac:dyDescent="0.3">
      <c r="H393">
        <v>25408</v>
      </c>
      <c r="I393" t="s">
        <v>17</v>
      </c>
      <c r="J393">
        <v>450</v>
      </c>
      <c r="K393">
        <v>0</v>
      </c>
    </row>
    <row r="394" spans="8:11" x14ac:dyDescent="0.3">
      <c r="H394">
        <v>25398</v>
      </c>
      <c r="I394" t="s">
        <v>12</v>
      </c>
      <c r="J394">
        <v>-25</v>
      </c>
      <c r="K394">
        <v>0</v>
      </c>
    </row>
    <row r="395" spans="8:11" x14ac:dyDescent="0.3">
      <c r="H395">
        <v>25396</v>
      </c>
      <c r="I395" t="s">
        <v>13</v>
      </c>
      <c r="J395">
        <v>393</v>
      </c>
      <c r="K395">
        <v>0</v>
      </c>
    </row>
    <row r="396" spans="8:11" x14ac:dyDescent="0.3">
      <c r="H396">
        <v>25391</v>
      </c>
      <c r="I396" t="s">
        <v>13</v>
      </c>
      <c r="J396">
        <v>400</v>
      </c>
      <c r="K396">
        <v>0</v>
      </c>
    </row>
    <row r="397" spans="8:11" x14ac:dyDescent="0.3">
      <c r="H397">
        <v>25386</v>
      </c>
      <c r="I397" t="s">
        <v>13</v>
      </c>
      <c r="J397">
        <v>32</v>
      </c>
      <c r="K397">
        <v>0</v>
      </c>
    </row>
    <row r="398" spans="8:11" x14ac:dyDescent="0.3">
      <c r="H398">
        <v>25380</v>
      </c>
      <c r="I398" t="s">
        <v>9</v>
      </c>
      <c r="J398">
        <v>58</v>
      </c>
      <c r="K398">
        <v>0</v>
      </c>
    </row>
    <row r="399" spans="8:11" x14ac:dyDescent="0.3">
      <c r="H399">
        <v>25378</v>
      </c>
      <c r="I399" t="s">
        <v>9</v>
      </c>
      <c r="J399">
        <v>23</v>
      </c>
      <c r="K399">
        <v>0</v>
      </c>
    </row>
    <row r="400" spans="8:11" x14ac:dyDescent="0.3">
      <c r="H400">
        <v>25365</v>
      </c>
      <c r="I400" t="s">
        <v>18</v>
      </c>
      <c r="J400">
        <v>1716.5</v>
      </c>
      <c r="K400">
        <v>1716.5</v>
      </c>
    </row>
    <row r="401" spans="8:11" x14ac:dyDescent="0.3">
      <c r="H401">
        <v>25363</v>
      </c>
      <c r="I401" t="s">
        <v>12</v>
      </c>
      <c r="J401">
        <v>-34.5</v>
      </c>
      <c r="K401">
        <v>0</v>
      </c>
    </row>
    <row r="402" spans="8:11" x14ac:dyDescent="0.3">
      <c r="H402">
        <v>25358</v>
      </c>
      <c r="I402" t="s">
        <v>11</v>
      </c>
      <c r="J402">
        <v>0</v>
      </c>
      <c r="K402">
        <v>0</v>
      </c>
    </row>
    <row r="403" spans="8:11" x14ac:dyDescent="0.3">
      <c r="H403">
        <v>25352</v>
      </c>
      <c r="I403" t="s">
        <v>17</v>
      </c>
      <c r="J403">
        <v>579</v>
      </c>
      <c r="K403">
        <v>0</v>
      </c>
    </row>
    <row r="404" spans="8:11" x14ac:dyDescent="0.3">
      <c r="H404">
        <v>25346</v>
      </c>
      <c r="I404" t="s">
        <v>9</v>
      </c>
      <c r="J404">
        <v>0</v>
      </c>
      <c r="K404">
        <v>0</v>
      </c>
    </row>
    <row r="405" spans="8:11" x14ac:dyDescent="0.3">
      <c r="H405">
        <v>25345</v>
      </c>
      <c r="I405" t="s">
        <v>13</v>
      </c>
      <c r="J405">
        <v>2052</v>
      </c>
      <c r="K405">
        <v>0</v>
      </c>
    </row>
    <row r="406" spans="8:11" x14ac:dyDescent="0.3">
      <c r="H406">
        <v>25341</v>
      </c>
      <c r="I406" t="s">
        <v>13</v>
      </c>
      <c r="J406">
        <v>354.3</v>
      </c>
      <c r="K406">
        <v>0</v>
      </c>
    </row>
    <row r="407" spans="8:11" x14ac:dyDescent="0.3">
      <c r="H407">
        <v>25338</v>
      </c>
      <c r="I407" t="s">
        <v>18</v>
      </c>
      <c r="J407">
        <v>0</v>
      </c>
      <c r="K407">
        <v>0</v>
      </c>
    </row>
    <row r="408" spans="8:11" x14ac:dyDescent="0.3">
      <c r="H408">
        <v>25334</v>
      </c>
      <c r="I408" t="s">
        <v>12</v>
      </c>
      <c r="J408">
        <v>0</v>
      </c>
      <c r="K408">
        <v>0</v>
      </c>
    </row>
    <row r="409" spans="8:11" x14ac:dyDescent="0.3">
      <c r="H409">
        <v>25328</v>
      </c>
      <c r="I409" t="s">
        <v>13</v>
      </c>
      <c r="J409">
        <v>726</v>
      </c>
      <c r="K409">
        <v>0</v>
      </c>
    </row>
    <row r="410" spans="8:11" x14ac:dyDescent="0.3">
      <c r="H410">
        <v>25324</v>
      </c>
      <c r="I410" t="s">
        <v>13</v>
      </c>
      <c r="J410">
        <v>389</v>
      </c>
      <c r="K410">
        <v>0</v>
      </c>
    </row>
    <row r="411" spans="8:11" x14ac:dyDescent="0.3">
      <c r="H411">
        <v>25323</v>
      </c>
      <c r="I411" t="s">
        <v>16</v>
      </c>
      <c r="J411">
        <v>85</v>
      </c>
      <c r="K411">
        <v>0</v>
      </c>
    </row>
    <row r="412" spans="8:11" x14ac:dyDescent="0.3">
      <c r="H412">
        <v>25316</v>
      </c>
      <c r="I412" t="s">
        <v>13</v>
      </c>
      <c r="J412">
        <v>491</v>
      </c>
      <c r="K412">
        <v>0</v>
      </c>
    </row>
    <row r="413" spans="8:11" x14ac:dyDescent="0.3">
      <c r="H413">
        <v>25303</v>
      </c>
      <c r="I413" t="s">
        <v>13</v>
      </c>
      <c r="J413">
        <v>48</v>
      </c>
      <c r="K413">
        <v>0</v>
      </c>
    </row>
    <row r="414" spans="8:11" x14ac:dyDescent="0.3">
      <c r="H414">
        <v>25273</v>
      </c>
      <c r="I414" t="s">
        <v>16</v>
      </c>
      <c r="J414">
        <v>0</v>
      </c>
      <c r="K414">
        <v>0</v>
      </c>
    </row>
    <row r="415" spans="8:11" x14ac:dyDescent="0.3">
      <c r="H415">
        <v>25262</v>
      </c>
      <c r="I415" t="s">
        <v>12</v>
      </c>
      <c r="J415">
        <v>-96</v>
      </c>
      <c r="K415">
        <v>0</v>
      </c>
    </row>
    <row r="416" spans="8:11" x14ac:dyDescent="0.3">
      <c r="H416">
        <v>25258</v>
      </c>
      <c r="I416" t="s">
        <v>7</v>
      </c>
      <c r="J416">
        <v>0</v>
      </c>
      <c r="K416">
        <v>0</v>
      </c>
    </row>
    <row r="417" spans="8:11" x14ac:dyDescent="0.3">
      <c r="H417">
        <v>25257</v>
      </c>
      <c r="I417" t="s">
        <v>7</v>
      </c>
      <c r="J417">
        <v>0</v>
      </c>
      <c r="K417">
        <v>0</v>
      </c>
    </row>
    <row r="418" spans="8:11" x14ac:dyDescent="0.3">
      <c r="H418">
        <v>25253</v>
      </c>
      <c r="I418" t="s">
        <v>7</v>
      </c>
      <c r="J418">
        <v>0</v>
      </c>
      <c r="K418">
        <v>0</v>
      </c>
    </row>
    <row r="419" spans="8:11" x14ac:dyDescent="0.3">
      <c r="H419">
        <v>25252</v>
      </c>
      <c r="I419" t="s">
        <v>7</v>
      </c>
      <c r="J419">
        <v>0</v>
      </c>
      <c r="K419">
        <v>0</v>
      </c>
    </row>
    <row r="420" spans="8:11" x14ac:dyDescent="0.3">
      <c r="H420">
        <v>25235</v>
      </c>
      <c r="I420" t="s">
        <v>9</v>
      </c>
      <c r="J420">
        <v>673</v>
      </c>
      <c r="K420">
        <v>948</v>
      </c>
    </row>
    <row r="421" spans="8:11" x14ac:dyDescent="0.3">
      <c r="H421">
        <v>25226</v>
      </c>
      <c r="I421" t="s">
        <v>15</v>
      </c>
      <c r="J421">
        <v>551</v>
      </c>
      <c r="K421">
        <v>0</v>
      </c>
    </row>
    <row r="422" spans="8:11" x14ac:dyDescent="0.3">
      <c r="H422">
        <v>25216</v>
      </c>
      <c r="I422" t="s">
        <v>11</v>
      </c>
      <c r="J422">
        <v>0</v>
      </c>
      <c r="K422">
        <v>0</v>
      </c>
    </row>
    <row r="423" spans="8:11" x14ac:dyDescent="0.3">
      <c r="H423">
        <v>25215</v>
      </c>
      <c r="I423" t="s">
        <v>7</v>
      </c>
      <c r="J423">
        <v>0</v>
      </c>
      <c r="K423">
        <v>0</v>
      </c>
    </row>
    <row r="424" spans="8:11" x14ac:dyDescent="0.3">
      <c r="H424">
        <v>25193</v>
      </c>
      <c r="I424" t="s">
        <v>11</v>
      </c>
      <c r="J424">
        <v>0</v>
      </c>
      <c r="K424">
        <v>0</v>
      </c>
    </row>
    <row r="425" spans="8:11" x14ac:dyDescent="0.3">
      <c r="H425">
        <v>25188</v>
      </c>
      <c r="I425" t="s">
        <v>13</v>
      </c>
      <c r="J425">
        <v>580</v>
      </c>
      <c r="K425">
        <v>0</v>
      </c>
    </row>
    <row r="426" spans="8:11" x14ac:dyDescent="0.3">
      <c r="H426">
        <v>25187</v>
      </c>
      <c r="I426" t="s">
        <v>13</v>
      </c>
      <c r="J426">
        <v>457</v>
      </c>
      <c r="K426">
        <v>0</v>
      </c>
    </row>
    <row r="427" spans="8:11" x14ac:dyDescent="0.3">
      <c r="H427">
        <v>25182</v>
      </c>
      <c r="I427" t="s">
        <v>7</v>
      </c>
      <c r="J427">
        <v>0</v>
      </c>
      <c r="K427">
        <v>0</v>
      </c>
    </row>
    <row r="428" spans="8:11" x14ac:dyDescent="0.3">
      <c r="H428">
        <v>25181</v>
      </c>
      <c r="I428" t="s">
        <v>7</v>
      </c>
      <c r="J428">
        <v>0</v>
      </c>
      <c r="K428">
        <v>0</v>
      </c>
    </row>
    <row r="429" spans="8:11" x14ac:dyDescent="0.3">
      <c r="H429">
        <v>25123</v>
      </c>
      <c r="I429" t="s">
        <v>13</v>
      </c>
      <c r="J429">
        <v>520</v>
      </c>
      <c r="K429">
        <v>0</v>
      </c>
    </row>
    <row r="430" spans="8:11" x14ac:dyDescent="0.3">
      <c r="H430">
        <v>25058</v>
      </c>
      <c r="I430" t="s">
        <v>13</v>
      </c>
      <c r="J430">
        <v>730</v>
      </c>
      <c r="K430">
        <v>0</v>
      </c>
    </row>
    <row r="431" spans="8:11" x14ac:dyDescent="0.3">
      <c r="H431">
        <v>25043</v>
      </c>
      <c r="I431" t="s">
        <v>13</v>
      </c>
      <c r="J431">
        <v>475</v>
      </c>
      <c r="K431">
        <v>0</v>
      </c>
    </row>
    <row r="432" spans="8:11" x14ac:dyDescent="0.3">
      <c r="H432">
        <v>24957</v>
      </c>
      <c r="I432" t="s">
        <v>12</v>
      </c>
      <c r="J432">
        <v>-25</v>
      </c>
      <c r="K432">
        <v>0</v>
      </c>
    </row>
    <row r="433" spans="8:11" x14ac:dyDescent="0.3">
      <c r="H433">
        <v>24934</v>
      </c>
      <c r="I433" t="s">
        <v>7</v>
      </c>
      <c r="J433">
        <v>0</v>
      </c>
      <c r="K433">
        <v>0</v>
      </c>
    </row>
    <row r="434" spans="8:11" x14ac:dyDescent="0.3">
      <c r="H434">
        <v>24865</v>
      </c>
      <c r="I434" t="s">
        <v>18</v>
      </c>
      <c r="J434">
        <v>0</v>
      </c>
      <c r="K434">
        <v>0</v>
      </c>
    </row>
    <row r="435" spans="8:11" x14ac:dyDescent="0.3">
      <c r="H435">
        <v>24864</v>
      </c>
      <c r="I435" t="s">
        <v>7</v>
      </c>
      <c r="J435">
        <v>0</v>
      </c>
      <c r="K435">
        <v>0</v>
      </c>
    </row>
    <row r="436" spans="8:11" x14ac:dyDescent="0.3">
      <c r="H436">
        <v>24829</v>
      </c>
      <c r="I436" t="s">
        <v>7</v>
      </c>
      <c r="J436">
        <v>0</v>
      </c>
      <c r="K436">
        <v>0</v>
      </c>
    </row>
    <row r="437" spans="8:11" x14ac:dyDescent="0.3">
      <c r="H437">
        <v>24767</v>
      </c>
      <c r="I437" t="s">
        <v>20</v>
      </c>
      <c r="J437">
        <v>-25</v>
      </c>
      <c r="K437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6BD1-9FDC-4554-9D97-0E09E33019E6}">
  <dimension ref="B1:P520"/>
  <sheetViews>
    <sheetView workbookViewId="0">
      <selection activeCell="K16" sqref="K16"/>
    </sheetView>
  </sheetViews>
  <sheetFormatPr defaultRowHeight="15.6" x14ac:dyDescent="0.3"/>
  <cols>
    <col min="4" max="4" width="9.5546875" customWidth="1"/>
    <col min="8" max="8" width="8.88671875" customWidth="1"/>
    <col min="10" max="10" width="9.5546875" customWidth="1"/>
    <col min="14" max="14" width="14.21875" style="25" bestFit="1" customWidth="1"/>
    <col min="15" max="15" width="15" style="25" bestFit="1" customWidth="1"/>
    <col min="16" max="16" width="13.6640625" style="25" bestFit="1" customWidth="1"/>
  </cols>
  <sheetData>
    <row r="1" spans="2:16" x14ac:dyDescent="0.3">
      <c r="N1" s="23" t="s">
        <v>48</v>
      </c>
      <c r="O1" s="23"/>
      <c r="P1" s="23"/>
    </row>
    <row r="2" spans="2:16" x14ac:dyDescent="0.3">
      <c r="B2" t="s">
        <v>23</v>
      </c>
      <c r="C2" t="s">
        <v>0</v>
      </c>
      <c r="D2" t="s">
        <v>25</v>
      </c>
      <c r="E2" t="s">
        <v>26</v>
      </c>
      <c r="H2" t="s">
        <v>23</v>
      </c>
      <c r="I2" t="s">
        <v>0</v>
      </c>
      <c r="J2" t="s">
        <v>25</v>
      </c>
      <c r="K2" t="s">
        <v>26</v>
      </c>
      <c r="N2" s="32" t="s">
        <v>0</v>
      </c>
      <c r="O2" s="25" t="s">
        <v>28</v>
      </c>
      <c r="P2" s="23"/>
    </row>
    <row r="3" spans="2:16" x14ac:dyDescent="0.3">
      <c r="B3">
        <v>26147</v>
      </c>
      <c r="C3" t="s">
        <v>39</v>
      </c>
      <c r="D3">
        <f>VLOOKUP(B3,Table3[],3,FALSE)</f>
        <v>563</v>
      </c>
      <c r="E3">
        <f>VLOOKUP(B3,Table3[],4,FALSE)</f>
        <v>0</v>
      </c>
      <c r="H3">
        <v>26267</v>
      </c>
      <c r="I3" t="s">
        <v>7</v>
      </c>
      <c r="J3">
        <v>1015</v>
      </c>
      <c r="K3">
        <v>0</v>
      </c>
      <c r="N3" s="23"/>
      <c r="O3" s="23"/>
      <c r="P3" s="23"/>
    </row>
    <row r="4" spans="2:16" x14ac:dyDescent="0.3">
      <c r="B4">
        <v>26126</v>
      </c>
      <c r="C4" t="s">
        <v>39</v>
      </c>
      <c r="D4">
        <f>VLOOKUP(B4,Table3[],3,FALSE)</f>
        <v>471</v>
      </c>
      <c r="E4">
        <f>VLOOKUP(B4,Table3[],4,FALSE)</f>
        <v>0</v>
      </c>
      <c r="H4">
        <v>26266</v>
      </c>
      <c r="I4" t="s">
        <v>7</v>
      </c>
      <c r="J4">
        <v>630</v>
      </c>
      <c r="K4">
        <v>0</v>
      </c>
      <c r="N4" s="32" t="s">
        <v>29</v>
      </c>
      <c r="O4" s="25" t="s">
        <v>31</v>
      </c>
      <c r="P4" s="25" t="s">
        <v>32</v>
      </c>
    </row>
    <row r="5" spans="2:16" x14ac:dyDescent="0.3">
      <c r="B5">
        <v>26118</v>
      </c>
      <c r="C5" t="s">
        <v>39</v>
      </c>
      <c r="D5">
        <f>VLOOKUP(B5,Table3[],3,FALSE)</f>
        <v>213</v>
      </c>
      <c r="E5">
        <f>VLOOKUP(B5,Table3[],4,FALSE)</f>
        <v>0</v>
      </c>
      <c r="H5">
        <v>26265</v>
      </c>
      <c r="I5" t="s">
        <v>7</v>
      </c>
      <c r="J5">
        <v>491</v>
      </c>
      <c r="K5">
        <v>0</v>
      </c>
      <c r="N5" s="24">
        <v>25323</v>
      </c>
      <c r="O5" s="88">
        <v>85</v>
      </c>
      <c r="P5" s="88">
        <v>0</v>
      </c>
    </row>
    <row r="6" spans="2:16" x14ac:dyDescent="0.3">
      <c r="B6">
        <v>26135</v>
      </c>
      <c r="C6" t="s">
        <v>39</v>
      </c>
      <c r="D6">
        <f>VLOOKUP(B6,Table3[],3,FALSE)</f>
        <v>1377</v>
      </c>
      <c r="E6">
        <f>VLOOKUP(B6,Table3[],4,FALSE)</f>
        <v>0</v>
      </c>
      <c r="H6">
        <v>26264</v>
      </c>
      <c r="I6" t="s">
        <v>7</v>
      </c>
      <c r="J6">
        <v>105</v>
      </c>
      <c r="K6">
        <v>0</v>
      </c>
      <c r="N6" s="24">
        <v>25783</v>
      </c>
      <c r="O6" s="88">
        <v>504</v>
      </c>
      <c r="P6" s="88">
        <v>0</v>
      </c>
    </row>
    <row r="7" spans="2:16" x14ac:dyDescent="0.3">
      <c r="B7">
        <v>26104</v>
      </c>
      <c r="C7" t="s">
        <v>39</v>
      </c>
      <c r="D7">
        <f>VLOOKUP(B7,Table3[],3,FALSE)</f>
        <v>458</v>
      </c>
      <c r="E7">
        <f>VLOOKUP(B7,Table3[],4,FALSE)</f>
        <v>0</v>
      </c>
      <c r="H7">
        <v>26262</v>
      </c>
      <c r="I7" t="s">
        <v>7</v>
      </c>
      <c r="J7">
        <v>536</v>
      </c>
      <c r="K7">
        <v>0</v>
      </c>
      <c r="N7" s="24">
        <v>25809</v>
      </c>
      <c r="O7" s="88">
        <v>333</v>
      </c>
      <c r="P7" s="88">
        <v>0</v>
      </c>
    </row>
    <row r="8" spans="2:16" x14ac:dyDescent="0.3">
      <c r="B8">
        <v>26098</v>
      </c>
      <c r="C8" t="s">
        <v>39</v>
      </c>
      <c r="D8">
        <f>VLOOKUP(B8,Table3[],3,FALSE)</f>
        <v>1793</v>
      </c>
      <c r="E8">
        <f>VLOOKUP(B8,Table3[],4,FALSE)</f>
        <v>1793</v>
      </c>
      <c r="H8">
        <v>26260</v>
      </c>
      <c r="I8" t="s">
        <v>7</v>
      </c>
      <c r="J8">
        <v>420</v>
      </c>
      <c r="K8">
        <v>420</v>
      </c>
      <c r="N8" s="24">
        <v>25816</v>
      </c>
      <c r="O8" s="88">
        <v>458</v>
      </c>
      <c r="P8" s="88">
        <v>0</v>
      </c>
    </row>
    <row r="9" spans="2:16" x14ac:dyDescent="0.3">
      <c r="B9">
        <v>26170</v>
      </c>
      <c r="C9" t="s">
        <v>39</v>
      </c>
      <c r="D9">
        <f>VLOOKUP(B9,Table3[],3,FALSE)</f>
        <v>425</v>
      </c>
      <c r="E9">
        <f>VLOOKUP(B9,Table3[],4,FALSE)</f>
        <v>0</v>
      </c>
      <c r="H9">
        <v>26259</v>
      </c>
      <c r="I9" t="s">
        <v>7</v>
      </c>
      <c r="J9">
        <v>436</v>
      </c>
      <c r="K9">
        <v>0</v>
      </c>
      <c r="N9" s="24">
        <v>25818</v>
      </c>
      <c r="O9" s="88">
        <v>326</v>
      </c>
      <c r="P9" s="88">
        <v>0</v>
      </c>
    </row>
    <row r="10" spans="2:16" x14ac:dyDescent="0.3">
      <c r="B10">
        <v>25987</v>
      </c>
      <c r="C10" t="s">
        <v>39</v>
      </c>
      <c r="D10">
        <f>VLOOKUP(B10,Table3[],3,FALSE)</f>
        <v>453</v>
      </c>
      <c r="E10">
        <f>VLOOKUP(B10,Table3[],4,FALSE)</f>
        <v>0</v>
      </c>
      <c r="H10">
        <v>26258</v>
      </c>
      <c r="I10" t="s">
        <v>7</v>
      </c>
      <c r="J10">
        <v>577</v>
      </c>
      <c r="K10">
        <v>0</v>
      </c>
      <c r="N10" s="24">
        <v>25842</v>
      </c>
      <c r="O10" s="88">
        <v>153</v>
      </c>
      <c r="P10" s="88">
        <v>0</v>
      </c>
    </row>
    <row r="11" spans="2:16" x14ac:dyDescent="0.3">
      <c r="B11">
        <v>26070</v>
      </c>
      <c r="C11" t="s">
        <v>39</v>
      </c>
      <c r="D11">
        <f>VLOOKUP(B11,Table3[],3,FALSE)</f>
        <v>708</v>
      </c>
      <c r="E11">
        <f>VLOOKUP(B11,Table3[],4,FALSE)</f>
        <v>0</v>
      </c>
      <c r="H11">
        <v>26257</v>
      </c>
      <c r="I11" t="s">
        <v>7</v>
      </c>
      <c r="J11">
        <v>439</v>
      </c>
      <c r="K11">
        <v>0</v>
      </c>
      <c r="N11" s="24">
        <v>25898</v>
      </c>
      <c r="O11" s="88">
        <v>96</v>
      </c>
      <c r="P11" s="88">
        <v>0</v>
      </c>
    </row>
    <row r="12" spans="2:16" x14ac:dyDescent="0.3">
      <c r="B12">
        <v>26137</v>
      </c>
      <c r="C12" t="s">
        <v>39</v>
      </c>
      <c r="D12">
        <f>VLOOKUP(B12,Table3[],3,FALSE)</f>
        <v>441</v>
      </c>
      <c r="E12">
        <f>VLOOKUP(B12,Table3[],4,FALSE)</f>
        <v>441</v>
      </c>
      <c r="H12">
        <v>26256</v>
      </c>
      <c r="I12" t="s">
        <v>7</v>
      </c>
      <c r="J12">
        <v>475</v>
      </c>
      <c r="K12">
        <v>0</v>
      </c>
      <c r="N12" s="24">
        <v>25904</v>
      </c>
      <c r="O12" s="88">
        <v>532</v>
      </c>
      <c r="P12" s="88">
        <v>0</v>
      </c>
    </row>
    <row r="13" spans="2:16" x14ac:dyDescent="0.3">
      <c r="B13">
        <v>26151</v>
      </c>
      <c r="C13" t="s">
        <v>38</v>
      </c>
      <c r="D13">
        <f>VLOOKUP(B13,Table3[],3,FALSE)</f>
        <v>506</v>
      </c>
      <c r="E13">
        <f>VLOOKUP(B13,Table3[],4,FALSE)</f>
        <v>0</v>
      </c>
      <c r="H13">
        <v>26255</v>
      </c>
      <c r="I13" t="s">
        <v>7</v>
      </c>
      <c r="J13">
        <v>493</v>
      </c>
      <c r="K13">
        <v>0</v>
      </c>
      <c r="N13" s="24">
        <v>25906</v>
      </c>
      <c r="O13" s="88">
        <v>464</v>
      </c>
      <c r="P13" s="88">
        <v>0</v>
      </c>
    </row>
    <row r="14" spans="2:16" x14ac:dyDescent="0.3">
      <c r="B14">
        <v>26205</v>
      </c>
      <c r="C14" t="s">
        <v>38</v>
      </c>
      <c r="D14">
        <f>VLOOKUP(B14,Table3[],3,FALSE)</f>
        <v>506</v>
      </c>
      <c r="E14">
        <f>VLOOKUP(B14,Table3[],4,FALSE)</f>
        <v>0</v>
      </c>
      <c r="H14">
        <v>26254</v>
      </c>
      <c r="I14" t="s">
        <v>7</v>
      </c>
      <c r="J14">
        <v>449</v>
      </c>
      <c r="K14">
        <v>0</v>
      </c>
      <c r="N14" s="24">
        <v>25921</v>
      </c>
      <c r="O14" s="88">
        <v>188</v>
      </c>
      <c r="P14" s="88">
        <v>0</v>
      </c>
    </row>
    <row r="15" spans="2:16" x14ac:dyDescent="0.3">
      <c r="B15">
        <v>26121</v>
      </c>
      <c r="C15" t="s">
        <v>38</v>
      </c>
      <c r="D15">
        <f>VLOOKUP(B15,Table3[],3,FALSE)</f>
        <v>453</v>
      </c>
      <c r="E15">
        <f>VLOOKUP(B15,Table3[],4,FALSE)</f>
        <v>0</v>
      </c>
      <c r="H15">
        <v>26253</v>
      </c>
      <c r="I15" t="s">
        <v>7</v>
      </c>
      <c r="J15">
        <v>470</v>
      </c>
      <c r="K15">
        <v>0</v>
      </c>
      <c r="N15" s="24">
        <v>25927</v>
      </c>
      <c r="O15" s="88">
        <v>490</v>
      </c>
      <c r="P15" s="88">
        <v>0</v>
      </c>
    </row>
    <row r="16" spans="2:16" x14ac:dyDescent="0.3">
      <c r="B16">
        <v>26188</v>
      </c>
      <c r="C16" t="s">
        <v>38</v>
      </c>
      <c r="D16">
        <f>VLOOKUP(B16,Table3[],3,FALSE)</f>
        <v>1586</v>
      </c>
      <c r="E16">
        <f>VLOOKUP(B16,Table3[],4,FALSE)</f>
        <v>0</v>
      </c>
      <c r="H16">
        <v>26252</v>
      </c>
      <c r="I16" t="s">
        <v>7</v>
      </c>
      <c r="J16">
        <v>451</v>
      </c>
      <c r="K16">
        <v>0</v>
      </c>
      <c r="N16" s="24">
        <v>25930</v>
      </c>
      <c r="O16" s="88">
        <v>304</v>
      </c>
      <c r="P16" s="88">
        <v>0</v>
      </c>
    </row>
    <row r="17" spans="2:16" x14ac:dyDescent="0.3">
      <c r="B17">
        <v>26208</v>
      </c>
      <c r="C17" t="s">
        <v>38</v>
      </c>
      <c r="D17">
        <f>VLOOKUP(B17,Table3[],3,FALSE)</f>
        <v>419</v>
      </c>
      <c r="E17">
        <f>VLOOKUP(B17,Table3[],4,FALSE)</f>
        <v>0</v>
      </c>
      <c r="H17">
        <v>26251</v>
      </c>
      <c r="I17" t="s">
        <v>7</v>
      </c>
      <c r="J17">
        <v>430.5</v>
      </c>
      <c r="K17">
        <v>0</v>
      </c>
      <c r="N17" s="24">
        <v>25933</v>
      </c>
      <c r="O17" s="88">
        <v>409</v>
      </c>
      <c r="P17" s="88">
        <v>0</v>
      </c>
    </row>
    <row r="18" spans="2:16" x14ac:dyDescent="0.3">
      <c r="B18">
        <v>26048</v>
      </c>
      <c r="C18" t="s">
        <v>38</v>
      </c>
      <c r="D18">
        <f>VLOOKUP(B18,Table3[],3,FALSE)</f>
        <v>475</v>
      </c>
      <c r="E18">
        <f>VLOOKUP(B18,Table3[],4,FALSE)</f>
        <v>475</v>
      </c>
      <c r="H18">
        <v>26250</v>
      </c>
      <c r="I18" t="s">
        <v>7</v>
      </c>
      <c r="J18">
        <v>488</v>
      </c>
      <c r="K18">
        <v>0</v>
      </c>
      <c r="N18" s="24">
        <v>25935</v>
      </c>
      <c r="O18" s="88">
        <v>23</v>
      </c>
      <c r="P18" s="88">
        <v>0</v>
      </c>
    </row>
    <row r="19" spans="2:16" x14ac:dyDescent="0.3">
      <c r="B19">
        <v>26200</v>
      </c>
      <c r="C19" t="s">
        <v>38</v>
      </c>
      <c r="D19">
        <f>VLOOKUP(B19,Table3[],3,FALSE)</f>
        <v>1291</v>
      </c>
      <c r="E19">
        <f>VLOOKUP(B19,Table3[],4,FALSE)</f>
        <v>0</v>
      </c>
      <c r="H19">
        <v>26249</v>
      </c>
      <c r="I19" t="s">
        <v>7</v>
      </c>
      <c r="J19">
        <v>520</v>
      </c>
      <c r="K19">
        <v>520</v>
      </c>
      <c r="N19" s="24">
        <v>25962</v>
      </c>
      <c r="O19" s="88">
        <v>1254</v>
      </c>
      <c r="P19" s="88">
        <v>1254</v>
      </c>
    </row>
    <row r="20" spans="2:16" x14ac:dyDescent="0.3">
      <c r="B20">
        <v>25323</v>
      </c>
      <c r="C20" t="s">
        <v>38</v>
      </c>
      <c r="D20">
        <f>VLOOKUP(B20,Table3[],3,FALSE)</f>
        <v>85</v>
      </c>
      <c r="E20">
        <f>VLOOKUP(B20,Table3[],4,FALSE)</f>
        <v>0</v>
      </c>
      <c r="H20">
        <v>26248</v>
      </c>
      <c r="I20" t="s">
        <v>7</v>
      </c>
      <c r="J20">
        <v>496</v>
      </c>
      <c r="K20">
        <v>0</v>
      </c>
      <c r="N20" s="24">
        <v>25973</v>
      </c>
      <c r="O20" s="88">
        <v>433</v>
      </c>
      <c r="P20" s="88">
        <v>0</v>
      </c>
    </row>
    <row r="21" spans="2:16" x14ac:dyDescent="0.3">
      <c r="B21">
        <v>26187</v>
      </c>
      <c r="C21" t="s">
        <v>38</v>
      </c>
      <c r="D21">
        <f>VLOOKUP(B21,Table3[],3,FALSE)</f>
        <v>481</v>
      </c>
      <c r="E21">
        <f>VLOOKUP(B21,Table3[],4,FALSE)</f>
        <v>0</v>
      </c>
      <c r="H21">
        <v>26247</v>
      </c>
      <c r="I21" t="s">
        <v>7</v>
      </c>
      <c r="J21">
        <v>457.5</v>
      </c>
      <c r="K21">
        <v>0</v>
      </c>
      <c r="N21" s="24">
        <v>25987</v>
      </c>
      <c r="O21" s="88">
        <v>453</v>
      </c>
      <c r="P21" s="88">
        <v>0</v>
      </c>
    </row>
    <row r="22" spans="2:16" x14ac:dyDescent="0.3">
      <c r="B22">
        <v>26157</v>
      </c>
      <c r="C22" t="s">
        <v>38</v>
      </c>
      <c r="D22">
        <f>VLOOKUP(B22,Table3[],3,FALSE)</f>
        <v>591</v>
      </c>
      <c r="E22">
        <f>VLOOKUP(B22,Table3[],4,FALSE)</f>
        <v>0</v>
      </c>
      <c r="H22">
        <v>26246</v>
      </c>
      <c r="I22" t="s">
        <v>7</v>
      </c>
      <c r="J22">
        <v>346</v>
      </c>
      <c r="K22">
        <v>0</v>
      </c>
      <c r="N22" s="24">
        <v>25993</v>
      </c>
      <c r="O22" s="88">
        <v>455</v>
      </c>
      <c r="P22" s="88">
        <v>0</v>
      </c>
    </row>
    <row r="23" spans="2:16" x14ac:dyDescent="0.3">
      <c r="B23">
        <v>26168</v>
      </c>
      <c r="C23" t="s">
        <v>38</v>
      </c>
      <c r="D23">
        <f>VLOOKUP(B23,Table3[],3,FALSE)</f>
        <v>132</v>
      </c>
      <c r="E23">
        <f>VLOOKUP(B23,Table3[],4,FALSE)</f>
        <v>0</v>
      </c>
      <c r="H23">
        <v>26245</v>
      </c>
      <c r="I23" t="s">
        <v>7</v>
      </c>
      <c r="J23">
        <v>511</v>
      </c>
      <c r="K23">
        <v>0</v>
      </c>
      <c r="N23" s="24">
        <v>26008</v>
      </c>
      <c r="O23" s="88">
        <v>436</v>
      </c>
      <c r="P23" s="88">
        <v>0</v>
      </c>
    </row>
    <row r="24" spans="2:16" x14ac:dyDescent="0.3">
      <c r="B24">
        <v>25898</v>
      </c>
      <c r="C24" t="s">
        <v>38</v>
      </c>
      <c r="D24">
        <f>VLOOKUP(B24,Table3[],3,FALSE)</f>
        <v>96</v>
      </c>
      <c r="E24">
        <f>VLOOKUP(B24,Table3[],4,FALSE)</f>
        <v>0</v>
      </c>
      <c r="H24">
        <v>26244</v>
      </c>
      <c r="I24" t="s">
        <v>7</v>
      </c>
      <c r="J24">
        <v>455</v>
      </c>
      <c r="K24">
        <v>0</v>
      </c>
      <c r="N24" s="24">
        <v>26010</v>
      </c>
      <c r="O24" s="88">
        <v>455</v>
      </c>
      <c r="P24" s="88">
        <v>0</v>
      </c>
    </row>
    <row r="25" spans="2:16" x14ac:dyDescent="0.3">
      <c r="B25">
        <v>26091</v>
      </c>
      <c r="C25" t="s">
        <v>38</v>
      </c>
      <c r="D25">
        <f>VLOOKUP(B25,Table3[],3,FALSE)</f>
        <v>984</v>
      </c>
      <c r="E25">
        <f>VLOOKUP(B25,Table3[],4,FALSE)</f>
        <v>0</v>
      </c>
      <c r="H25">
        <v>26243</v>
      </c>
      <c r="I25" t="s">
        <v>7</v>
      </c>
      <c r="J25">
        <v>1680.5</v>
      </c>
      <c r="K25">
        <v>0</v>
      </c>
      <c r="N25" s="24">
        <v>26020</v>
      </c>
      <c r="O25" s="88">
        <v>669</v>
      </c>
      <c r="P25" s="88">
        <v>0</v>
      </c>
    </row>
    <row r="26" spans="2:16" x14ac:dyDescent="0.3">
      <c r="B26">
        <v>26196</v>
      </c>
      <c r="C26" t="s">
        <v>38</v>
      </c>
      <c r="D26">
        <f>VLOOKUP(B26,Table3[],3,FALSE)</f>
        <v>640</v>
      </c>
      <c r="E26">
        <f>VLOOKUP(B26,Table3[],4,FALSE)</f>
        <v>0</v>
      </c>
      <c r="H26">
        <v>26242</v>
      </c>
      <c r="I26" t="s">
        <v>7</v>
      </c>
      <c r="J26">
        <v>792</v>
      </c>
      <c r="K26">
        <v>0</v>
      </c>
      <c r="N26" s="24">
        <v>26029</v>
      </c>
      <c r="O26" s="88">
        <v>1079</v>
      </c>
      <c r="P26" s="88">
        <v>0</v>
      </c>
    </row>
    <row r="27" spans="2:16" x14ac:dyDescent="0.3">
      <c r="B27">
        <v>26097</v>
      </c>
      <c r="C27" t="s">
        <v>38</v>
      </c>
      <c r="D27">
        <f>VLOOKUP(B27,Table3[],3,FALSE)</f>
        <v>134</v>
      </c>
      <c r="E27">
        <f>VLOOKUP(B27,Table3[],4,FALSE)</f>
        <v>0</v>
      </c>
      <c r="H27">
        <v>26241</v>
      </c>
      <c r="I27" t="s">
        <v>7</v>
      </c>
      <c r="J27">
        <v>479</v>
      </c>
      <c r="K27">
        <v>0</v>
      </c>
      <c r="N27" s="24">
        <v>26036</v>
      </c>
      <c r="O27" s="88">
        <v>530</v>
      </c>
      <c r="P27" s="88">
        <v>0</v>
      </c>
    </row>
    <row r="28" spans="2:16" x14ac:dyDescent="0.3">
      <c r="B28">
        <v>25930</v>
      </c>
      <c r="C28" t="s">
        <v>38</v>
      </c>
      <c r="D28">
        <f>VLOOKUP(B28,Table3[],3,FALSE)</f>
        <v>304</v>
      </c>
      <c r="E28">
        <f>VLOOKUP(B28,Table3[],4,FALSE)</f>
        <v>0</v>
      </c>
      <c r="H28">
        <v>26240</v>
      </c>
      <c r="I28" t="s">
        <v>7</v>
      </c>
      <c r="J28">
        <v>699</v>
      </c>
      <c r="K28">
        <v>0</v>
      </c>
      <c r="N28" s="24">
        <v>26040</v>
      </c>
      <c r="O28" s="88">
        <v>910</v>
      </c>
      <c r="P28" s="88">
        <v>0</v>
      </c>
    </row>
    <row r="29" spans="2:16" x14ac:dyDescent="0.3">
      <c r="B29">
        <v>26117</v>
      </c>
      <c r="C29" t="s">
        <v>38</v>
      </c>
      <c r="D29">
        <f>VLOOKUP(B29,Table3[],3,FALSE)</f>
        <v>197</v>
      </c>
      <c r="E29">
        <f>VLOOKUP(B29,Table3[],4,FALSE)</f>
        <v>0</v>
      </c>
      <c r="H29">
        <v>26239</v>
      </c>
      <c r="I29" t="s">
        <v>7</v>
      </c>
      <c r="J29">
        <v>1524</v>
      </c>
      <c r="K29">
        <v>1524</v>
      </c>
      <c r="N29" s="24">
        <v>26048</v>
      </c>
      <c r="O29" s="88">
        <v>475</v>
      </c>
      <c r="P29" s="88">
        <v>475</v>
      </c>
    </row>
    <row r="30" spans="2:16" x14ac:dyDescent="0.3">
      <c r="B30">
        <v>26179</v>
      </c>
      <c r="C30" t="s">
        <v>38</v>
      </c>
      <c r="D30">
        <f>VLOOKUP(B30,Table3[],3,FALSE)</f>
        <v>429</v>
      </c>
      <c r="E30">
        <f>VLOOKUP(B30,Table3[],4,FALSE)</f>
        <v>0</v>
      </c>
      <c r="H30">
        <v>26238</v>
      </c>
      <c r="I30" t="s">
        <v>7</v>
      </c>
      <c r="J30">
        <v>542</v>
      </c>
      <c r="K30">
        <v>0</v>
      </c>
      <c r="N30" s="24">
        <v>26053</v>
      </c>
      <c r="O30" s="88">
        <v>855</v>
      </c>
      <c r="P30" s="88">
        <v>0</v>
      </c>
    </row>
    <row r="31" spans="2:16" x14ac:dyDescent="0.3">
      <c r="B31">
        <v>25927</v>
      </c>
      <c r="C31" t="s">
        <v>38</v>
      </c>
      <c r="D31">
        <f>VLOOKUP(B31,Table3[],3,FALSE)</f>
        <v>490</v>
      </c>
      <c r="E31">
        <f>VLOOKUP(B31,Table3[],4,FALSE)</f>
        <v>0</v>
      </c>
      <c r="H31">
        <v>26237</v>
      </c>
      <c r="I31" t="s">
        <v>7</v>
      </c>
      <c r="J31">
        <v>99</v>
      </c>
      <c r="K31">
        <v>0</v>
      </c>
      <c r="N31" s="24">
        <v>26054</v>
      </c>
      <c r="O31" s="88">
        <v>320</v>
      </c>
      <c r="P31" s="88">
        <v>0</v>
      </c>
    </row>
    <row r="32" spans="2:16" x14ac:dyDescent="0.3">
      <c r="B32">
        <v>26061</v>
      </c>
      <c r="C32" t="s">
        <v>38</v>
      </c>
      <c r="D32">
        <f>VLOOKUP(B32,Table3[],3,FALSE)</f>
        <v>1136</v>
      </c>
      <c r="E32">
        <f>VLOOKUP(B32,Table3[],4,FALSE)</f>
        <v>0</v>
      </c>
      <c r="H32">
        <v>26236</v>
      </c>
      <c r="I32" t="s">
        <v>7</v>
      </c>
      <c r="J32">
        <v>488</v>
      </c>
      <c r="K32">
        <v>0</v>
      </c>
      <c r="N32" s="24">
        <v>26055</v>
      </c>
      <c r="O32" s="88">
        <v>3561</v>
      </c>
      <c r="P32" s="88">
        <v>0</v>
      </c>
    </row>
    <row r="33" spans="2:16" x14ac:dyDescent="0.3">
      <c r="B33">
        <v>25933</v>
      </c>
      <c r="C33" t="s">
        <v>38</v>
      </c>
      <c r="D33">
        <f>VLOOKUP(B33,Table3[],3,FALSE)</f>
        <v>409</v>
      </c>
      <c r="E33">
        <f>VLOOKUP(B33,Table3[],4,FALSE)</f>
        <v>0</v>
      </c>
      <c r="H33">
        <v>26235</v>
      </c>
      <c r="I33" t="s">
        <v>7</v>
      </c>
      <c r="J33">
        <v>682</v>
      </c>
      <c r="K33">
        <v>0</v>
      </c>
      <c r="N33" s="24">
        <v>26056</v>
      </c>
      <c r="O33" s="88">
        <v>472</v>
      </c>
      <c r="P33" s="88">
        <v>0</v>
      </c>
    </row>
    <row r="34" spans="2:16" x14ac:dyDescent="0.3">
      <c r="B34">
        <v>25816</v>
      </c>
      <c r="C34" t="s">
        <v>38</v>
      </c>
      <c r="D34">
        <f>VLOOKUP(B34,Table3[],3,FALSE)</f>
        <v>458</v>
      </c>
      <c r="E34">
        <f>VLOOKUP(B34,Table3[],4,FALSE)</f>
        <v>0</v>
      </c>
      <c r="H34">
        <v>26234</v>
      </c>
      <c r="I34" t="s">
        <v>7</v>
      </c>
      <c r="J34">
        <v>430</v>
      </c>
      <c r="K34">
        <v>0</v>
      </c>
      <c r="N34" s="24">
        <v>26058</v>
      </c>
      <c r="O34" s="88">
        <v>1789.65</v>
      </c>
      <c r="P34" s="88">
        <v>0</v>
      </c>
    </row>
    <row r="35" spans="2:16" x14ac:dyDescent="0.3">
      <c r="B35">
        <v>26176</v>
      </c>
      <c r="C35" t="s">
        <v>38</v>
      </c>
      <c r="D35">
        <f>VLOOKUP(B35,Table3[],3,FALSE)</f>
        <v>958.25</v>
      </c>
      <c r="E35">
        <f>VLOOKUP(B35,Table3[],4,FALSE)</f>
        <v>0</v>
      </c>
      <c r="H35">
        <v>26232</v>
      </c>
      <c r="I35" t="s">
        <v>7</v>
      </c>
      <c r="J35">
        <v>920</v>
      </c>
      <c r="K35">
        <v>0</v>
      </c>
      <c r="N35" s="24">
        <v>26061</v>
      </c>
      <c r="O35" s="88">
        <v>1136</v>
      </c>
      <c r="P35" s="88">
        <v>0</v>
      </c>
    </row>
    <row r="36" spans="2:16" x14ac:dyDescent="0.3">
      <c r="B36">
        <v>26149</v>
      </c>
      <c r="C36" t="s">
        <v>38</v>
      </c>
      <c r="D36">
        <f>VLOOKUP(B36,Table3[],3,FALSE)</f>
        <v>439</v>
      </c>
      <c r="E36">
        <f>VLOOKUP(B36,Table3[],4,FALSE)</f>
        <v>0</v>
      </c>
      <c r="H36">
        <v>26231</v>
      </c>
      <c r="I36" t="s">
        <v>7</v>
      </c>
      <c r="J36">
        <v>1315</v>
      </c>
      <c r="K36">
        <v>0</v>
      </c>
      <c r="N36" s="24">
        <v>26066</v>
      </c>
      <c r="O36" s="88">
        <v>498</v>
      </c>
      <c r="P36" s="88">
        <v>0</v>
      </c>
    </row>
    <row r="37" spans="2:16" x14ac:dyDescent="0.3">
      <c r="B37">
        <v>25783</v>
      </c>
      <c r="C37" t="s">
        <v>38</v>
      </c>
      <c r="D37">
        <f>VLOOKUP(B37,Table3[],3,FALSE)</f>
        <v>504</v>
      </c>
      <c r="E37">
        <f>VLOOKUP(B37,Table3[],4,FALSE)</f>
        <v>0</v>
      </c>
      <c r="H37">
        <v>26230</v>
      </c>
      <c r="I37" t="s">
        <v>7</v>
      </c>
      <c r="J37">
        <v>332</v>
      </c>
      <c r="K37">
        <v>332</v>
      </c>
      <c r="N37" s="24">
        <v>26070</v>
      </c>
      <c r="O37" s="88">
        <v>708</v>
      </c>
      <c r="P37" s="88">
        <v>0</v>
      </c>
    </row>
    <row r="38" spans="2:16" x14ac:dyDescent="0.3">
      <c r="B38">
        <v>26078</v>
      </c>
      <c r="C38" t="s">
        <v>38</v>
      </c>
      <c r="D38">
        <f>VLOOKUP(B38,Table3[],3,FALSE)</f>
        <v>561</v>
      </c>
      <c r="E38">
        <f>VLOOKUP(B38,Table3[],4,FALSE)</f>
        <v>0</v>
      </c>
      <c r="H38">
        <v>26229</v>
      </c>
      <c r="I38" t="s">
        <v>7</v>
      </c>
      <c r="J38">
        <v>513</v>
      </c>
      <c r="K38">
        <v>0</v>
      </c>
      <c r="N38" s="24">
        <v>26071</v>
      </c>
      <c r="O38" s="88">
        <v>831</v>
      </c>
      <c r="P38" s="88">
        <v>0</v>
      </c>
    </row>
    <row r="39" spans="2:16" x14ac:dyDescent="0.3">
      <c r="B39">
        <v>26207</v>
      </c>
      <c r="C39" t="s">
        <v>38</v>
      </c>
      <c r="D39">
        <f>VLOOKUP(B39,Table3[],3,FALSE)</f>
        <v>403</v>
      </c>
      <c r="E39">
        <f>VLOOKUP(B39,Table3[],4,FALSE)</f>
        <v>0</v>
      </c>
      <c r="H39">
        <v>26228</v>
      </c>
      <c r="I39" t="s">
        <v>7</v>
      </c>
      <c r="J39">
        <v>2269</v>
      </c>
      <c r="K39">
        <v>0</v>
      </c>
      <c r="N39" s="24">
        <v>26072</v>
      </c>
      <c r="O39" s="88">
        <v>72</v>
      </c>
      <c r="P39" s="88">
        <v>0</v>
      </c>
    </row>
    <row r="40" spans="2:16" x14ac:dyDescent="0.3">
      <c r="B40">
        <v>25818</v>
      </c>
      <c r="C40" t="s">
        <v>38</v>
      </c>
      <c r="D40">
        <f>VLOOKUP(B40,Table3[],3,FALSE)</f>
        <v>326</v>
      </c>
      <c r="E40">
        <f>VLOOKUP(B40,Table3[],4,FALSE)</f>
        <v>0</v>
      </c>
      <c r="H40">
        <v>26227</v>
      </c>
      <c r="I40" t="s">
        <v>7</v>
      </c>
      <c r="J40">
        <v>469</v>
      </c>
      <c r="K40">
        <v>0</v>
      </c>
      <c r="N40" s="24">
        <v>26074</v>
      </c>
      <c r="O40" s="88">
        <v>28.5</v>
      </c>
      <c r="P40" s="88">
        <v>0</v>
      </c>
    </row>
    <row r="41" spans="2:16" x14ac:dyDescent="0.3">
      <c r="B41">
        <v>26020</v>
      </c>
      <c r="C41" t="s">
        <v>38</v>
      </c>
      <c r="D41">
        <f>VLOOKUP(B41,Table3[],3,FALSE)</f>
        <v>669</v>
      </c>
      <c r="E41">
        <f>VLOOKUP(B41,Table3[],4,FALSE)</f>
        <v>0</v>
      </c>
      <c r="H41">
        <v>26226</v>
      </c>
      <c r="I41" t="s">
        <v>8</v>
      </c>
      <c r="J41">
        <v>513</v>
      </c>
      <c r="K41">
        <v>0</v>
      </c>
      <c r="N41" s="24">
        <v>26077</v>
      </c>
      <c r="O41" s="88">
        <v>34</v>
      </c>
      <c r="P41" s="88">
        <v>0</v>
      </c>
    </row>
    <row r="42" spans="2:16" x14ac:dyDescent="0.3">
      <c r="B42">
        <v>26141</v>
      </c>
      <c r="C42" t="s">
        <v>38</v>
      </c>
      <c r="D42">
        <f>VLOOKUP(B42,Table3[],3,FALSE)</f>
        <v>147</v>
      </c>
      <c r="E42">
        <f>VLOOKUP(B42,Table3[],4,FALSE)</f>
        <v>0</v>
      </c>
      <c r="H42">
        <v>26224</v>
      </c>
      <c r="I42" t="s">
        <v>9</v>
      </c>
      <c r="J42">
        <v>730</v>
      </c>
      <c r="K42">
        <v>0</v>
      </c>
      <c r="N42" s="24">
        <v>26078</v>
      </c>
      <c r="O42" s="88">
        <v>561</v>
      </c>
      <c r="P42" s="88">
        <v>0</v>
      </c>
    </row>
    <row r="43" spans="2:16" x14ac:dyDescent="0.3">
      <c r="B43">
        <v>26072</v>
      </c>
      <c r="C43" t="s">
        <v>38</v>
      </c>
      <c r="D43">
        <f>VLOOKUP(B43,Table3[],3,FALSE)</f>
        <v>72</v>
      </c>
      <c r="E43">
        <f>VLOOKUP(B43,Table3[],4,FALSE)</f>
        <v>0</v>
      </c>
      <c r="H43">
        <v>26223</v>
      </c>
      <c r="I43" t="s">
        <v>7</v>
      </c>
      <c r="J43">
        <v>439</v>
      </c>
      <c r="K43">
        <v>0</v>
      </c>
      <c r="N43" s="24">
        <v>26091</v>
      </c>
      <c r="O43" s="88">
        <v>984</v>
      </c>
      <c r="P43" s="88">
        <v>0</v>
      </c>
    </row>
    <row r="44" spans="2:16" x14ac:dyDescent="0.3">
      <c r="B44">
        <v>26190</v>
      </c>
      <c r="C44" t="s">
        <v>46</v>
      </c>
      <c r="D44">
        <f>VLOOKUP(B44,Table3[],3,FALSE)</f>
        <v>1366.65</v>
      </c>
      <c r="E44">
        <f>VLOOKUP(B44,Table3[],4,FALSE)</f>
        <v>0</v>
      </c>
      <c r="H44">
        <v>26222</v>
      </c>
      <c r="I44" t="s">
        <v>7</v>
      </c>
      <c r="J44">
        <v>523</v>
      </c>
      <c r="K44">
        <v>523</v>
      </c>
      <c r="N44" s="24">
        <v>26093</v>
      </c>
      <c r="O44" s="88">
        <v>512</v>
      </c>
      <c r="P44" s="88">
        <v>0</v>
      </c>
    </row>
    <row r="45" spans="2:16" x14ac:dyDescent="0.3">
      <c r="B45">
        <v>26152</v>
      </c>
      <c r="C45" t="s">
        <v>46</v>
      </c>
      <c r="D45">
        <f>VLOOKUP(B45,Table3[],3,FALSE)</f>
        <v>452</v>
      </c>
      <c r="E45">
        <f>VLOOKUP(B45,Table3[],4,FALSE)</f>
        <v>0</v>
      </c>
      <c r="H45">
        <v>26221</v>
      </c>
      <c r="I45" t="s">
        <v>19</v>
      </c>
      <c r="J45">
        <v>466</v>
      </c>
      <c r="K45">
        <v>0</v>
      </c>
      <c r="N45" s="24">
        <v>26097</v>
      </c>
      <c r="O45" s="88">
        <v>134</v>
      </c>
      <c r="P45" s="88">
        <v>0</v>
      </c>
    </row>
    <row r="46" spans="2:16" x14ac:dyDescent="0.3">
      <c r="B46">
        <v>26112</v>
      </c>
      <c r="C46" t="s">
        <v>46</v>
      </c>
      <c r="D46">
        <f>VLOOKUP(B46,Table3[],3,FALSE)</f>
        <v>417</v>
      </c>
      <c r="E46">
        <f>VLOOKUP(B46,Table3[],4,FALSE)</f>
        <v>0</v>
      </c>
      <c r="H46">
        <v>26220</v>
      </c>
      <c r="I46" t="s">
        <v>7</v>
      </c>
      <c r="J46">
        <v>501</v>
      </c>
      <c r="K46">
        <v>0</v>
      </c>
      <c r="N46" s="24">
        <v>26098</v>
      </c>
      <c r="O46" s="88">
        <v>1793</v>
      </c>
      <c r="P46" s="88">
        <v>1793</v>
      </c>
    </row>
    <row r="47" spans="2:16" x14ac:dyDescent="0.3">
      <c r="B47">
        <v>25842</v>
      </c>
      <c r="C47" t="s">
        <v>46</v>
      </c>
      <c r="D47">
        <f>VLOOKUP(B47,Table3[],3,FALSE)</f>
        <v>153</v>
      </c>
      <c r="E47">
        <f>VLOOKUP(B47,Table3[],4,FALSE)</f>
        <v>0</v>
      </c>
      <c r="H47">
        <v>26219</v>
      </c>
      <c r="I47" t="s">
        <v>7</v>
      </c>
      <c r="J47">
        <v>344</v>
      </c>
      <c r="K47">
        <v>0</v>
      </c>
      <c r="N47" s="24">
        <v>26099</v>
      </c>
      <c r="O47" s="88">
        <v>900</v>
      </c>
      <c r="P47" s="88">
        <v>0</v>
      </c>
    </row>
    <row r="48" spans="2:16" x14ac:dyDescent="0.3">
      <c r="B48">
        <v>25906</v>
      </c>
      <c r="C48" t="s">
        <v>46</v>
      </c>
      <c r="D48">
        <f>VLOOKUP(B48,Table3[],3,FALSE)</f>
        <v>464</v>
      </c>
      <c r="E48">
        <f>VLOOKUP(B48,Table3[],4,FALSE)</f>
        <v>0</v>
      </c>
      <c r="H48">
        <v>26218</v>
      </c>
      <c r="I48" t="s">
        <v>7</v>
      </c>
      <c r="J48">
        <v>483</v>
      </c>
      <c r="K48">
        <v>0</v>
      </c>
      <c r="N48" s="24">
        <v>26100</v>
      </c>
      <c r="O48" s="88">
        <v>95</v>
      </c>
      <c r="P48" s="88">
        <v>0</v>
      </c>
    </row>
    <row r="49" spans="2:16" x14ac:dyDescent="0.3">
      <c r="B49">
        <v>25993</v>
      </c>
      <c r="C49" t="s">
        <v>46</v>
      </c>
      <c r="D49">
        <f>VLOOKUP(B49,Table3[],3,FALSE)</f>
        <v>455</v>
      </c>
      <c r="E49">
        <f>VLOOKUP(B49,Table3[],4,FALSE)</f>
        <v>0</v>
      </c>
      <c r="H49">
        <v>26217</v>
      </c>
      <c r="I49" t="s">
        <v>7</v>
      </c>
      <c r="J49">
        <v>554</v>
      </c>
      <c r="K49">
        <v>0</v>
      </c>
      <c r="N49" s="24">
        <v>26101</v>
      </c>
      <c r="O49" s="88">
        <v>820</v>
      </c>
      <c r="P49" s="88">
        <v>820</v>
      </c>
    </row>
    <row r="50" spans="2:16" x14ac:dyDescent="0.3">
      <c r="B50">
        <v>25809</v>
      </c>
      <c r="C50" t="s">
        <v>46</v>
      </c>
      <c r="D50">
        <f>VLOOKUP(B50,Table3[],3,FALSE)</f>
        <v>333</v>
      </c>
      <c r="E50">
        <f>VLOOKUP(B50,Table3[],4,FALSE)</f>
        <v>0</v>
      </c>
      <c r="H50">
        <v>26216</v>
      </c>
      <c r="I50" t="s">
        <v>7</v>
      </c>
      <c r="J50">
        <v>963</v>
      </c>
      <c r="K50">
        <v>963</v>
      </c>
      <c r="N50" s="24">
        <v>26102</v>
      </c>
      <c r="O50" s="88">
        <v>677</v>
      </c>
      <c r="P50" s="88">
        <v>0</v>
      </c>
    </row>
    <row r="51" spans="2:16" x14ac:dyDescent="0.3">
      <c r="B51">
        <v>26058</v>
      </c>
      <c r="C51" t="s">
        <v>46</v>
      </c>
      <c r="D51">
        <f>VLOOKUP(B51,Table3[],3,FALSE)</f>
        <v>1789.65</v>
      </c>
      <c r="E51">
        <f>VLOOKUP(B51,Table3[],4,FALSE)</f>
        <v>0</v>
      </c>
      <c r="H51">
        <v>26215</v>
      </c>
      <c r="I51" t="s">
        <v>7</v>
      </c>
      <c r="J51">
        <v>453</v>
      </c>
      <c r="K51">
        <v>0</v>
      </c>
      <c r="N51" s="24">
        <v>26103</v>
      </c>
      <c r="O51" s="88">
        <v>134</v>
      </c>
      <c r="P51" s="88">
        <v>0</v>
      </c>
    </row>
    <row r="52" spans="2:16" x14ac:dyDescent="0.3">
      <c r="B52">
        <v>26210</v>
      </c>
      <c r="C52" t="s">
        <v>46</v>
      </c>
      <c r="D52">
        <f>VLOOKUP(B52,Table3[],3,FALSE)</f>
        <v>1714</v>
      </c>
      <c r="E52">
        <f>VLOOKUP(B52,Table3[],4,FALSE)</f>
        <v>0</v>
      </c>
      <c r="H52">
        <v>26213</v>
      </c>
      <c r="I52" t="s">
        <v>7</v>
      </c>
      <c r="J52">
        <v>1538</v>
      </c>
      <c r="K52">
        <v>0</v>
      </c>
      <c r="N52" s="24">
        <v>26104</v>
      </c>
      <c r="O52" s="88">
        <v>458</v>
      </c>
      <c r="P52" s="88">
        <v>0</v>
      </c>
    </row>
    <row r="53" spans="2:16" x14ac:dyDescent="0.3">
      <c r="B53">
        <v>26116</v>
      </c>
      <c r="C53" t="s">
        <v>46</v>
      </c>
      <c r="D53">
        <f>VLOOKUP(B53,Table3[],3,FALSE)</f>
        <v>291</v>
      </c>
      <c r="E53">
        <f>VLOOKUP(B53,Table3[],4,FALSE)</f>
        <v>0</v>
      </c>
      <c r="H53">
        <v>26212</v>
      </c>
      <c r="I53" t="s">
        <v>7</v>
      </c>
      <c r="J53">
        <v>515</v>
      </c>
      <c r="K53">
        <v>0</v>
      </c>
      <c r="N53" s="24">
        <v>26105</v>
      </c>
      <c r="O53" s="88">
        <v>1030</v>
      </c>
      <c r="P53" s="88">
        <v>0</v>
      </c>
    </row>
    <row r="54" spans="2:16" x14ac:dyDescent="0.3">
      <c r="B54">
        <v>26066</v>
      </c>
      <c r="C54" t="s">
        <v>46</v>
      </c>
      <c r="D54">
        <f>VLOOKUP(B54,Table3[],3,FALSE)</f>
        <v>498</v>
      </c>
      <c r="E54">
        <f>VLOOKUP(B54,Table3[],4,FALSE)</f>
        <v>0</v>
      </c>
      <c r="H54">
        <v>26211</v>
      </c>
      <c r="I54" t="s">
        <v>7</v>
      </c>
      <c r="J54">
        <v>1559</v>
      </c>
      <c r="K54">
        <v>0</v>
      </c>
      <c r="N54" s="24">
        <v>26107</v>
      </c>
      <c r="O54" s="88">
        <v>528</v>
      </c>
      <c r="P54" s="88">
        <v>0</v>
      </c>
    </row>
    <row r="55" spans="2:16" x14ac:dyDescent="0.3">
      <c r="B55">
        <v>26139</v>
      </c>
      <c r="C55" t="s">
        <v>6</v>
      </c>
      <c r="D55">
        <f>VLOOKUP(B55,Table3[],3,FALSE)</f>
        <v>797</v>
      </c>
      <c r="E55">
        <f>VLOOKUP(B55,Table3[],4,FALSE)</f>
        <v>0</v>
      </c>
      <c r="H55">
        <v>26210</v>
      </c>
      <c r="I55" t="s">
        <v>15</v>
      </c>
      <c r="J55">
        <v>1714</v>
      </c>
      <c r="K55">
        <v>0</v>
      </c>
      <c r="N55" s="24">
        <v>26110</v>
      </c>
      <c r="O55" s="88">
        <v>1562</v>
      </c>
      <c r="P55" s="88">
        <v>0</v>
      </c>
    </row>
    <row r="56" spans="2:16" x14ac:dyDescent="0.3">
      <c r="B56">
        <v>26159</v>
      </c>
      <c r="C56" t="s">
        <v>6</v>
      </c>
      <c r="D56">
        <f>VLOOKUP(B56,Table3[],3,FALSE)</f>
        <v>1005</v>
      </c>
      <c r="E56">
        <f>VLOOKUP(B56,Table3[],4,FALSE)</f>
        <v>0</v>
      </c>
      <c r="H56">
        <v>26209</v>
      </c>
      <c r="I56" t="s">
        <v>7</v>
      </c>
      <c r="J56">
        <v>696</v>
      </c>
      <c r="K56">
        <v>0</v>
      </c>
      <c r="N56" s="24">
        <v>26112</v>
      </c>
      <c r="O56" s="88">
        <v>417</v>
      </c>
      <c r="P56" s="88">
        <v>0</v>
      </c>
    </row>
    <row r="57" spans="2:16" x14ac:dyDescent="0.3">
      <c r="B57">
        <v>26124</v>
      </c>
      <c r="C57" t="s">
        <v>6</v>
      </c>
      <c r="D57">
        <f>VLOOKUP(B57,Table3[],3,FALSE)</f>
        <v>546</v>
      </c>
      <c r="E57">
        <f>VLOOKUP(B57,Table3[],4,FALSE)</f>
        <v>0</v>
      </c>
      <c r="H57">
        <v>26208</v>
      </c>
      <c r="I57" t="s">
        <v>18</v>
      </c>
      <c r="J57">
        <v>419</v>
      </c>
      <c r="K57">
        <v>0</v>
      </c>
      <c r="N57" s="24">
        <v>26113</v>
      </c>
      <c r="O57" s="88">
        <v>859</v>
      </c>
      <c r="P57" s="88">
        <v>0</v>
      </c>
    </row>
    <row r="58" spans="2:16" x14ac:dyDescent="0.3">
      <c r="B58">
        <v>26180</v>
      </c>
      <c r="C58" t="s">
        <v>6</v>
      </c>
      <c r="D58">
        <f>VLOOKUP(B58,Table3[],3,FALSE)</f>
        <v>454</v>
      </c>
      <c r="E58">
        <f>VLOOKUP(B58,Table3[],4,FALSE)</f>
        <v>454</v>
      </c>
      <c r="H58">
        <v>26207</v>
      </c>
      <c r="I58" t="s">
        <v>18</v>
      </c>
      <c r="J58">
        <v>403</v>
      </c>
      <c r="K58">
        <v>0</v>
      </c>
      <c r="N58" s="24">
        <v>26116</v>
      </c>
      <c r="O58" s="88">
        <v>291</v>
      </c>
      <c r="P58" s="88">
        <v>0</v>
      </c>
    </row>
    <row r="59" spans="2:16" x14ac:dyDescent="0.3">
      <c r="B59">
        <v>26191</v>
      </c>
      <c r="C59" t="s">
        <v>6</v>
      </c>
      <c r="D59">
        <f>VLOOKUP(B59,Table3[],3,FALSE)</f>
        <v>501</v>
      </c>
      <c r="E59">
        <f>VLOOKUP(B59,Table3[],4,FALSE)</f>
        <v>0</v>
      </c>
      <c r="H59">
        <v>26205</v>
      </c>
      <c r="I59" t="s">
        <v>18</v>
      </c>
      <c r="J59">
        <v>506</v>
      </c>
      <c r="K59">
        <v>0</v>
      </c>
      <c r="N59" s="24">
        <v>26117</v>
      </c>
      <c r="O59" s="88">
        <v>197</v>
      </c>
      <c r="P59" s="88">
        <v>0</v>
      </c>
    </row>
    <row r="60" spans="2:16" x14ac:dyDescent="0.3">
      <c r="B60">
        <v>26101</v>
      </c>
      <c r="C60" t="s">
        <v>6</v>
      </c>
      <c r="D60">
        <f>VLOOKUP(B60,Table3[],3,FALSE)</f>
        <v>820</v>
      </c>
      <c r="E60">
        <f>VLOOKUP(B60,Table3[],4,FALSE)</f>
        <v>820</v>
      </c>
      <c r="H60">
        <v>26204</v>
      </c>
      <c r="I60" t="s">
        <v>7</v>
      </c>
      <c r="J60">
        <v>711</v>
      </c>
      <c r="K60">
        <v>0</v>
      </c>
      <c r="N60" s="24">
        <v>26118</v>
      </c>
      <c r="O60" s="88">
        <v>213</v>
      </c>
      <c r="P60" s="88">
        <v>0</v>
      </c>
    </row>
    <row r="61" spans="2:16" x14ac:dyDescent="0.3">
      <c r="B61">
        <v>26172</v>
      </c>
      <c r="C61" t="s">
        <v>6</v>
      </c>
      <c r="D61">
        <f>VLOOKUP(B61,Table3[],3,FALSE)</f>
        <v>501</v>
      </c>
      <c r="E61">
        <f>VLOOKUP(B61,Table3[],4,FALSE)</f>
        <v>0</v>
      </c>
      <c r="H61">
        <v>26203</v>
      </c>
      <c r="I61" t="s">
        <v>9</v>
      </c>
      <c r="J61">
        <v>1004</v>
      </c>
      <c r="K61">
        <v>1004</v>
      </c>
      <c r="N61" s="24">
        <v>26121</v>
      </c>
      <c r="O61" s="88">
        <v>453</v>
      </c>
      <c r="P61" s="88">
        <v>0</v>
      </c>
    </row>
    <row r="62" spans="2:16" x14ac:dyDescent="0.3">
      <c r="B62">
        <v>26181</v>
      </c>
      <c r="C62" t="s">
        <v>6</v>
      </c>
      <c r="D62">
        <f>VLOOKUP(B62,Table3[],3,FALSE)</f>
        <v>1468</v>
      </c>
      <c r="E62">
        <f>VLOOKUP(B62,Table3[],4,FALSE)</f>
        <v>1468</v>
      </c>
      <c r="H62">
        <v>26200</v>
      </c>
      <c r="I62" t="s">
        <v>18</v>
      </c>
      <c r="J62">
        <v>1291</v>
      </c>
      <c r="K62">
        <v>0</v>
      </c>
      <c r="N62" s="24">
        <v>26122</v>
      </c>
      <c r="O62" s="88">
        <v>777</v>
      </c>
      <c r="P62" s="88">
        <v>0</v>
      </c>
    </row>
    <row r="63" spans="2:16" x14ac:dyDescent="0.3">
      <c r="B63">
        <v>26054</v>
      </c>
      <c r="C63" t="s">
        <v>6</v>
      </c>
      <c r="D63">
        <f>VLOOKUP(B63,Table3[],3,FALSE)</f>
        <v>320</v>
      </c>
      <c r="E63">
        <f>VLOOKUP(B63,Table3[],4,FALSE)</f>
        <v>0</v>
      </c>
      <c r="H63">
        <v>26199</v>
      </c>
      <c r="I63" t="s">
        <v>9</v>
      </c>
      <c r="J63">
        <v>2410</v>
      </c>
      <c r="K63">
        <v>0</v>
      </c>
      <c r="N63" s="24">
        <v>26124</v>
      </c>
      <c r="O63" s="88">
        <v>546</v>
      </c>
      <c r="P63" s="88">
        <v>0</v>
      </c>
    </row>
    <row r="64" spans="2:16" x14ac:dyDescent="0.3">
      <c r="B64">
        <v>26053</v>
      </c>
      <c r="C64" t="s">
        <v>6</v>
      </c>
      <c r="D64">
        <f>VLOOKUP(B64,Table3[],3,FALSE)</f>
        <v>855</v>
      </c>
      <c r="E64">
        <f>VLOOKUP(B64,Table3[],4,FALSE)</f>
        <v>0</v>
      </c>
      <c r="H64">
        <v>26198</v>
      </c>
      <c r="I64" t="s">
        <v>7</v>
      </c>
      <c r="J64">
        <v>447</v>
      </c>
      <c r="K64">
        <v>0</v>
      </c>
      <c r="N64" s="24">
        <v>26126</v>
      </c>
      <c r="O64" s="88">
        <v>471</v>
      </c>
      <c r="P64" s="88">
        <v>0</v>
      </c>
    </row>
    <row r="65" spans="2:16" x14ac:dyDescent="0.3">
      <c r="B65">
        <v>26150</v>
      </c>
      <c r="C65" t="s">
        <v>6</v>
      </c>
      <c r="D65">
        <f>VLOOKUP(B65,Table3[],3,FALSE)</f>
        <v>938</v>
      </c>
      <c r="E65">
        <f>VLOOKUP(B65,Table3[],4,FALSE)</f>
        <v>0</v>
      </c>
      <c r="H65">
        <v>26197</v>
      </c>
      <c r="I65" t="s">
        <v>7</v>
      </c>
      <c r="J65">
        <v>182</v>
      </c>
      <c r="K65">
        <v>0</v>
      </c>
      <c r="N65" s="24">
        <v>26127</v>
      </c>
      <c r="O65" s="88">
        <v>440.3</v>
      </c>
      <c r="P65" s="88">
        <v>0</v>
      </c>
    </row>
    <row r="66" spans="2:16" x14ac:dyDescent="0.3">
      <c r="B66">
        <v>26110</v>
      </c>
      <c r="C66" t="s">
        <v>6</v>
      </c>
      <c r="D66">
        <f>VLOOKUP(B66,Table3[],3,FALSE)</f>
        <v>1562</v>
      </c>
      <c r="E66">
        <f>VLOOKUP(B66,Table3[],4,FALSE)</f>
        <v>0</v>
      </c>
      <c r="H66">
        <v>26196</v>
      </c>
      <c r="I66" t="s">
        <v>18</v>
      </c>
      <c r="J66">
        <v>640</v>
      </c>
      <c r="K66">
        <v>0</v>
      </c>
      <c r="N66" s="24">
        <v>26128</v>
      </c>
      <c r="O66" s="88">
        <v>142</v>
      </c>
      <c r="P66" s="88">
        <v>0</v>
      </c>
    </row>
    <row r="67" spans="2:16" x14ac:dyDescent="0.3">
      <c r="B67">
        <v>26131</v>
      </c>
      <c r="C67" t="s">
        <v>6</v>
      </c>
      <c r="D67">
        <f>VLOOKUP(B67,Table3[],3,FALSE)</f>
        <v>600</v>
      </c>
      <c r="E67">
        <f>VLOOKUP(B67,Table3[],4,FALSE)</f>
        <v>0</v>
      </c>
      <c r="H67">
        <v>26195</v>
      </c>
      <c r="I67" t="s">
        <v>8</v>
      </c>
      <c r="J67">
        <v>779.65</v>
      </c>
      <c r="K67">
        <v>0</v>
      </c>
      <c r="N67" s="24">
        <v>26129</v>
      </c>
      <c r="O67" s="88">
        <v>710</v>
      </c>
      <c r="P67" s="88">
        <v>710</v>
      </c>
    </row>
    <row r="68" spans="2:16" x14ac:dyDescent="0.3">
      <c r="B68">
        <v>26136</v>
      </c>
      <c r="C68" t="s">
        <v>6</v>
      </c>
      <c r="D68">
        <f>VLOOKUP(B68,Table3[],3,FALSE)</f>
        <v>1113</v>
      </c>
      <c r="E68">
        <f>VLOOKUP(B68,Table3[],4,FALSE)</f>
        <v>1113</v>
      </c>
      <c r="H68">
        <v>26194</v>
      </c>
      <c r="I68" t="s">
        <v>10</v>
      </c>
      <c r="J68">
        <v>588</v>
      </c>
      <c r="K68">
        <v>0</v>
      </c>
      <c r="N68" s="24">
        <v>26130</v>
      </c>
      <c r="O68" s="88">
        <v>424.5</v>
      </c>
      <c r="P68" s="88">
        <v>0</v>
      </c>
    </row>
    <row r="69" spans="2:16" x14ac:dyDescent="0.3">
      <c r="B69">
        <v>26129</v>
      </c>
      <c r="C69" t="s">
        <v>6</v>
      </c>
      <c r="D69">
        <f>VLOOKUP(B69,Table3[],3,FALSE)</f>
        <v>710</v>
      </c>
      <c r="E69">
        <f>VLOOKUP(B69,Table3[],4,FALSE)</f>
        <v>710</v>
      </c>
      <c r="H69">
        <v>26193</v>
      </c>
      <c r="I69" t="s">
        <v>19</v>
      </c>
      <c r="J69">
        <v>1825</v>
      </c>
      <c r="K69">
        <v>0</v>
      </c>
      <c r="N69" s="24">
        <v>26131</v>
      </c>
      <c r="O69" s="88">
        <v>600</v>
      </c>
      <c r="P69" s="88">
        <v>0</v>
      </c>
    </row>
    <row r="70" spans="2:16" x14ac:dyDescent="0.3">
      <c r="B70">
        <v>26099</v>
      </c>
      <c r="C70" t="s">
        <v>5</v>
      </c>
      <c r="D70">
        <f>VLOOKUP(B70,Table3[],3,FALSE)</f>
        <v>900</v>
      </c>
      <c r="E70">
        <f>VLOOKUP(B70,Table3[],4,FALSE)</f>
        <v>0</v>
      </c>
      <c r="H70">
        <v>26191</v>
      </c>
      <c r="I70" t="s">
        <v>12</v>
      </c>
      <c r="J70">
        <v>501</v>
      </c>
      <c r="K70">
        <v>0</v>
      </c>
      <c r="N70" s="24">
        <v>26135</v>
      </c>
      <c r="O70" s="88">
        <v>1377</v>
      </c>
      <c r="P70" s="88">
        <v>0</v>
      </c>
    </row>
    <row r="71" spans="2:16" x14ac:dyDescent="0.3">
      <c r="B71">
        <v>26036</v>
      </c>
      <c r="C71" t="s">
        <v>5</v>
      </c>
      <c r="D71">
        <f>VLOOKUP(B71,Table3[],3,FALSE)</f>
        <v>530</v>
      </c>
      <c r="E71">
        <f>VLOOKUP(B71,Table3[],4,FALSE)</f>
        <v>0</v>
      </c>
      <c r="H71">
        <v>26190</v>
      </c>
      <c r="I71" t="s">
        <v>15</v>
      </c>
      <c r="J71">
        <v>1366.65</v>
      </c>
      <c r="K71">
        <v>0</v>
      </c>
      <c r="N71" s="24">
        <v>26136</v>
      </c>
      <c r="O71" s="88">
        <v>1113</v>
      </c>
      <c r="P71" s="88">
        <v>1113</v>
      </c>
    </row>
    <row r="72" spans="2:16" x14ac:dyDescent="0.3">
      <c r="B72">
        <v>26164</v>
      </c>
      <c r="C72" t="s">
        <v>5</v>
      </c>
      <c r="D72">
        <f>VLOOKUP(B72,Table3[],3,FALSE)</f>
        <v>364</v>
      </c>
      <c r="E72">
        <f>VLOOKUP(B72,Table3[],4,FALSE)</f>
        <v>0</v>
      </c>
      <c r="H72">
        <v>26189</v>
      </c>
      <c r="I72" t="s">
        <v>7</v>
      </c>
      <c r="J72">
        <v>1006</v>
      </c>
      <c r="K72">
        <v>1006</v>
      </c>
      <c r="N72" s="24">
        <v>26137</v>
      </c>
      <c r="O72" s="88">
        <v>441</v>
      </c>
      <c r="P72" s="88">
        <v>441</v>
      </c>
    </row>
    <row r="73" spans="2:16" x14ac:dyDescent="0.3">
      <c r="B73">
        <v>26163</v>
      </c>
      <c r="C73" t="s">
        <v>5</v>
      </c>
      <c r="D73">
        <f>VLOOKUP(B73,Table3[],3,FALSE)</f>
        <v>583</v>
      </c>
      <c r="E73">
        <f>VLOOKUP(B73,Table3[],4,FALSE)</f>
        <v>0</v>
      </c>
      <c r="H73">
        <v>26188</v>
      </c>
      <c r="I73" t="s">
        <v>18</v>
      </c>
      <c r="J73">
        <v>1586</v>
      </c>
      <c r="K73">
        <v>0</v>
      </c>
      <c r="N73" s="24">
        <v>26138</v>
      </c>
      <c r="O73" s="88">
        <v>216</v>
      </c>
      <c r="P73" s="88">
        <v>0</v>
      </c>
    </row>
    <row r="74" spans="2:16" x14ac:dyDescent="0.3">
      <c r="B74">
        <v>26183</v>
      </c>
      <c r="C74" t="s">
        <v>5</v>
      </c>
      <c r="D74">
        <f>VLOOKUP(B74,Table3[],3,FALSE)</f>
        <v>567</v>
      </c>
      <c r="E74">
        <f>VLOOKUP(B74,Table3[],4,FALSE)</f>
        <v>0</v>
      </c>
      <c r="H74">
        <v>26187</v>
      </c>
      <c r="I74" t="s">
        <v>18</v>
      </c>
      <c r="J74">
        <v>481</v>
      </c>
      <c r="K74">
        <v>0</v>
      </c>
      <c r="N74" s="24">
        <v>26139</v>
      </c>
      <c r="O74" s="88">
        <v>797</v>
      </c>
      <c r="P74" s="88">
        <v>0</v>
      </c>
    </row>
    <row r="75" spans="2:16" x14ac:dyDescent="0.3">
      <c r="B75">
        <v>26148</v>
      </c>
      <c r="C75" t="s">
        <v>5</v>
      </c>
      <c r="D75">
        <f>VLOOKUP(B75,Table3[],3,FALSE)</f>
        <v>493</v>
      </c>
      <c r="E75">
        <f>VLOOKUP(B75,Table3[],4,FALSE)</f>
        <v>0</v>
      </c>
      <c r="H75">
        <v>26186</v>
      </c>
      <c r="I75" t="s">
        <v>8</v>
      </c>
      <c r="J75">
        <v>476</v>
      </c>
      <c r="K75">
        <v>0</v>
      </c>
      <c r="N75" s="24">
        <v>26140</v>
      </c>
      <c r="O75" s="88">
        <v>946</v>
      </c>
      <c r="P75" s="88">
        <v>0</v>
      </c>
    </row>
    <row r="76" spans="2:16" x14ac:dyDescent="0.3">
      <c r="B76">
        <v>26146</v>
      </c>
      <c r="C76" t="s">
        <v>5</v>
      </c>
      <c r="D76">
        <f>VLOOKUP(B76,Table3[],3,FALSE)</f>
        <v>539</v>
      </c>
      <c r="E76">
        <f>VLOOKUP(B76,Table3[],4,FALSE)</f>
        <v>0</v>
      </c>
      <c r="H76">
        <v>26185</v>
      </c>
      <c r="I76" t="s">
        <v>16</v>
      </c>
      <c r="J76">
        <v>1000</v>
      </c>
      <c r="K76">
        <v>0</v>
      </c>
      <c r="N76" s="24">
        <v>26141</v>
      </c>
      <c r="O76" s="88">
        <v>147</v>
      </c>
      <c r="P76" s="88">
        <v>0</v>
      </c>
    </row>
    <row r="77" spans="2:16" x14ac:dyDescent="0.3">
      <c r="B77">
        <v>26154</v>
      </c>
      <c r="C77" t="s">
        <v>5</v>
      </c>
      <c r="D77">
        <f>VLOOKUP(B77,Table3[],3,FALSE)</f>
        <v>491</v>
      </c>
      <c r="E77">
        <f>VLOOKUP(B77,Table3[],4,FALSE)</f>
        <v>0</v>
      </c>
      <c r="H77">
        <v>26183</v>
      </c>
      <c r="I77" t="s">
        <v>10</v>
      </c>
      <c r="J77">
        <v>567</v>
      </c>
      <c r="K77">
        <v>0</v>
      </c>
      <c r="N77" s="24">
        <v>26142</v>
      </c>
      <c r="O77" s="88">
        <v>223</v>
      </c>
      <c r="P77" s="88">
        <v>0</v>
      </c>
    </row>
    <row r="78" spans="2:16" x14ac:dyDescent="0.3">
      <c r="B78">
        <v>26194</v>
      </c>
      <c r="C78" t="s">
        <v>5</v>
      </c>
      <c r="D78">
        <f>VLOOKUP(B78,Table3[],3,FALSE)</f>
        <v>588</v>
      </c>
      <c r="E78">
        <f>VLOOKUP(B78,Table3[],4,FALSE)</f>
        <v>0</v>
      </c>
      <c r="H78">
        <v>26182</v>
      </c>
      <c r="I78" t="s">
        <v>16</v>
      </c>
      <c r="J78">
        <v>399.65</v>
      </c>
      <c r="K78">
        <v>0</v>
      </c>
      <c r="N78" s="24">
        <v>26143</v>
      </c>
      <c r="O78" s="88">
        <v>1250</v>
      </c>
      <c r="P78" s="88">
        <v>0</v>
      </c>
    </row>
    <row r="79" spans="2:16" x14ac:dyDescent="0.3">
      <c r="B79">
        <v>26160</v>
      </c>
      <c r="C79" t="s">
        <v>5</v>
      </c>
      <c r="D79">
        <f>VLOOKUP(B79,Table3[],3,FALSE)</f>
        <v>775</v>
      </c>
      <c r="E79">
        <f>VLOOKUP(B79,Table3[],4,FALSE)</f>
        <v>775</v>
      </c>
      <c r="H79">
        <v>26181</v>
      </c>
      <c r="I79" t="s">
        <v>12</v>
      </c>
      <c r="J79">
        <v>1468</v>
      </c>
      <c r="K79">
        <v>1468</v>
      </c>
      <c r="N79" s="24">
        <v>26144</v>
      </c>
      <c r="O79" s="88">
        <v>464</v>
      </c>
      <c r="P79" s="88">
        <v>0</v>
      </c>
    </row>
    <row r="80" spans="2:16" x14ac:dyDescent="0.3">
      <c r="B80">
        <v>26169</v>
      </c>
      <c r="C80" t="s">
        <v>5</v>
      </c>
      <c r="D80">
        <f>VLOOKUP(B80,Table3[],3,FALSE)</f>
        <v>430</v>
      </c>
      <c r="E80">
        <f>VLOOKUP(B80,Table3[],4,FALSE)</f>
        <v>0</v>
      </c>
      <c r="H80">
        <v>26180</v>
      </c>
      <c r="I80" t="s">
        <v>12</v>
      </c>
      <c r="J80">
        <v>454</v>
      </c>
      <c r="K80">
        <v>454</v>
      </c>
      <c r="N80" s="24">
        <v>26145</v>
      </c>
      <c r="O80" s="88">
        <v>435</v>
      </c>
      <c r="P80" s="88">
        <v>0</v>
      </c>
    </row>
    <row r="81" spans="2:16" x14ac:dyDescent="0.3">
      <c r="B81">
        <v>26178</v>
      </c>
      <c r="C81" t="s">
        <v>5</v>
      </c>
      <c r="D81">
        <f>VLOOKUP(B81,Table3[],3,FALSE)</f>
        <v>756</v>
      </c>
      <c r="E81">
        <f>VLOOKUP(B81,Table3[],4,FALSE)</f>
        <v>0</v>
      </c>
      <c r="H81">
        <v>26179</v>
      </c>
      <c r="I81" t="s">
        <v>18</v>
      </c>
      <c r="J81">
        <v>429</v>
      </c>
      <c r="K81">
        <v>0</v>
      </c>
      <c r="N81" s="24">
        <v>26146</v>
      </c>
      <c r="O81" s="88">
        <v>539</v>
      </c>
      <c r="P81" s="88">
        <v>0</v>
      </c>
    </row>
    <row r="82" spans="2:16" x14ac:dyDescent="0.3">
      <c r="B82">
        <v>26102</v>
      </c>
      <c r="C82" t="s">
        <v>5</v>
      </c>
      <c r="D82">
        <f>VLOOKUP(B82,Table3[],3,FALSE)</f>
        <v>677</v>
      </c>
      <c r="E82">
        <f>VLOOKUP(B82,Table3[],4,FALSE)</f>
        <v>0</v>
      </c>
      <c r="H82">
        <v>26178</v>
      </c>
      <c r="I82" t="s">
        <v>10</v>
      </c>
      <c r="J82">
        <v>756</v>
      </c>
      <c r="K82">
        <v>0</v>
      </c>
      <c r="N82" s="24">
        <v>26147</v>
      </c>
      <c r="O82" s="88">
        <v>563</v>
      </c>
      <c r="P82" s="88">
        <v>0</v>
      </c>
    </row>
    <row r="83" spans="2:16" x14ac:dyDescent="0.3">
      <c r="B83">
        <v>26165</v>
      </c>
      <c r="C83" t="s">
        <v>5</v>
      </c>
      <c r="D83">
        <f>VLOOKUP(B83,Table3[],3,FALSE)</f>
        <v>557</v>
      </c>
      <c r="E83">
        <f>VLOOKUP(B83,Table3[],4,FALSE)</f>
        <v>0</v>
      </c>
      <c r="H83">
        <v>26177</v>
      </c>
      <c r="I83" t="s">
        <v>19</v>
      </c>
      <c r="J83">
        <v>1199</v>
      </c>
      <c r="K83">
        <v>0</v>
      </c>
      <c r="N83" s="24">
        <v>26148</v>
      </c>
      <c r="O83" s="88">
        <v>493</v>
      </c>
      <c r="P83" s="88">
        <v>0</v>
      </c>
    </row>
    <row r="84" spans="2:16" x14ac:dyDescent="0.3">
      <c r="B84">
        <v>26195</v>
      </c>
      <c r="C84" t="s">
        <v>1</v>
      </c>
      <c r="D84">
        <f>VLOOKUP(B84,Table3[],3,FALSE)</f>
        <v>779.65</v>
      </c>
      <c r="E84">
        <f>VLOOKUP(B84,Table3[],4,FALSE)</f>
        <v>0</v>
      </c>
      <c r="H84">
        <v>26176</v>
      </c>
      <c r="I84" t="s">
        <v>18</v>
      </c>
      <c r="J84">
        <v>958.25</v>
      </c>
      <c r="K84">
        <v>0</v>
      </c>
      <c r="N84" s="24">
        <v>26149</v>
      </c>
      <c r="O84" s="88">
        <v>439</v>
      </c>
      <c r="P84" s="88">
        <v>0</v>
      </c>
    </row>
    <row r="85" spans="2:16" x14ac:dyDescent="0.3">
      <c r="B85">
        <v>26010</v>
      </c>
      <c r="C85" t="s">
        <v>1</v>
      </c>
      <c r="D85">
        <f>VLOOKUP(B85,Table3[],3,FALSE)</f>
        <v>455</v>
      </c>
      <c r="E85">
        <f>VLOOKUP(B85,Table3[],4,FALSE)</f>
        <v>0</v>
      </c>
      <c r="H85">
        <v>26175</v>
      </c>
      <c r="I85" t="s">
        <v>8</v>
      </c>
      <c r="J85">
        <v>628</v>
      </c>
      <c r="K85">
        <v>628</v>
      </c>
      <c r="N85" s="24">
        <v>26150</v>
      </c>
      <c r="O85" s="88">
        <v>938</v>
      </c>
      <c r="P85" s="88">
        <v>0</v>
      </c>
    </row>
    <row r="86" spans="2:16" x14ac:dyDescent="0.3">
      <c r="B86">
        <v>26186</v>
      </c>
      <c r="C86" t="s">
        <v>1</v>
      </c>
      <c r="D86">
        <f>VLOOKUP(B86,Table3[],3,FALSE)</f>
        <v>476</v>
      </c>
      <c r="E86">
        <f>VLOOKUP(B86,Table3[],4,FALSE)</f>
        <v>0</v>
      </c>
      <c r="H86">
        <v>26174</v>
      </c>
      <c r="I86" t="s">
        <v>7</v>
      </c>
      <c r="J86">
        <v>0</v>
      </c>
      <c r="K86">
        <v>0</v>
      </c>
      <c r="N86" s="24">
        <v>26151</v>
      </c>
      <c r="O86" s="88">
        <v>506</v>
      </c>
      <c r="P86" s="88">
        <v>0</v>
      </c>
    </row>
    <row r="87" spans="2:16" x14ac:dyDescent="0.3">
      <c r="B87">
        <v>26008</v>
      </c>
      <c r="C87" t="s">
        <v>1</v>
      </c>
      <c r="D87">
        <f>VLOOKUP(B87,Table3[],3,FALSE)</f>
        <v>436</v>
      </c>
      <c r="E87">
        <f>VLOOKUP(B87,Table3[],4,FALSE)</f>
        <v>0</v>
      </c>
      <c r="H87">
        <v>26173</v>
      </c>
      <c r="I87" t="s">
        <v>7</v>
      </c>
      <c r="J87">
        <v>112</v>
      </c>
      <c r="K87">
        <v>0</v>
      </c>
      <c r="N87" s="24">
        <v>26152</v>
      </c>
      <c r="O87" s="88">
        <v>452</v>
      </c>
      <c r="P87" s="88">
        <v>0</v>
      </c>
    </row>
    <row r="88" spans="2:16" x14ac:dyDescent="0.3">
      <c r="B88">
        <v>26158</v>
      </c>
      <c r="C88" t="s">
        <v>1</v>
      </c>
      <c r="D88">
        <f>VLOOKUP(B88,Table3[],3,FALSE)</f>
        <v>552</v>
      </c>
      <c r="E88">
        <f>VLOOKUP(B88,Table3[],4,FALSE)</f>
        <v>0</v>
      </c>
      <c r="H88">
        <v>26172</v>
      </c>
      <c r="I88" t="s">
        <v>12</v>
      </c>
      <c r="J88">
        <v>501</v>
      </c>
      <c r="K88">
        <v>0</v>
      </c>
      <c r="N88" s="24">
        <v>26153</v>
      </c>
      <c r="O88" s="88">
        <v>784</v>
      </c>
      <c r="P88" s="88">
        <v>0</v>
      </c>
    </row>
    <row r="89" spans="2:16" x14ac:dyDescent="0.3">
      <c r="B89">
        <v>25904</v>
      </c>
      <c r="C89" t="s">
        <v>1</v>
      </c>
      <c r="D89">
        <f>VLOOKUP(B89,Table3[],3,FALSE)</f>
        <v>532</v>
      </c>
      <c r="E89">
        <f>VLOOKUP(B89,Table3[],4,FALSE)</f>
        <v>0</v>
      </c>
      <c r="H89">
        <v>26171</v>
      </c>
      <c r="I89" t="s">
        <v>7</v>
      </c>
      <c r="J89">
        <v>419</v>
      </c>
      <c r="K89">
        <v>0</v>
      </c>
      <c r="N89" s="24">
        <v>26154</v>
      </c>
      <c r="O89" s="88">
        <v>491</v>
      </c>
      <c r="P89" s="88">
        <v>0</v>
      </c>
    </row>
    <row r="90" spans="2:16" x14ac:dyDescent="0.3">
      <c r="B90">
        <v>26107</v>
      </c>
      <c r="C90" t="s">
        <v>1</v>
      </c>
      <c r="D90">
        <f>VLOOKUP(B90,Table3[],3,FALSE)</f>
        <v>528</v>
      </c>
      <c r="E90">
        <f>VLOOKUP(B90,Table3[],4,FALSE)</f>
        <v>0</v>
      </c>
      <c r="H90">
        <v>26170</v>
      </c>
      <c r="I90" t="s">
        <v>20</v>
      </c>
      <c r="J90">
        <v>425</v>
      </c>
      <c r="K90">
        <v>0</v>
      </c>
      <c r="N90" s="24">
        <v>26156</v>
      </c>
      <c r="O90" s="88">
        <v>1006</v>
      </c>
      <c r="P90" s="88">
        <v>1006</v>
      </c>
    </row>
    <row r="91" spans="2:16" x14ac:dyDescent="0.3">
      <c r="B91">
        <v>26175</v>
      </c>
      <c r="C91" t="s">
        <v>1</v>
      </c>
      <c r="D91">
        <f>VLOOKUP(B91,Table3[],3,FALSE)</f>
        <v>628</v>
      </c>
      <c r="E91">
        <f>VLOOKUP(B91,Table3[],4,FALSE)</f>
        <v>628</v>
      </c>
      <c r="H91">
        <v>26169</v>
      </c>
      <c r="I91" t="s">
        <v>10</v>
      </c>
      <c r="J91">
        <v>430</v>
      </c>
      <c r="K91">
        <v>0</v>
      </c>
      <c r="N91" s="24">
        <v>26157</v>
      </c>
      <c r="O91" s="88">
        <v>591</v>
      </c>
      <c r="P91" s="88">
        <v>0</v>
      </c>
    </row>
    <row r="92" spans="2:16" x14ac:dyDescent="0.3">
      <c r="B92">
        <v>26140</v>
      </c>
      <c r="C92" t="s">
        <v>41</v>
      </c>
      <c r="D92">
        <f>VLOOKUP(B92,Table3[],3,FALSE)</f>
        <v>946</v>
      </c>
      <c r="E92">
        <f>VLOOKUP(B92,Table3[],4,FALSE)</f>
        <v>0</v>
      </c>
      <c r="H92">
        <v>26168</v>
      </c>
      <c r="I92" t="s">
        <v>18</v>
      </c>
      <c r="J92">
        <v>132</v>
      </c>
      <c r="K92">
        <v>0</v>
      </c>
      <c r="N92" s="24">
        <v>26158</v>
      </c>
      <c r="O92" s="88">
        <v>552</v>
      </c>
      <c r="P92" s="88">
        <v>0</v>
      </c>
    </row>
    <row r="93" spans="2:16" x14ac:dyDescent="0.3">
      <c r="B93">
        <v>26127</v>
      </c>
      <c r="C93" t="s">
        <v>41</v>
      </c>
      <c r="D93">
        <f>VLOOKUP(B93,Table3[],3,FALSE)</f>
        <v>440.3</v>
      </c>
      <c r="E93">
        <f>VLOOKUP(B93,Table3[],4,FALSE)</f>
        <v>0</v>
      </c>
      <c r="H93">
        <v>26167</v>
      </c>
      <c r="I93" t="s">
        <v>9</v>
      </c>
      <c r="J93">
        <v>750</v>
      </c>
      <c r="K93">
        <v>0</v>
      </c>
      <c r="N93" s="24">
        <v>26159</v>
      </c>
      <c r="O93" s="88">
        <v>1005</v>
      </c>
      <c r="P93" s="88">
        <v>0</v>
      </c>
    </row>
    <row r="94" spans="2:16" x14ac:dyDescent="0.3">
      <c r="B94">
        <v>26128</v>
      </c>
      <c r="C94" t="s">
        <v>41</v>
      </c>
      <c r="D94">
        <f>VLOOKUP(B94,Table3[],3,FALSE)</f>
        <v>142</v>
      </c>
      <c r="E94">
        <f>VLOOKUP(B94,Table3[],4,FALSE)</f>
        <v>0</v>
      </c>
      <c r="H94">
        <v>26166</v>
      </c>
      <c r="I94" t="s">
        <v>9</v>
      </c>
      <c r="J94">
        <v>781</v>
      </c>
      <c r="K94">
        <v>0</v>
      </c>
      <c r="N94" s="24">
        <v>26160</v>
      </c>
      <c r="O94" s="88">
        <v>775</v>
      </c>
      <c r="P94" s="88">
        <v>775</v>
      </c>
    </row>
    <row r="95" spans="2:16" x14ac:dyDescent="0.3">
      <c r="B95">
        <v>25935</v>
      </c>
      <c r="C95" t="s">
        <v>41</v>
      </c>
      <c r="D95">
        <f>VLOOKUP(B95,Table3[],3,FALSE)</f>
        <v>23</v>
      </c>
      <c r="E95">
        <f>VLOOKUP(B95,Table3[],4,FALSE)</f>
        <v>0</v>
      </c>
      <c r="H95">
        <v>26165</v>
      </c>
      <c r="I95" t="s">
        <v>10</v>
      </c>
      <c r="J95">
        <v>557</v>
      </c>
      <c r="K95">
        <v>0</v>
      </c>
      <c r="N95" s="24">
        <v>26163</v>
      </c>
      <c r="O95" s="88">
        <v>583</v>
      </c>
      <c r="P95" s="88">
        <v>0</v>
      </c>
    </row>
    <row r="96" spans="2:16" x14ac:dyDescent="0.3">
      <c r="B96">
        <v>26077</v>
      </c>
      <c r="C96" t="s">
        <v>41</v>
      </c>
      <c r="D96">
        <f>VLOOKUP(B96,Table3[],3,FALSE)</f>
        <v>34</v>
      </c>
      <c r="E96">
        <f>VLOOKUP(B96,Table3[],4,FALSE)</f>
        <v>0</v>
      </c>
      <c r="H96">
        <v>26164</v>
      </c>
      <c r="I96" t="s">
        <v>10</v>
      </c>
      <c r="J96">
        <v>364</v>
      </c>
      <c r="K96">
        <v>0</v>
      </c>
      <c r="N96" s="24">
        <v>26164</v>
      </c>
      <c r="O96" s="88">
        <v>364</v>
      </c>
      <c r="P96" s="88">
        <v>0</v>
      </c>
    </row>
    <row r="97" spans="2:16" x14ac:dyDescent="0.3">
      <c r="B97">
        <v>25973</v>
      </c>
      <c r="C97" t="s">
        <v>41</v>
      </c>
      <c r="D97">
        <f>VLOOKUP(B97,Table3[],3,FALSE)</f>
        <v>433</v>
      </c>
      <c r="E97">
        <f>VLOOKUP(B97,Table3[],4,FALSE)</f>
        <v>0</v>
      </c>
      <c r="H97">
        <v>26163</v>
      </c>
      <c r="I97" t="s">
        <v>10</v>
      </c>
      <c r="J97">
        <v>583</v>
      </c>
      <c r="K97">
        <v>0</v>
      </c>
      <c r="N97" s="24">
        <v>26165</v>
      </c>
      <c r="O97" s="88">
        <v>557</v>
      </c>
      <c r="P97" s="88">
        <v>0</v>
      </c>
    </row>
    <row r="98" spans="2:16" x14ac:dyDescent="0.3">
      <c r="B98">
        <v>26182</v>
      </c>
      <c r="C98" t="s">
        <v>41</v>
      </c>
      <c r="D98">
        <f>VLOOKUP(B98,Table3[],3,FALSE)</f>
        <v>399.65</v>
      </c>
      <c r="E98">
        <f>VLOOKUP(B98,Table3[],4,FALSE)</f>
        <v>0</v>
      </c>
      <c r="H98">
        <v>26162</v>
      </c>
      <c r="I98" t="s">
        <v>7</v>
      </c>
      <c r="J98">
        <v>762</v>
      </c>
      <c r="K98">
        <v>0</v>
      </c>
      <c r="N98" s="24">
        <v>26166</v>
      </c>
      <c r="O98" s="88">
        <v>781</v>
      </c>
      <c r="P98" s="88">
        <v>0</v>
      </c>
    </row>
    <row r="99" spans="2:16" x14ac:dyDescent="0.3">
      <c r="B99">
        <v>26145</v>
      </c>
      <c r="C99" t="s">
        <v>41</v>
      </c>
      <c r="D99">
        <f>VLOOKUP(B99,Table3[],3,FALSE)</f>
        <v>435</v>
      </c>
      <c r="E99">
        <f>VLOOKUP(B99,Table3[],4,FALSE)</f>
        <v>0</v>
      </c>
      <c r="H99">
        <v>26161</v>
      </c>
      <c r="I99" t="s">
        <v>7</v>
      </c>
      <c r="J99">
        <v>1104</v>
      </c>
      <c r="K99">
        <v>0</v>
      </c>
      <c r="N99" s="24">
        <v>26167</v>
      </c>
      <c r="O99" s="88">
        <v>750</v>
      </c>
      <c r="P99" s="88">
        <v>0</v>
      </c>
    </row>
    <row r="100" spans="2:16" x14ac:dyDescent="0.3">
      <c r="B100">
        <v>25921</v>
      </c>
      <c r="C100" t="s">
        <v>41</v>
      </c>
      <c r="D100">
        <f>VLOOKUP(B100,Table3[],3,FALSE)</f>
        <v>188</v>
      </c>
      <c r="E100">
        <f>VLOOKUP(B100,Table3[],4,FALSE)</f>
        <v>0</v>
      </c>
      <c r="H100">
        <v>26160</v>
      </c>
      <c r="I100" t="s">
        <v>10</v>
      </c>
      <c r="J100">
        <v>775</v>
      </c>
      <c r="K100">
        <v>775</v>
      </c>
      <c r="N100" s="24">
        <v>26168</v>
      </c>
      <c r="O100" s="88">
        <v>132</v>
      </c>
      <c r="P100" s="88">
        <v>0</v>
      </c>
    </row>
    <row r="101" spans="2:16" x14ac:dyDescent="0.3">
      <c r="B101">
        <v>26071</v>
      </c>
      <c r="C101" t="s">
        <v>41</v>
      </c>
      <c r="D101">
        <f>VLOOKUP(B101,Table3[],3,FALSE)</f>
        <v>831</v>
      </c>
      <c r="E101">
        <f>VLOOKUP(B101,Table3[],4,FALSE)</f>
        <v>0</v>
      </c>
      <c r="H101">
        <v>26159</v>
      </c>
      <c r="I101" t="s">
        <v>12</v>
      </c>
      <c r="J101">
        <v>1005</v>
      </c>
      <c r="K101">
        <v>0</v>
      </c>
      <c r="N101" s="24">
        <v>26169</v>
      </c>
      <c r="O101" s="88">
        <v>430</v>
      </c>
      <c r="P101" s="88">
        <v>0</v>
      </c>
    </row>
    <row r="102" spans="2:16" x14ac:dyDescent="0.3">
      <c r="B102">
        <v>26056</v>
      </c>
      <c r="C102" t="s">
        <v>41</v>
      </c>
      <c r="D102">
        <f>VLOOKUP(B102,Table3[],3,FALSE)</f>
        <v>472</v>
      </c>
      <c r="E102">
        <f>VLOOKUP(B102,Table3[],4,FALSE)</f>
        <v>0</v>
      </c>
      <c r="H102">
        <v>26158</v>
      </c>
      <c r="I102" t="s">
        <v>8</v>
      </c>
      <c r="J102">
        <v>552</v>
      </c>
      <c r="K102">
        <v>0</v>
      </c>
      <c r="N102" s="24">
        <v>26170</v>
      </c>
      <c r="O102" s="88">
        <v>425</v>
      </c>
      <c r="P102" s="88">
        <v>0</v>
      </c>
    </row>
    <row r="103" spans="2:16" x14ac:dyDescent="0.3">
      <c r="B103">
        <v>26040</v>
      </c>
      <c r="C103" t="s">
        <v>41</v>
      </c>
      <c r="D103">
        <f>VLOOKUP(B103,Table3[],3,FALSE)</f>
        <v>910</v>
      </c>
      <c r="E103">
        <f>VLOOKUP(B103,Table3[],4,FALSE)</f>
        <v>0</v>
      </c>
      <c r="H103">
        <v>26157</v>
      </c>
      <c r="I103" t="s">
        <v>18</v>
      </c>
      <c r="J103">
        <v>591</v>
      </c>
      <c r="K103">
        <v>0</v>
      </c>
      <c r="N103" s="24">
        <v>26172</v>
      </c>
      <c r="O103" s="88">
        <v>501</v>
      </c>
      <c r="P103" s="88">
        <v>0</v>
      </c>
    </row>
    <row r="104" spans="2:16" x14ac:dyDescent="0.3">
      <c r="B104">
        <v>26055</v>
      </c>
      <c r="C104" t="s">
        <v>41</v>
      </c>
      <c r="D104">
        <f>VLOOKUP(B104,Table3[],3,FALSE)</f>
        <v>3561</v>
      </c>
      <c r="E104">
        <f>VLOOKUP(B104,Table3[],4,FALSE)</f>
        <v>0</v>
      </c>
      <c r="H104">
        <v>26156</v>
      </c>
      <c r="I104" t="s">
        <v>9</v>
      </c>
      <c r="J104">
        <v>1006</v>
      </c>
      <c r="K104">
        <v>1006</v>
      </c>
      <c r="N104" s="24">
        <v>26175</v>
      </c>
      <c r="O104" s="88">
        <v>628</v>
      </c>
      <c r="P104" s="88">
        <v>628</v>
      </c>
    </row>
    <row r="105" spans="2:16" x14ac:dyDescent="0.3">
      <c r="B105">
        <v>26144</v>
      </c>
      <c r="C105" t="s">
        <v>41</v>
      </c>
      <c r="D105">
        <f>VLOOKUP(B105,Table3[],3,FALSE)</f>
        <v>464</v>
      </c>
      <c r="E105">
        <f>VLOOKUP(B105,Table3[],4,FALSE)</f>
        <v>0</v>
      </c>
      <c r="H105">
        <v>26155</v>
      </c>
      <c r="I105" t="s">
        <v>7</v>
      </c>
      <c r="J105">
        <v>553</v>
      </c>
      <c r="K105">
        <v>0</v>
      </c>
      <c r="N105" s="24">
        <v>26176</v>
      </c>
      <c r="O105" s="88">
        <v>958.25</v>
      </c>
      <c r="P105" s="88">
        <v>0</v>
      </c>
    </row>
    <row r="106" spans="2:16" x14ac:dyDescent="0.3">
      <c r="B106">
        <v>26185</v>
      </c>
      <c r="C106" t="s">
        <v>41</v>
      </c>
      <c r="D106">
        <f>VLOOKUP(B106,Table3[],3,FALSE)</f>
        <v>1000</v>
      </c>
      <c r="E106">
        <f>VLOOKUP(B106,Table3[],4,FALSE)</f>
        <v>0</v>
      </c>
      <c r="H106">
        <v>26154</v>
      </c>
      <c r="I106" t="s">
        <v>10</v>
      </c>
      <c r="J106">
        <v>491</v>
      </c>
      <c r="K106">
        <v>0</v>
      </c>
      <c r="N106" s="24">
        <v>26177</v>
      </c>
      <c r="O106" s="88">
        <v>1199</v>
      </c>
      <c r="P106" s="88">
        <v>0</v>
      </c>
    </row>
    <row r="107" spans="2:16" x14ac:dyDescent="0.3">
      <c r="B107">
        <v>26143</v>
      </c>
      <c r="C107" t="s">
        <v>41</v>
      </c>
      <c r="D107">
        <f>VLOOKUP(B107,Table3[],3,FALSE)</f>
        <v>1250</v>
      </c>
      <c r="E107">
        <f>VLOOKUP(B107,Table3[],4,FALSE)</f>
        <v>0</v>
      </c>
      <c r="H107">
        <v>26153</v>
      </c>
      <c r="I107" t="s">
        <v>9</v>
      </c>
      <c r="J107">
        <v>784</v>
      </c>
      <c r="K107">
        <v>0</v>
      </c>
      <c r="N107" s="24">
        <v>26178</v>
      </c>
      <c r="O107" s="88">
        <v>756</v>
      </c>
      <c r="P107" s="88">
        <v>0</v>
      </c>
    </row>
    <row r="108" spans="2:16" x14ac:dyDescent="0.3">
      <c r="B108">
        <v>26100</v>
      </c>
      <c r="C108" t="s">
        <v>41</v>
      </c>
      <c r="D108">
        <f>VLOOKUP(B108,Table3[],3,FALSE)</f>
        <v>95</v>
      </c>
      <c r="E108">
        <f>VLOOKUP(B108,Table3[],4,FALSE)</f>
        <v>0</v>
      </c>
      <c r="H108">
        <v>26152</v>
      </c>
      <c r="I108" t="s">
        <v>15</v>
      </c>
      <c r="J108">
        <v>452</v>
      </c>
      <c r="K108">
        <v>0</v>
      </c>
      <c r="N108" s="24">
        <v>26179</v>
      </c>
      <c r="O108" s="88">
        <v>429</v>
      </c>
      <c r="P108" s="88">
        <v>0</v>
      </c>
    </row>
    <row r="109" spans="2:16" x14ac:dyDescent="0.3">
      <c r="B109">
        <v>25962</v>
      </c>
      <c r="C109" t="s">
        <v>41</v>
      </c>
      <c r="D109">
        <f>VLOOKUP(B109,Table3[],3,FALSE)</f>
        <v>1254</v>
      </c>
      <c r="E109">
        <f>VLOOKUP(B109,Table3[],4,FALSE)</f>
        <v>1254</v>
      </c>
      <c r="H109">
        <v>26151</v>
      </c>
      <c r="I109" t="s">
        <v>18</v>
      </c>
      <c r="J109">
        <v>506</v>
      </c>
      <c r="K109">
        <v>0</v>
      </c>
      <c r="N109" s="24">
        <v>26180</v>
      </c>
      <c r="O109" s="88">
        <v>454</v>
      </c>
      <c r="P109" s="88">
        <v>454</v>
      </c>
    </row>
    <row r="110" spans="2:16" x14ac:dyDescent="0.3">
      <c r="B110">
        <v>26199</v>
      </c>
      <c r="C110" t="s">
        <v>3</v>
      </c>
      <c r="D110">
        <f>VLOOKUP(B110,Table3[],3,FALSE)</f>
        <v>2410</v>
      </c>
      <c r="E110">
        <f>VLOOKUP(B110,Table3[],4,FALSE)</f>
        <v>0</v>
      </c>
      <c r="H110">
        <v>26150</v>
      </c>
      <c r="I110" t="s">
        <v>12</v>
      </c>
      <c r="J110">
        <v>938</v>
      </c>
      <c r="K110">
        <v>0</v>
      </c>
      <c r="N110" s="24">
        <v>26181</v>
      </c>
      <c r="O110" s="88">
        <v>1468</v>
      </c>
      <c r="P110" s="88">
        <v>1468</v>
      </c>
    </row>
    <row r="111" spans="2:16" x14ac:dyDescent="0.3">
      <c r="B111">
        <v>26153</v>
      </c>
      <c r="C111" t="s">
        <v>3</v>
      </c>
      <c r="D111">
        <f>VLOOKUP(B111,Table3[],3,FALSE)</f>
        <v>784</v>
      </c>
      <c r="E111">
        <f>VLOOKUP(B111,Table3[],4,FALSE)</f>
        <v>0</v>
      </c>
      <c r="H111">
        <v>26149</v>
      </c>
      <c r="I111" t="s">
        <v>18</v>
      </c>
      <c r="J111">
        <v>439</v>
      </c>
      <c r="K111">
        <v>0</v>
      </c>
      <c r="N111" s="24">
        <v>26182</v>
      </c>
      <c r="O111" s="88">
        <v>399.65</v>
      </c>
      <c r="P111" s="88">
        <v>0</v>
      </c>
    </row>
    <row r="112" spans="2:16" x14ac:dyDescent="0.3">
      <c r="B112">
        <v>26029</v>
      </c>
      <c r="C112" t="s">
        <v>3</v>
      </c>
      <c r="D112">
        <f>VLOOKUP(B112,Table3[],3,FALSE)</f>
        <v>1079</v>
      </c>
      <c r="E112">
        <f>VLOOKUP(B112,Table3[],4,FALSE)</f>
        <v>0</v>
      </c>
      <c r="H112">
        <v>26148</v>
      </c>
      <c r="I112" t="s">
        <v>10</v>
      </c>
      <c r="J112">
        <v>493</v>
      </c>
      <c r="K112">
        <v>0</v>
      </c>
      <c r="N112" s="24">
        <v>26183</v>
      </c>
      <c r="O112" s="88">
        <v>567</v>
      </c>
      <c r="P112" s="88">
        <v>0</v>
      </c>
    </row>
    <row r="113" spans="2:16" x14ac:dyDescent="0.3">
      <c r="B113">
        <v>26142</v>
      </c>
      <c r="C113" t="s">
        <v>3</v>
      </c>
      <c r="D113">
        <f>VLOOKUP(B113,Table3[],3,FALSE)</f>
        <v>223</v>
      </c>
      <c r="E113">
        <f>VLOOKUP(B113,Table3[],4,FALSE)</f>
        <v>0</v>
      </c>
      <c r="H113">
        <v>26147</v>
      </c>
      <c r="I113" t="s">
        <v>20</v>
      </c>
      <c r="J113">
        <v>563</v>
      </c>
      <c r="K113">
        <v>0</v>
      </c>
      <c r="N113" s="24">
        <v>26185</v>
      </c>
      <c r="O113" s="88">
        <v>1000</v>
      </c>
      <c r="P113" s="88">
        <v>0</v>
      </c>
    </row>
    <row r="114" spans="2:16" x14ac:dyDescent="0.3">
      <c r="B114">
        <v>26167</v>
      </c>
      <c r="C114" t="s">
        <v>3</v>
      </c>
      <c r="D114">
        <f>VLOOKUP(B114,Table3[],3,FALSE)</f>
        <v>750</v>
      </c>
      <c r="E114">
        <f>VLOOKUP(B114,Table3[],4,FALSE)</f>
        <v>0</v>
      </c>
      <c r="H114">
        <v>26146</v>
      </c>
      <c r="I114" t="s">
        <v>10</v>
      </c>
      <c r="J114">
        <v>539</v>
      </c>
      <c r="K114">
        <v>0</v>
      </c>
      <c r="N114" s="24">
        <v>26186</v>
      </c>
      <c r="O114" s="88">
        <v>476</v>
      </c>
      <c r="P114" s="88">
        <v>0</v>
      </c>
    </row>
    <row r="115" spans="2:16" x14ac:dyDescent="0.3">
      <c r="B115">
        <v>26138</v>
      </c>
      <c r="C115" t="s">
        <v>3</v>
      </c>
      <c r="D115">
        <f>VLOOKUP(B115,Table3[],3,FALSE)</f>
        <v>216</v>
      </c>
      <c r="E115">
        <f>VLOOKUP(B115,Table3[],4,FALSE)</f>
        <v>0</v>
      </c>
      <c r="H115">
        <v>26145</v>
      </c>
      <c r="I115" t="s">
        <v>16</v>
      </c>
      <c r="J115">
        <v>435</v>
      </c>
      <c r="K115">
        <v>0</v>
      </c>
      <c r="N115" s="24">
        <v>26187</v>
      </c>
      <c r="O115" s="88">
        <v>481</v>
      </c>
      <c r="P115" s="88">
        <v>0</v>
      </c>
    </row>
    <row r="116" spans="2:16" x14ac:dyDescent="0.3">
      <c r="B116">
        <v>26074</v>
      </c>
      <c r="C116" t="s">
        <v>3</v>
      </c>
      <c r="D116">
        <f>VLOOKUP(B116,Table3[],3,FALSE)</f>
        <v>28.5</v>
      </c>
      <c r="E116">
        <f>VLOOKUP(B116,Table3[],4,FALSE)</f>
        <v>0</v>
      </c>
      <c r="H116">
        <v>26144</v>
      </c>
      <c r="I116" t="s">
        <v>16</v>
      </c>
      <c r="J116">
        <v>464</v>
      </c>
      <c r="K116">
        <v>0</v>
      </c>
      <c r="N116" s="24">
        <v>26188</v>
      </c>
      <c r="O116" s="88">
        <v>1586</v>
      </c>
      <c r="P116" s="88">
        <v>0</v>
      </c>
    </row>
    <row r="117" spans="2:16" x14ac:dyDescent="0.3">
      <c r="B117">
        <v>26166</v>
      </c>
      <c r="C117" t="s">
        <v>3</v>
      </c>
      <c r="D117">
        <f>VLOOKUP(B117,Table3[],3,FALSE)</f>
        <v>781</v>
      </c>
      <c r="E117">
        <f>VLOOKUP(B117,Table3[],4,FALSE)</f>
        <v>0</v>
      </c>
      <c r="H117">
        <v>26143</v>
      </c>
      <c r="I117" t="s">
        <v>16</v>
      </c>
      <c r="J117">
        <v>1250</v>
      </c>
      <c r="K117">
        <v>0</v>
      </c>
      <c r="N117" s="24">
        <v>26190</v>
      </c>
      <c r="O117" s="88">
        <v>1366.65</v>
      </c>
      <c r="P117" s="88">
        <v>0</v>
      </c>
    </row>
    <row r="118" spans="2:16" x14ac:dyDescent="0.3">
      <c r="B118">
        <v>26156</v>
      </c>
      <c r="C118" t="s">
        <v>3</v>
      </c>
      <c r="D118">
        <f>VLOOKUP(B118,Table3[],3,FALSE)</f>
        <v>1006</v>
      </c>
      <c r="E118">
        <f>VLOOKUP(B118,Table3[],4,FALSE)</f>
        <v>1006</v>
      </c>
      <c r="H118">
        <v>26142</v>
      </c>
      <c r="I118" t="s">
        <v>9</v>
      </c>
      <c r="J118">
        <v>223</v>
      </c>
      <c r="K118">
        <v>0</v>
      </c>
      <c r="N118" s="24">
        <v>26191</v>
      </c>
      <c r="O118" s="88">
        <v>501</v>
      </c>
      <c r="P118" s="88">
        <v>0</v>
      </c>
    </row>
    <row r="119" spans="2:16" x14ac:dyDescent="0.3">
      <c r="B119">
        <v>26130</v>
      </c>
      <c r="C119" t="s">
        <v>3</v>
      </c>
      <c r="D119">
        <f>VLOOKUP(B119,Table3[],3,FALSE)</f>
        <v>424.5</v>
      </c>
      <c r="E119">
        <f>VLOOKUP(B119,Table3[],4,FALSE)</f>
        <v>0</v>
      </c>
      <c r="H119">
        <v>26141</v>
      </c>
      <c r="I119" t="s">
        <v>18</v>
      </c>
      <c r="J119">
        <v>147</v>
      </c>
      <c r="K119">
        <v>0</v>
      </c>
      <c r="N119" s="24">
        <v>26193</v>
      </c>
      <c r="O119" s="88">
        <v>1825</v>
      </c>
      <c r="P119" s="88">
        <v>0</v>
      </c>
    </row>
    <row r="120" spans="2:16" x14ac:dyDescent="0.3">
      <c r="B120">
        <v>26122</v>
      </c>
      <c r="C120" t="s">
        <v>3</v>
      </c>
      <c r="D120">
        <f>VLOOKUP(B120,Table3[],3,FALSE)</f>
        <v>777</v>
      </c>
      <c r="E120">
        <f>VLOOKUP(B120,Table3[],4,FALSE)</f>
        <v>0</v>
      </c>
      <c r="H120">
        <v>26140</v>
      </c>
      <c r="I120" t="s">
        <v>16</v>
      </c>
      <c r="J120">
        <v>946</v>
      </c>
      <c r="K120">
        <v>0</v>
      </c>
      <c r="N120" s="24">
        <v>26194</v>
      </c>
      <c r="O120" s="88">
        <v>588</v>
      </c>
      <c r="P120" s="88">
        <v>0</v>
      </c>
    </row>
    <row r="121" spans="2:16" x14ac:dyDescent="0.3">
      <c r="B121">
        <v>26203</v>
      </c>
      <c r="C121" t="s">
        <v>3</v>
      </c>
      <c r="D121">
        <f>VLOOKUP(B121,Table3[],3,FALSE)</f>
        <v>1004</v>
      </c>
      <c r="E121">
        <f>VLOOKUP(B121,Table3[],4,FALSE)</f>
        <v>1004</v>
      </c>
      <c r="H121">
        <v>26139</v>
      </c>
      <c r="I121" t="s">
        <v>12</v>
      </c>
      <c r="J121">
        <v>797</v>
      </c>
      <c r="K121">
        <v>0</v>
      </c>
      <c r="N121" s="24">
        <v>26195</v>
      </c>
      <c r="O121" s="88">
        <v>779.65</v>
      </c>
      <c r="P121" s="88">
        <v>0</v>
      </c>
    </row>
    <row r="122" spans="2:16" x14ac:dyDescent="0.3">
      <c r="B122">
        <v>26224</v>
      </c>
      <c r="C122" t="s">
        <v>3</v>
      </c>
      <c r="D122">
        <f>VLOOKUP(B122,Table3[],3,FALSE)</f>
        <v>730</v>
      </c>
      <c r="E122">
        <f>VLOOKUP(B122,Table3[],4,FALSE)</f>
        <v>0</v>
      </c>
      <c r="H122">
        <v>26138</v>
      </c>
      <c r="I122" t="s">
        <v>9</v>
      </c>
      <c r="J122">
        <v>216</v>
      </c>
      <c r="K122">
        <v>0</v>
      </c>
      <c r="N122" s="24">
        <v>26196</v>
      </c>
      <c r="O122" s="88">
        <v>640</v>
      </c>
      <c r="P122" s="88">
        <v>0</v>
      </c>
    </row>
    <row r="123" spans="2:16" x14ac:dyDescent="0.3">
      <c r="B123">
        <v>26103</v>
      </c>
      <c r="C123" t="s">
        <v>3</v>
      </c>
      <c r="D123">
        <f>VLOOKUP(B123,Table3[],3,FALSE)</f>
        <v>134</v>
      </c>
      <c r="E123">
        <f>VLOOKUP(B123,Table3[],4,FALSE)</f>
        <v>0</v>
      </c>
      <c r="H123">
        <v>26137</v>
      </c>
      <c r="I123" t="s">
        <v>20</v>
      </c>
      <c r="J123">
        <v>441</v>
      </c>
      <c r="K123">
        <v>441</v>
      </c>
      <c r="N123" s="24">
        <v>26199</v>
      </c>
      <c r="O123" s="88">
        <v>2410</v>
      </c>
      <c r="P123" s="88">
        <v>0</v>
      </c>
    </row>
    <row r="124" spans="2:16" x14ac:dyDescent="0.3">
      <c r="B124">
        <v>26221</v>
      </c>
      <c r="C124" t="s">
        <v>47</v>
      </c>
      <c r="D124">
        <f>VLOOKUP(B124,Table3[],3,FALSE)</f>
        <v>466</v>
      </c>
      <c r="E124">
        <f>VLOOKUP(B124,Table3[],4,FALSE)</f>
        <v>0</v>
      </c>
      <c r="H124">
        <v>26136</v>
      </c>
      <c r="I124" t="s">
        <v>12</v>
      </c>
      <c r="J124">
        <v>1113</v>
      </c>
      <c r="K124">
        <v>1113</v>
      </c>
      <c r="N124" s="24">
        <v>26200</v>
      </c>
      <c r="O124" s="88">
        <v>1291</v>
      </c>
      <c r="P124" s="88">
        <v>0</v>
      </c>
    </row>
    <row r="125" spans="2:16" x14ac:dyDescent="0.3">
      <c r="B125">
        <v>26093</v>
      </c>
      <c r="C125" t="s">
        <v>47</v>
      </c>
      <c r="D125">
        <f>VLOOKUP(B125,Table3[],3,FALSE)</f>
        <v>512</v>
      </c>
      <c r="E125">
        <f>VLOOKUP(B125,Table3[],4,FALSE)</f>
        <v>0</v>
      </c>
      <c r="H125">
        <v>26135</v>
      </c>
      <c r="I125" t="s">
        <v>20</v>
      </c>
      <c r="J125">
        <v>1377</v>
      </c>
      <c r="K125">
        <v>0</v>
      </c>
      <c r="N125" s="24">
        <v>26203</v>
      </c>
      <c r="O125" s="88">
        <v>1004</v>
      </c>
      <c r="P125" s="88">
        <v>1004</v>
      </c>
    </row>
    <row r="126" spans="2:16" x14ac:dyDescent="0.3">
      <c r="B126">
        <v>26105</v>
      </c>
      <c r="C126" t="s">
        <v>47</v>
      </c>
      <c r="D126">
        <f>VLOOKUP(B126,Table3[],3,FALSE)</f>
        <v>1030</v>
      </c>
      <c r="E126">
        <f>VLOOKUP(B126,Table3[],4,FALSE)</f>
        <v>0</v>
      </c>
      <c r="H126">
        <v>26134</v>
      </c>
      <c r="I126" t="s">
        <v>7</v>
      </c>
      <c r="J126">
        <v>786</v>
      </c>
      <c r="K126">
        <v>0</v>
      </c>
      <c r="N126" s="24">
        <v>26205</v>
      </c>
      <c r="O126" s="88">
        <v>506</v>
      </c>
      <c r="P126" s="88">
        <v>0</v>
      </c>
    </row>
    <row r="127" spans="2:16" x14ac:dyDescent="0.3">
      <c r="B127">
        <v>26113</v>
      </c>
      <c r="C127" t="s">
        <v>47</v>
      </c>
      <c r="D127">
        <f>VLOOKUP(B127,Table3[],3,FALSE)</f>
        <v>859</v>
      </c>
      <c r="E127">
        <f>VLOOKUP(B127,Table3[],4,FALSE)</f>
        <v>0</v>
      </c>
      <c r="H127">
        <v>26133</v>
      </c>
      <c r="I127" t="s">
        <v>7</v>
      </c>
      <c r="J127">
        <v>613</v>
      </c>
      <c r="K127">
        <v>0</v>
      </c>
      <c r="N127" s="24">
        <v>26207</v>
      </c>
      <c r="O127" s="88">
        <v>403</v>
      </c>
      <c r="P127" s="88">
        <v>0</v>
      </c>
    </row>
    <row r="128" spans="2:16" x14ac:dyDescent="0.3">
      <c r="B128">
        <v>26177</v>
      </c>
      <c r="C128" t="s">
        <v>47</v>
      </c>
      <c r="D128">
        <f>VLOOKUP(B128,Table3[],3,FALSE)</f>
        <v>1199</v>
      </c>
      <c r="E128">
        <f>VLOOKUP(B128,Table3[],4,FALSE)</f>
        <v>0</v>
      </c>
      <c r="H128">
        <v>26132</v>
      </c>
      <c r="I128" t="s">
        <v>7</v>
      </c>
      <c r="J128">
        <v>432</v>
      </c>
      <c r="K128">
        <v>0</v>
      </c>
      <c r="N128" s="24">
        <v>26208</v>
      </c>
      <c r="O128" s="88">
        <v>419</v>
      </c>
      <c r="P128" s="88">
        <v>0</v>
      </c>
    </row>
    <row r="129" spans="2:16" x14ac:dyDescent="0.3">
      <c r="B129">
        <v>26193</v>
      </c>
      <c r="C129" t="s">
        <v>47</v>
      </c>
      <c r="D129">
        <f>VLOOKUP(B129,Table3[],3,FALSE)</f>
        <v>1825</v>
      </c>
      <c r="E129">
        <f>VLOOKUP(B129,Table3[],4,FALSE)</f>
        <v>0</v>
      </c>
      <c r="H129">
        <v>26131</v>
      </c>
      <c r="I129" t="s">
        <v>12</v>
      </c>
      <c r="J129">
        <v>600</v>
      </c>
      <c r="K129">
        <v>0</v>
      </c>
      <c r="N129" s="24">
        <v>26210</v>
      </c>
      <c r="O129" s="88">
        <v>1714</v>
      </c>
      <c r="P129" s="88">
        <v>0</v>
      </c>
    </row>
    <row r="130" spans="2:16" x14ac:dyDescent="0.3">
      <c r="H130">
        <v>26130</v>
      </c>
      <c r="I130" t="s">
        <v>9</v>
      </c>
      <c r="J130">
        <v>424.5</v>
      </c>
      <c r="K130">
        <v>0</v>
      </c>
      <c r="N130" s="24">
        <v>26221</v>
      </c>
      <c r="O130" s="88">
        <v>466</v>
      </c>
      <c r="P130" s="88">
        <v>0</v>
      </c>
    </row>
    <row r="131" spans="2:16" x14ac:dyDescent="0.3">
      <c r="H131">
        <v>26129</v>
      </c>
      <c r="I131" t="s">
        <v>12</v>
      </c>
      <c r="J131">
        <v>710</v>
      </c>
      <c r="K131">
        <v>710</v>
      </c>
      <c r="N131" s="24">
        <v>26224</v>
      </c>
      <c r="O131" s="88">
        <v>730</v>
      </c>
      <c r="P131" s="88">
        <v>0</v>
      </c>
    </row>
    <row r="132" spans="2:16" x14ac:dyDescent="0.3">
      <c r="H132">
        <v>26128</v>
      </c>
      <c r="I132" t="s">
        <v>16</v>
      </c>
      <c r="J132">
        <v>142</v>
      </c>
      <c r="K132">
        <v>0</v>
      </c>
      <c r="N132" s="24" t="s">
        <v>30</v>
      </c>
      <c r="O132" s="88">
        <v>84659.15</v>
      </c>
      <c r="P132" s="88">
        <v>11941</v>
      </c>
    </row>
    <row r="133" spans="2:16" x14ac:dyDescent="0.3">
      <c r="H133">
        <v>26127</v>
      </c>
      <c r="I133" t="s">
        <v>16</v>
      </c>
      <c r="J133">
        <v>440.3</v>
      </c>
      <c r="K133">
        <v>0</v>
      </c>
    </row>
    <row r="134" spans="2:16" x14ac:dyDescent="0.3">
      <c r="H134">
        <v>26126</v>
      </c>
      <c r="I134" t="s">
        <v>20</v>
      </c>
      <c r="J134">
        <v>471</v>
      </c>
      <c r="K134">
        <v>0</v>
      </c>
    </row>
    <row r="135" spans="2:16" x14ac:dyDescent="0.3">
      <c r="H135">
        <v>26125</v>
      </c>
      <c r="I135" t="s">
        <v>7</v>
      </c>
      <c r="J135">
        <v>470</v>
      </c>
      <c r="K135">
        <v>0</v>
      </c>
    </row>
    <row r="136" spans="2:16" x14ac:dyDescent="0.3">
      <c r="H136">
        <v>26124</v>
      </c>
      <c r="I136" t="s">
        <v>12</v>
      </c>
      <c r="J136">
        <v>546</v>
      </c>
      <c r="K136">
        <v>0</v>
      </c>
    </row>
    <row r="137" spans="2:16" x14ac:dyDescent="0.3">
      <c r="H137">
        <v>26123</v>
      </c>
      <c r="I137" t="s">
        <v>7</v>
      </c>
      <c r="J137">
        <v>478</v>
      </c>
      <c r="K137">
        <v>0</v>
      </c>
    </row>
    <row r="138" spans="2:16" x14ac:dyDescent="0.3">
      <c r="H138">
        <v>26122</v>
      </c>
      <c r="I138" t="s">
        <v>9</v>
      </c>
      <c r="J138">
        <v>777</v>
      </c>
      <c r="K138">
        <v>0</v>
      </c>
    </row>
    <row r="139" spans="2:16" x14ac:dyDescent="0.3">
      <c r="H139">
        <v>26121</v>
      </c>
      <c r="I139" t="s">
        <v>18</v>
      </c>
      <c r="J139">
        <v>453</v>
      </c>
      <c r="K139">
        <v>0</v>
      </c>
    </row>
    <row r="140" spans="2:16" x14ac:dyDescent="0.3">
      <c r="H140">
        <v>26120</v>
      </c>
      <c r="I140" t="s">
        <v>7</v>
      </c>
      <c r="J140">
        <v>486.5</v>
      </c>
      <c r="K140">
        <v>0</v>
      </c>
    </row>
    <row r="141" spans="2:16" x14ac:dyDescent="0.3">
      <c r="H141">
        <v>26119</v>
      </c>
      <c r="I141" t="s">
        <v>7</v>
      </c>
      <c r="J141">
        <v>524</v>
      </c>
      <c r="K141">
        <v>0</v>
      </c>
    </row>
    <row r="142" spans="2:16" x14ac:dyDescent="0.3">
      <c r="H142">
        <v>26118</v>
      </c>
      <c r="I142" t="s">
        <v>20</v>
      </c>
      <c r="J142">
        <v>213</v>
      </c>
      <c r="K142">
        <v>0</v>
      </c>
    </row>
    <row r="143" spans="2:16" x14ac:dyDescent="0.3">
      <c r="H143">
        <v>26117</v>
      </c>
      <c r="I143" t="s">
        <v>18</v>
      </c>
      <c r="J143">
        <v>197</v>
      </c>
      <c r="K143">
        <v>0</v>
      </c>
    </row>
    <row r="144" spans="2:16" x14ac:dyDescent="0.3">
      <c r="H144">
        <v>26116</v>
      </c>
      <c r="I144" t="s">
        <v>15</v>
      </c>
      <c r="J144">
        <v>291</v>
      </c>
      <c r="K144">
        <v>0</v>
      </c>
    </row>
    <row r="145" spans="8:11" x14ac:dyDescent="0.3">
      <c r="H145">
        <v>26115</v>
      </c>
      <c r="I145" t="s">
        <v>7</v>
      </c>
      <c r="J145">
        <v>-5</v>
      </c>
      <c r="K145">
        <v>0</v>
      </c>
    </row>
    <row r="146" spans="8:11" x14ac:dyDescent="0.3">
      <c r="H146">
        <v>26114</v>
      </c>
      <c r="I146" t="s">
        <v>7</v>
      </c>
      <c r="J146">
        <v>462</v>
      </c>
      <c r="K146">
        <v>0</v>
      </c>
    </row>
    <row r="147" spans="8:11" x14ac:dyDescent="0.3">
      <c r="H147">
        <v>26113</v>
      </c>
      <c r="I147" t="s">
        <v>19</v>
      </c>
      <c r="J147">
        <v>859</v>
      </c>
      <c r="K147">
        <v>0</v>
      </c>
    </row>
    <row r="148" spans="8:11" x14ac:dyDescent="0.3">
      <c r="H148">
        <v>26112</v>
      </c>
      <c r="I148" t="s">
        <v>15</v>
      </c>
      <c r="J148">
        <v>417</v>
      </c>
      <c r="K148">
        <v>0</v>
      </c>
    </row>
    <row r="149" spans="8:11" x14ac:dyDescent="0.3">
      <c r="H149">
        <v>26111</v>
      </c>
      <c r="I149" t="s">
        <v>7</v>
      </c>
      <c r="J149">
        <v>125.5</v>
      </c>
      <c r="K149">
        <v>0</v>
      </c>
    </row>
    <row r="150" spans="8:11" x14ac:dyDescent="0.3">
      <c r="H150">
        <v>26110</v>
      </c>
      <c r="I150" t="s">
        <v>12</v>
      </c>
      <c r="J150">
        <v>1562</v>
      </c>
      <c r="K150">
        <v>0</v>
      </c>
    </row>
    <row r="151" spans="8:11" x14ac:dyDescent="0.3">
      <c r="H151">
        <v>26109</v>
      </c>
      <c r="I151" t="s">
        <v>8</v>
      </c>
      <c r="J151">
        <v>1287</v>
      </c>
      <c r="K151">
        <v>0</v>
      </c>
    </row>
    <row r="152" spans="8:11" x14ac:dyDescent="0.3">
      <c r="H152">
        <v>26108</v>
      </c>
      <c r="I152" t="s">
        <v>7</v>
      </c>
      <c r="J152">
        <v>0</v>
      </c>
      <c r="K152">
        <v>0</v>
      </c>
    </row>
    <row r="153" spans="8:11" x14ac:dyDescent="0.3">
      <c r="H153">
        <v>26107</v>
      </c>
      <c r="I153" t="s">
        <v>8</v>
      </c>
      <c r="J153">
        <v>528</v>
      </c>
      <c r="K153">
        <v>0</v>
      </c>
    </row>
    <row r="154" spans="8:11" x14ac:dyDescent="0.3">
      <c r="H154">
        <v>26105</v>
      </c>
      <c r="I154" t="s">
        <v>19</v>
      </c>
      <c r="J154">
        <v>1030</v>
      </c>
      <c r="K154">
        <v>0</v>
      </c>
    </row>
    <row r="155" spans="8:11" x14ac:dyDescent="0.3">
      <c r="H155">
        <v>26104</v>
      </c>
      <c r="I155" t="s">
        <v>20</v>
      </c>
      <c r="J155">
        <v>458</v>
      </c>
      <c r="K155">
        <v>0</v>
      </c>
    </row>
    <row r="156" spans="8:11" x14ac:dyDescent="0.3">
      <c r="H156">
        <v>26103</v>
      </c>
      <c r="I156" t="s">
        <v>9</v>
      </c>
      <c r="J156">
        <v>134</v>
      </c>
      <c r="K156">
        <v>0</v>
      </c>
    </row>
    <row r="157" spans="8:11" x14ac:dyDescent="0.3">
      <c r="H157">
        <v>26102</v>
      </c>
      <c r="I157" t="s">
        <v>10</v>
      </c>
      <c r="J157">
        <v>677</v>
      </c>
      <c r="K157">
        <v>0</v>
      </c>
    </row>
    <row r="158" spans="8:11" x14ac:dyDescent="0.3">
      <c r="H158">
        <v>26101</v>
      </c>
      <c r="I158" t="s">
        <v>12</v>
      </c>
      <c r="J158">
        <v>820</v>
      </c>
      <c r="K158">
        <v>820</v>
      </c>
    </row>
    <row r="159" spans="8:11" x14ac:dyDescent="0.3">
      <c r="H159">
        <v>26100</v>
      </c>
      <c r="I159" t="s">
        <v>16</v>
      </c>
      <c r="J159">
        <v>95</v>
      </c>
      <c r="K159">
        <v>0</v>
      </c>
    </row>
    <row r="160" spans="8:11" x14ac:dyDescent="0.3">
      <c r="H160">
        <v>26099</v>
      </c>
      <c r="I160" t="s">
        <v>10</v>
      </c>
      <c r="J160">
        <v>900</v>
      </c>
      <c r="K160">
        <v>0</v>
      </c>
    </row>
    <row r="161" spans="8:11" x14ac:dyDescent="0.3">
      <c r="H161">
        <v>26098</v>
      </c>
      <c r="I161" t="s">
        <v>20</v>
      </c>
      <c r="J161">
        <v>1793</v>
      </c>
      <c r="K161">
        <v>1793</v>
      </c>
    </row>
    <row r="162" spans="8:11" x14ac:dyDescent="0.3">
      <c r="H162">
        <v>26097</v>
      </c>
      <c r="I162" t="s">
        <v>18</v>
      </c>
      <c r="J162">
        <v>134</v>
      </c>
      <c r="K162">
        <v>0</v>
      </c>
    </row>
    <row r="163" spans="8:11" x14ac:dyDescent="0.3">
      <c r="H163">
        <v>26093</v>
      </c>
      <c r="I163" t="s">
        <v>19</v>
      </c>
      <c r="J163">
        <v>512</v>
      </c>
      <c r="K163">
        <v>0</v>
      </c>
    </row>
    <row r="164" spans="8:11" x14ac:dyDescent="0.3">
      <c r="H164">
        <v>26091</v>
      </c>
      <c r="I164" t="s">
        <v>18</v>
      </c>
      <c r="J164">
        <v>984</v>
      </c>
      <c r="K164">
        <v>0</v>
      </c>
    </row>
    <row r="165" spans="8:11" x14ac:dyDescent="0.3">
      <c r="H165">
        <v>26087</v>
      </c>
      <c r="I165" t="s">
        <v>7</v>
      </c>
      <c r="J165">
        <v>0</v>
      </c>
      <c r="K165">
        <v>0</v>
      </c>
    </row>
    <row r="166" spans="8:11" x14ac:dyDescent="0.3">
      <c r="H166">
        <v>26086</v>
      </c>
      <c r="I166" t="s">
        <v>11</v>
      </c>
      <c r="J166">
        <v>672</v>
      </c>
      <c r="K166">
        <v>0</v>
      </c>
    </row>
    <row r="167" spans="8:11" x14ac:dyDescent="0.3">
      <c r="H167">
        <v>26085</v>
      </c>
      <c r="I167" t="s">
        <v>7</v>
      </c>
      <c r="J167">
        <v>0</v>
      </c>
      <c r="K167">
        <v>0</v>
      </c>
    </row>
    <row r="168" spans="8:11" x14ac:dyDescent="0.3">
      <c r="H168">
        <v>26078</v>
      </c>
      <c r="I168" t="s">
        <v>18</v>
      </c>
      <c r="J168">
        <v>561</v>
      </c>
      <c r="K168">
        <v>0</v>
      </c>
    </row>
    <row r="169" spans="8:11" x14ac:dyDescent="0.3">
      <c r="H169">
        <v>26077</v>
      </c>
      <c r="I169" t="s">
        <v>16</v>
      </c>
      <c r="J169">
        <v>34</v>
      </c>
      <c r="K169">
        <v>0</v>
      </c>
    </row>
    <row r="170" spans="8:11" x14ac:dyDescent="0.3">
      <c r="H170">
        <v>26074</v>
      </c>
      <c r="I170" t="s">
        <v>9</v>
      </c>
      <c r="J170">
        <v>28.5</v>
      </c>
      <c r="K170">
        <v>0</v>
      </c>
    </row>
    <row r="171" spans="8:11" x14ac:dyDescent="0.3">
      <c r="H171">
        <v>26072</v>
      </c>
      <c r="I171" t="s">
        <v>18</v>
      </c>
      <c r="J171">
        <v>72</v>
      </c>
      <c r="K171">
        <v>0</v>
      </c>
    </row>
    <row r="172" spans="8:11" x14ac:dyDescent="0.3">
      <c r="H172">
        <v>26071</v>
      </c>
      <c r="I172" t="s">
        <v>16</v>
      </c>
      <c r="J172">
        <v>831</v>
      </c>
      <c r="K172">
        <v>0</v>
      </c>
    </row>
    <row r="173" spans="8:11" x14ac:dyDescent="0.3">
      <c r="H173">
        <v>26070</v>
      </c>
      <c r="I173" t="s">
        <v>20</v>
      </c>
      <c r="J173">
        <v>708</v>
      </c>
      <c r="K173">
        <v>0</v>
      </c>
    </row>
    <row r="174" spans="8:11" x14ac:dyDescent="0.3">
      <c r="H174">
        <v>26066</v>
      </c>
      <c r="I174" t="s">
        <v>15</v>
      </c>
      <c r="J174">
        <v>498</v>
      </c>
      <c r="K174">
        <v>0</v>
      </c>
    </row>
    <row r="175" spans="8:11" x14ac:dyDescent="0.3">
      <c r="H175">
        <v>26061</v>
      </c>
      <c r="I175" t="s">
        <v>18</v>
      </c>
      <c r="J175">
        <v>1136</v>
      </c>
      <c r="K175">
        <v>0</v>
      </c>
    </row>
    <row r="176" spans="8:11" x14ac:dyDescent="0.3">
      <c r="H176">
        <v>26060</v>
      </c>
      <c r="I176" t="s">
        <v>11</v>
      </c>
      <c r="J176">
        <v>403.65</v>
      </c>
      <c r="K176">
        <v>0</v>
      </c>
    </row>
    <row r="177" spans="8:11" x14ac:dyDescent="0.3">
      <c r="H177">
        <v>26059</v>
      </c>
      <c r="I177" t="s">
        <v>7</v>
      </c>
      <c r="J177">
        <v>0</v>
      </c>
      <c r="K177">
        <v>0</v>
      </c>
    </row>
    <row r="178" spans="8:11" x14ac:dyDescent="0.3">
      <c r="H178">
        <v>26058</v>
      </c>
      <c r="I178" t="s">
        <v>15</v>
      </c>
      <c r="J178">
        <v>1789.65</v>
      </c>
      <c r="K178">
        <v>0</v>
      </c>
    </row>
    <row r="179" spans="8:11" x14ac:dyDescent="0.3">
      <c r="H179">
        <v>26056</v>
      </c>
      <c r="I179" t="s">
        <v>16</v>
      </c>
      <c r="J179">
        <v>472</v>
      </c>
      <c r="K179">
        <v>0</v>
      </c>
    </row>
    <row r="180" spans="8:11" x14ac:dyDescent="0.3">
      <c r="H180">
        <v>26055</v>
      </c>
      <c r="I180" t="s">
        <v>16</v>
      </c>
      <c r="J180">
        <v>3561</v>
      </c>
      <c r="K180">
        <v>0</v>
      </c>
    </row>
    <row r="181" spans="8:11" x14ac:dyDescent="0.3">
      <c r="H181">
        <v>26054</v>
      </c>
      <c r="I181" t="s">
        <v>12</v>
      </c>
      <c r="J181">
        <v>320</v>
      </c>
      <c r="K181">
        <v>0</v>
      </c>
    </row>
    <row r="182" spans="8:11" x14ac:dyDescent="0.3">
      <c r="H182">
        <v>26053</v>
      </c>
      <c r="I182" t="s">
        <v>12</v>
      </c>
      <c r="J182">
        <v>855</v>
      </c>
      <c r="K182">
        <v>0</v>
      </c>
    </row>
    <row r="183" spans="8:11" x14ac:dyDescent="0.3">
      <c r="H183">
        <v>26052</v>
      </c>
      <c r="I183" t="s">
        <v>11</v>
      </c>
      <c r="J183">
        <v>47</v>
      </c>
      <c r="K183">
        <v>0</v>
      </c>
    </row>
    <row r="184" spans="8:11" x14ac:dyDescent="0.3">
      <c r="H184">
        <v>26050</v>
      </c>
      <c r="I184" t="s">
        <v>11</v>
      </c>
      <c r="J184">
        <v>392</v>
      </c>
      <c r="K184">
        <v>0</v>
      </c>
    </row>
    <row r="185" spans="8:11" x14ac:dyDescent="0.3">
      <c r="H185">
        <v>26049</v>
      </c>
      <c r="I185" t="s">
        <v>11</v>
      </c>
      <c r="J185">
        <v>485</v>
      </c>
      <c r="K185">
        <v>0</v>
      </c>
    </row>
    <row r="186" spans="8:11" x14ac:dyDescent="0.3">
      <c r="H186">
        <v>26048</v>
      </c>
      <c r="I186" t="s">
        <v>18</v>
      </c>
      <c r="J186">
        <v>475</v>
      </c>
      <c r="K186">
        <v>475</v>
      </c>
    </row>
    <row r="187" spans="8:11" x14ac:dyDescent="0.3">
      <c r="H187">
        <v>26047</v>
      </c>
      <c r="I187" t="s">
        <v>10</v>
      </c>
      <c r="J187">
        <v>0</v>
      </c>
      <c r="K187">
        <v>0</v>
      </c>
    </row>
    <row r="188" spans="8:11" x14ac:dyDescent="0.3">
      <c r="H188">
        <v>26046</v>
      </c>
      <c r="I188" t="s">
        <v>11</v>
      </c>
      <c r="J188">
        <v>507</v>
      </c>
      <c r="K188">
        <v>0</v>
      </c>
    </row>
    <row r="189" spans="8:11" x14ac:dyDescent="0.3">
      <c r="H189">
        <v>26041</v>
      </c>
      <c r="I189" t="s">
        <v>7</v>
      </c>
      <c r="J189">
        <v>0</v>
      </c>
      <c r="K189">
        <v>0</v>
      </c>
    </row>
    <row r="190" spans="8:11" x14ac:dyDescent="0.3">
      <c r="H190">
        <v>26040</v>
      </c>
      <c r="I190" t="s">
        <v>16</v>
      </c>
      <c r="J190">
        <v>910</v>
      </c>
      <c r="K190">
        <v>0</v>
      </c>
    </row>
    <row r="191" spans="8:11" x14ac:dyDescent="0.3">
      <c r="H191">
        <v>26039</v>
      </c>
      <c r="I191" t="s">
        <v>7</v>
      </c>
      <c r="J191">
        <v>0</v>
      </c>
      <c r="K191">
        <v>0</v>
      </c>
    </row>
    <row r="192" spans="8:11" x14ac:dyDescent="0.3">
      <c r="H192">
        <v>26037</v>
      </c>
      <c r="I192" t="s">
        <v>7</v>
      </c>
      <c r="J192">
        <v>0</v>
      </c>
      <c r="K192">
        <v>0</v>
      </c>
    </row>
    <row r="193" spans="8:11" x14ac:dyDescent="0.3">
      <c r="H193">
        <v>26036</v>
      </c>
      <c r="I193" t="s">
        <v>10</v>
      </c>
      <c r="J193">
        <v>530</v>
      </c>
      <c r="K193">
        <v>0</v>
      </c>
    </row>
    <row r="194" spans="8:11" x14ac:dyDescent="0.3">
      <c r="H194">
        <v>26035</v>
      </c>
      <c r="I194" t="s">
        <v>11</v>
      </c>
      <c r="J194">
        <v>614</v>
      </c>
      <c r="K194">
        <v>0</v>
      </c>
    </row>
    <row r="195" spans="8:11" x14ac:dyDescent="0.3">
      <c r="H195">
        <v>26033</v>
      </c>
      <c r="I195" t="s">
        <v>7</v>
      </c>
      <c r="J195">
        <v>0</v>
      </c>
      <c r="K195">
        <v>0</v>
      </c>
    </row>
    <row r="196" spans="8:11" x14ac:dyDescent="0.3">
      <c r="H196">
        <v>26032</v>
      </c>
      <c r="I196" t="s">
        <v>11</v>
      </c>
      <c r="J196">
        <v>192</v>
      </c>
      <c r="K196">
        <v>0</v>
      </c>
    </row>
    <row r="197" spans="8:11" x14ac:dyDescent="0.3">
      <c r="H197">
        <v>26029</v>
      </c>
      <c r="I197" t="s">
        <v>9</v>
      </c>
      <c r="J197">
        <v>1079</v>
      </c>
      <c r="K197">
        <v>0</v>
      </c>
    </row>
    <row r="198" spans="8:11" x14ac:dyDescent="0.3">
      <c r="H198">
        <v>26027</v>
      </c>
      <c r="I198" t="s">
        <v>7</v>
      </c>
      <c r="J198">
        <v>780</v>
      </c>
      <c r="K198">
        <v>0</v>
      </c>
    </row>
    <row r="199" spans="8:11" x14ac:dyDescent="0.3">
      <c r="H199">
        <v>26022</v>
      </c>
      <c r="I199" t="s">
        <v>7</v>
      </c>
      <c r="J199">
        <v>1172</v>
      </c>
      <c r="K199">
        <v>0</v>
      </c>
    </row>
    <row r="200" spans="8:11" x14ac:dyDescent="0.3">
      <c r="H200">
        <v>26020</v>
      </c>
      <c r="I200" t="s">
        <v>18</v>
      </c>
      <c r="J200">
        <v>669</v>
      </c>
      <c r="K200">
        <v>0</v>
      </c>
    </row>
    <row r="201" spans="8:11" x14ac:dyDescent="0.3">
      <c r="H201">
        <v>26018</v>
      </c>
      <c r="I201" t="s">
        <v>11</v>
      </c>
      <c r="J201">
        <v>525</v>
      </c>
      <c r="K201">
        <v>0</v>
      </c>
    </row>
    <row r="202" spans="8:11" x14ac:dyDescent="0.3">
      <c r="H202">
        <v>26013</v>
      </c>
      <c r="I202" t="s">
        <v>11</v>
      </c>
      <c r="J202">
        <v>1035</v>
      </c>
      <c r="K202">
        <v>0</v>
      </c>
    </row>
    <row r="203" spans="8:11" x14ac:dyDescent="0.3">
      <c r="H203">
        <v>26012</v>
      </c>
      <c r="I203" t="s">
        <v>8</v>
      </c>
      <c r="J203">
        <v>455</v>
      </c>
      <c r="K203">
        <v>0</v>
      </c>
    </row>
    <row r="204" spans="8:11" x14ac:dyDescent="0.3">
      <c r="H204">
        <v>26010</v>
      </c>
      <c r="I204" t="s">
        <v>8</v>
      </c>
      <c r="J204">
        <v>455</v>
      </c>
      <c r="K204">
        <v>0</v>
      </c>
    </row>
    <row r="205" spans="8:11" x14ac:dyDescent="0.3">
      <c r="H205">
        <v>26008</v>
      </c>
      <c r="I205" t="s">
        <v>8</v>
      </c>
      <c r="J205">
        <v>436</v>
      </c>
      <c r="K205">
        <v>0</v>
      </c>
    </row>
    <row r="206" spans="8:11" x14ac:dyDescent="0.3">
      <c r="H206">
        <v>26007</v>
      </c>
      <c r="I206" t="s">
        <v>12</v>
      </c>
      <c r="J206">
        <v>351</v>
      </c>
      <c r="K206">
        <v>0</v>
      </c>
    </row>
    <row r="207" spans="8:11" x14ac:dyDescent="0.3">
      <c r="H207">
        <v>26006</v>
      </c>
      <c r="I207" t="s">
        <v>7</v>
      </c>
      <c r="J207">
        <v>1546</v>
      </c>
      <c r="K207">
        <v>0</v>
      </c>
    </row>
    <row r="208" spans="8:11" x14ac:dyDescent="0.3">
      <c r="H208">
        <v>26005</v>
      </c>
      <c r="I208" t="s">
        <v>11</v>
      </c>
      <c r="J208">
        <v>403</v>
      </c>
      <c r="K208">
        <v>0</v>
      </c>
    </row>
    <row r="209" spans="8:11" x14ac:dyDescent="0.3">
      <c r="H209">
        <v>26004</v>
      </c>
      <c r="I209" t="s">
        <v>16</v>
      </c>
      <c r="J209">
        <v>578</v>
      </c>
      <c r="K209">
        <v>0</v>
      </c>
    </row>
    <row r="210" spans="8:11" x14ac:dyDescent="0.3">
      <c r="H210">
        <v>26003</v>
      </c>
      <c r="I210" t="s">
        <v>9</v>
      </c>
      <c r="J210">
        <v>332.5</v>
      </c>
      <c r="K210">
        <v>0</v>
      </c>
    </row>
    <row r="211" spans="8:11" x14ac:dyDescent="0.3">
      <c r="H211">
        <v>26002</v>
      </c>
      <c r="I211" t="s">
        <v>8</v>
      </c>
      <c r="J211">
        <v>26</v>
      </c>
      <c r="K211">
        <v>0</v>
      </c>
    </row>
    <row r="212" spans="8:11" x14ac:dyDescent="0.3">
      <c r="H212">
        <v>26001</v>
      </c>
      <c r="I212" t="s">
        <v>7</v>
      </c>
      <c r="J212">
        <v>0</v>
      </c>
      <c r="K212">
        <v>0</v>
      </c>
    </row>
    <row r="213" spans="8:11" x14ac:dyDescent="0.3">
      <c r="H213">
        <v>25999</v>
      </c>
      <c r="I213" t="s">
        <v>16</v>
      </c>
      <c r="J213">
        <v>418</v>
      </c>
      <c r="K213">
        <v>0</v>
      </c>
    </row>
    <row r="214" spans="8:11" x14ac:dyDescent="0.3">
      <c r="H214">
        <v>25998</v>
      </c>
      <c r="I214" t="s">
        <v>9</v>
      </c>
      <c r="J214">
        <v>408</v>
      </c>
      <c r="K214">
        <v>0</v>
      </c>
    </row>
    <row r="215" spans="8:11" x14ac:dyDescent="0.3">
      <c r="H215">
        <v>25997</v>
      </c>
      <c r="I215" t="s">
        <v>18</v>
      </c>
      <c r="J215">
        <v>453</v>
      </c>
      <c r="K215">
        <v>0</v>
      </c>
    </row>
    <row r="216" spans="8:11" x14ac:dyDescent="0.3">
      <c r="H216">
        <v>25995</v>
      </c>
      <c r="I216" t="s">
        <v>8</v>
      </c>
      <c r="J216">
        <v>439</v>
      </c>
      <c r="K216">
        <v>0</v>
      </c>
    </row>
    <row r="217" spans="8:11" x14ac:dyDescent="0.3">
      <c r="H217">
        <v>25994</v>
      </c>
      <c r="I217" t="s">
        <v>11</v>
      </c>
      <c r="J217">
        <v>624</v>
      </c>
      <c r="K217">
        <v>0</v>
      </c>
    </row>
    <row r="218" spans="8:11" x14ac:dyDescent="0.3">
      <c r="H218">
        <v>25993</v>
      </c>
      <c r="I218" t="s">
        <v>15</v>
      </c>
      <c r="J218">
        <v>455</v>
      </c>
      <c r="K218">
        <v>0</v>
      </c>
    </row>
    <row r="219" spans="8:11" x14ac:dyDescent="0.3">
      <c r="H219">
        <v>25992</v>
      </c>
      <c r="I219" t="s">
        <v>18</v>
      </c>
      <c r="J219">
        <v>429</v>
      </c>
      <c r="K219">
        <v>0</v>
      </c>
    </row>
    <row r="220" spans="8:11" x14ac:dyDescent="0.3">
      <c r="H220">
        <v>25991</v>
      </c>
      <c r="I220" t="s">
        <v>16</v>
      </c>
      <c r="J220">
        <v>0</v>
      </c>
      <c r="K220">
        <v>0</v>
      </c>
    </row>
    <row r="221" spans="8:11" x14ac:dyDescent="0.3">
      <c r="H221">
        <v>25990</v>
      </c>
      <c r="I221" t="s">
        <v>11</v>
      </c>
      <c r="J221">
        <v>2306</v>
      </c>
      <c r="K221">
        <v>2306</v>
      </c>
    </row>
    <row r="222" spans="8:11" x14ac:dyDescent="0.3">
      <c r="H222">
        <v>25989</v>
      </c>
      <c r="I222" t="s">
        <v>16</v>
      </c>
      <c r="J222">
        <v>483</v>
      </c>
      <c r="K222">
        <v>0</v>
      </c>
    </row>
    <row r="223" spans="8:11" x14ac:dyDescent="0.3">
      <c r="H223">
        <v>25987</v>
      </c>
      <c r="I223" t="s">
        <v>20</v>
      </c>
      <c r="J223">
        <v>453</v>
      </c>
      <c r="K223">
        <v>0</v>
      </c>
    </row>
    <row r="224" spans="8:11" x14ac:dyDescent="0.3">
      <c r="H224">
        <v>25985</v>
      </c>
      <c r="I224" t="s">
        <v>8</v>
      </c>
      <c r="J224">
        <v>886.5</v>
      </c>
      <c r="K224">
        <v>0</v>
      </c>
    </row>
    <row r="225" spans="8:11" x14ac:dyDescent="0.3">
      <c r="H225">
        <v>25984</v>
      </c>
      <c r="I225" t="s">
        <v>10</v>
      </c>
      <c r="J225">
        <v>479</v>
      </c>
      <c r="K225">
        <v>479</v>
      </c>
    </row>
    <row r="226" spans="8:11" x14ac:dyDescent="0.3">
      <c r="H226">
        <v>25983</v>
      </c>
      <c r="I226" t="s">
        <v>8</v>
      </c>
      <c r="J226">
        <v>454</v>
      </c>
      <c r="K226">
        <v>0</v>
      </c>
    </row>
    <row r="227" spans="8:11" x14ac:dyDescent="0.3">
      <c r="H227">
        <v>25982</v>
      </c>
      <c r="I227" t="s">
        <v>18</v>
      </c>
      <c r="J227">
        <v>823.5</v>
      </c>
      <c r="K227">
        <v>0</v>
      </c>
    </row>
    <row r="228" spans="8:11" x14ac:dyDescent="0.3">
      <c r="H228">
        <v>25981</v>
      </c>
      <c r="I228" t="s">
        <v>11</v>
      </c>
      <c r="J228">
        <v>565</v>
      </c>
      <c r="K228">
        <v>0</v>
      </c>
    </row>
    <row r="229" spans="8:11" x14ac:dyDescent="0.3">
      <c r="H229">
        <v>25979</v>
      </c>
      <c r="I229" t="s">
        <v>8</v>
      </c>
      <c r="J229">
        <v>1062</v>
      </c>
      <c r="K229">
        <v>0</v>
      </c>
    </row>
    <row r="230" spans="8:11" x14ac:dyDescent="0.3">
      <c r="H230">
        <v>25978</v>
      </c>
      <c r="I230" t="s">
        <v>10</v>
      </c>
      <c r="J230">
        <v>715</v>
      </c>
      <c r="K230">
        <v>715</v>
      </c>
    </row>
    <row r="231" spans="8:11" x14ac:dyDescent="0.3">
      <c r="H231">
        <v>25977</v>
      </c>
      <c r="I231" t="s">
        <v>18</v>
      </c>
      <c r="J231">
        <v>730</v>
      </c>
      <c r="K231">
        <v>0</v>
      </c>
    </row>
    <row r="232" spans="8:11" x14ac:dyDescent="0.3">
      <c r="H232">
        <v>25976</v>
      </c>
      <c r="I232" t="s">
        <v>8</v>
      </c>
      <c r="J232">
        <v>498</v>
      </c>
      <c r="K232">
        <v>0</v>
      </c>
    </row>
    <row r="233" spans="8:11" x14ac:dyDescent="0.3">
      <c r="H233">
        <v>25974</v>
      </c>
      <c r="I233" t="s">
        <v>16</v>
      </c>
      <c r="J233">
        <v>513</v>
      </c>
      <c r="K233">
        <v>0</v>
      </c>
    </row>
    <row r="234" spans="8:11" x14ac:dyDescent="0.3">
      <c r="H234">
        <v>25973</v>
      </c>
      <c r="I234" t="s">
        <v>16</v>
      </c>
      <c r="J234">
        <v>433</v>
      </c>
      <c r="K234">
        <v>0</v>
      </c>
    </row>
    <row r="235" spans="8:11" x14ac:dyDescent="0.3">
      <c r="H235">
        <v>25970</v>
      </c>
      <c r="I235" t="s">
        <v>11</v>
      </c>
      <c r="J235">
        <v>454</v>
      </c>
      <c r="K235">
        <v>454</v>
      </c>
    </row>
    <row r="236" spans="8:11" x14ac:dyDescent="0.3">
      <c r="H236">
        <v>25969</v>
      </c>
      <c r="I236" t="s">
        <v>18</v>
      </c>
      <c r="J236">
        <v>663</v>
      </c>
      <c r="K236">
        <v>0</v>
      </c>
    </row>
    <row r="237" spans="8:11" x14ac:dyDescent="0.3">
      <c r="H237">
        <v>25968</v>
      </c>
      <c r="I237" t="s">
        <v>12</v>
      </c>
      <c r="J237">
        <v>403</v>
      </c>
      <c r="K237">
        <v>0</v>
      </c>
    </row>
    <row r="238" spans="8:11" x14ac:dyDescent="0.3">
      <c r="H238">
        <v>25967</v>
      </c>
      <c r="I238" t="s">
        <v>7</v>
      </c>
      <c r="J238">
        <v>0</v>
      </c>
      <c r="K238">
        <v>0</v>
      </c>
    </row>
    <row r="239" spans="8:11" x14ac:dyDescent="0.3">
      <c r="H239">
        <v>25966</v>
      </c>
      <c r="I239" t="s">
        <v>10</v>
      </c>
      <c r="J239">
        <v>459</v>
      </c>
      <c r="K239">
        <v>0</v>
      </c>
    </row>
    <row r="240" spans="8:11" x14ac:dyDescent="0.3">
      <c r="H240">
        <v>25965</v>
      </c>
      <c r="I240" t="s">
        <v>11</v>
      </c>
      <c r="J240">
        <v>558</v>
      </c>
      <c r="K240">
        <v>0</v>
      </c>
    </row>
    <row r="241" spans="8:11" x14ac:dyDescent="0.3">
      <c r="H241">
        <v>25964</v>
      </c>
      <c r="I241" t="s">
        <v>9</v>
      </c>
      <c r="J241">
        <v>312</v>
      </c>
      <c r="K241">
        <v>0</v>
      </c>
    </row>
    <row r="242" spans="8:11" x14ac:dyDescent="0.3">
      <c r="H242">
        <v>25963</v>
      </c>
      <c r="I242" t="s">
        <v>7</v>
      </c>
      <c r="J242">
        <v>0</v>
      </c>
      <c r="K242">
        <v>0</v>
      </c>
    </row>
    <row r="243" spans="8:11" x14ac:dyDescent="0.3">
      <c r="H243">
        <v>25962</v>
      </c>
      <c r="I243" t="s">
        <v>16</v>
      </c>
      <c r="J243">
        <v>1254</v>
      </c>
      <c r="K243">
        <v>1254</v>
      </c>
    </row>
    <row r="244" spans="8:11" x14ac:dyDescent="0.3">
      <c r="H244">
        <v>25961</v>
      </c>
      <c r="I244" t="s">
        <v>18</v>
      </c>
      <c r="J244">
        <v>470</v>
      </c>
      <c r="K244">
        <v>0</v>
      </c>
    </row>
    <row r="245" spans="8:11" x14ac:dyDescent="0.3">
      <c r="H245">
        <v>25958</v>
      </c>
      <c r="I245" t="s">
        <v>11</v>
      </c>
      <c r="J245">
        <v>454</v>
      </c>
      <c r="K245">
        <v>454</v>
      </c>
    </row>
    <row r="246" spans="8:11" x14ac:dyDescent="0.3">
      <c r="H246">
        <v>25957</v>
      </c>
      <c r="I246" t="s">
        <v>16</v>
      </c>
      <c r="J246">
        <v>0</v>
      </c>
      <c r="K246">
        <v>0</v>
      </c>
    </row>
    <row r="247" spans="8:11" x14ac:dyDescent="0.3">
      <c r="H247">
        <v>25956</v>
      </c>
      <c r="I247" t="s">
        <v>16</v>
      </c>
      <c r="J247">
        <v>0</v>
      </c>
      <c r="K247">
        <v>0</v>
      </c>
    </row>
    <row r="248" spans="8:11" x14ac:dyDescent="0.3">
      <c r="H248">
        <v>25955</v>
      </c>
      <c r="I248" t="s">
        <v>11</v>
      </c>
      <c r="J248">
        <v>327</v>
      </c>
      <c r="K248">
        <v>327</v>
      </c>
    </row>
    <row r="249" spans="8:11" x14ac:dyDescent="0.3">
      <c r="H249">
        <v>25954</v>
      </c>
      <c r="I249" t="s">
        <v>11</v>
      </c>
      <c r="J249">
        <v>416</v>
      </c>
      <c r="K249">
        <v>416</v>
      </c>
    </row>
    <row r="250" spans="8:11" x14ac:dyDescent="0.3">
      <c r="H250">
        <v>25953</v>
      </c>
      <c r="I250" t="s">
        <v>11</v>
      </c>
      <c r="J250">
        <v>700</v>
      </c>
      <c r="K250">
        <v>700</v>
      </c>
    </row>
    <row r="251" spans="8:11" x14ac:dyDescent="0.3">
      <c r="H251">
        <v>25952</v>
      </c>
      <c r="I251" t="s">
        <v>18</v>
      </c>
      <c r="J251">
        <v>470.65</v>
      </c>
      <c r="K251">
        <v>0</v>
      </c>
    </row>
    <row r="252" spans="8:11" x14ac:dyDescent="0.3">
      <c r="H252">
        <v>25951</v>
      </c>
      <c r="I252" t="s">
        <v>10</v>
      </c>
      <c r="J252">
        <v>518.5</v>
      </c>
      <c r="K252">
        <v>0</v>
      </c>
    </row>
    <row r="253" spans="8:11" x14ac:dyDescent="0.3">
      <c r="H253">
        <v>25949</v>
      </c>
      <c r="I253" t="s">
        <v>11</v>
      </c>
      <c r="J253">
        <v>367</v>
      </c>
      <c r="K253">
        <v>367</v>
      </c>
    </row>
    <row r="254" spans="8:11" x14ac:dyDescent="0.3">
      <c r="H254">
        <v>25948</v>
      </c>
      <c r="I254" t="s">
        <v>9</v>
      </c>
      <c r="J254">
        <v>88</v>
      </c>
      <c r="K254">
        <v>88</v>
      </c>
    </row>
    <row r="255" spans="8:11" x14ac:dyDescent="0.3">
      <c r="H255">
        <v>25947</v>
      </c>
      <c r="I255" t="s">
        <v>8</v>
      </c>
      <c r="J255">
        <v>464</v>
      </c>
      <c r="K255">
        <v>0</v>
      </c>
    </row>
    <row r="256" spans="8:11" x14ac:dyDescent="0.3">
      <c r="H256">
        <v>25946</v>
      </c>
      <c r="I256" t="s">
        <v>10</v>
      </c>
      <c r="J256">
        <v>612</v>
      </c>
      <c r="K256">
        <v>0</v>
      </c>
    </row>
    <row r="257" spans="8:11" x14ac:dyDescent="0.3">
      <c r="H257">
        <v>25945</v>
      </c>
      <c r="I257" t="s">
        <v>11</v>
      </c>
      <c r="J257">
        <v>436.5</v>
      </c>
      <c r="K257">
        <v>0</v>
      </c>
    </row>
    <row r="258" spans="8:11" x14ac:dyDescent="0.3">
      <c r="H258">
        <v>25944</v>
      </c>
      <c r="I258" t="s">
        <v>8</v>
      </c>
      <c r="J258">
        <v>629</v>
      </c>
      <c r="K258">
        <v>0</v>
      </c>
    </row>
    <row r="259" spans="8:11" x14ac:dyDescent="0.3">
      <c r="H259">
        <v>25943</v>
      </c>
      <c r="I259" t="s">
        <v>11</v>
      </c>
      <c r="J259">
        <v>1147</v>
      </c>
      <c r="K259">
        <v>1147</v>
      </c>
    </row>
    <row r="260" spans="8:11" x14ac:dyDescent="0.3">
      <c r="H260">
        <v>25941</v>
      </c>
      <c r="I260" t="s">
        <v>7</v>
      </c>
      <c r="J260">
        <v>0</v>
      </c>
      <c r="K260">
        <v>0</v>
      </c>
    </row>
    <row r="261" spans="8:11" x14ac:dyDescent="0.3">
      <c r="H261">
        <v>25940</v>
      </c>
      <c r="I261" t="s">
        <v>16</v>
      </c>
      <c r="J261">
        <v>316</v>
      </c>
      <c r="K261">
        <v>0</v>
      </c>
    </row>
    <row r="262" spans="8:11" x14ac:dyDescent="0.3">
      <c r="H262">
        <v>25939</v>
      </c>
      <c r="I262" t="s">
        <v>16</v>
      </c>
      <c r="J262">
        <v>4596</v>
      </c>
      <c r="K262">
        <v>0</v>
      </c>
    </row>
    <row r="263" spans="8:11" x14ac:dyDescent="0.3">
      <c r="H263">
        <v>25938</v>
      </c>
      <c r="I263" t="s">
        <v>11</v>
      </c>
      <c r="J263">
        <v>613</v>
      </c>
      <c r="K263">
        <v>0</v>
      </c>
    </row>
    <row r="264" spans="8:11" x14ac:dyDescent="0.3">
      <c r="H264">
        <v>25937</v>
      </c>
      <c r="I264" t="s">
        <v>16</v>
      </c>
      <c r="J264">
        <v>697.5</v>
      </c>
      <c r="K264">
        <v>0</v>
      </c>
    </row>
    <row r="265" spans="8:11" x14ac:dyDescent="0.3">
      <c r="H265">
        <v>25936</v>
      </c>
      <c r="I265" t="s">
        <v>11</v>
      </c>
      <c r="J265">
        <v>455</v>
      </c>
      <c r="K265">
        <v>0</v>
      </c>
    </row>
    <row r="266" spans="8:11" x14ac:dyDescent="0.3">
      <c r="H266">
        <v>25935</v>
      </c>
      <c r="I266" t="s">
        <v>12</v>
      </c>
      <c r="J266">
        <v>23</v>
      </c>
      <c r="K266">
        <v>0</v>
      </c>
    </row>
    <row r="267" spans="8:11" x14ac:dyDescent="0.3">
      <c r="H267">
        <v>25933</v>
      </c>
      <c r="I267" t="s">
        <v>18</v>
      </c>
      <c r="J267">
        <v>409</v>
      </c>
      <c r="K267">
        <v>0</v>
      </c>
    </row>
    <row r="268" spans="8:11" x14ac:dyDescent="0.3">
      <c r="H268">
        <v>25932</v>
      </c>
      <c r="I268" t="s">
        <v>11</v>
      </c>
      <c r="J268">
        <v>554</v>
      </c>
      <c r="K268">
        <v>0</v>
      </c>
    </row>
    <row r="269" spans="8:11" x14ac:dyDescent="0.3">
      <c r="H269">
        <v>25930</v>
      </c>
      <c r="I269" t="s">
        <v>18</v>
      </c>
      <c r="J269">
        <v>304</v>
      </c>
      <c r="K269">
        <v>0</v>
      </c>
    </row>
    <row r="270" spans="8:11" x14ac:dyDescent="0.3">
      <c r="H270">
        <v>25929</v>
      </c>
      <c r="I270" t="s">
        <v>18</v>
      </c>
      <c r="J270">
        <v>542</v>
      </c>
      <c r="K270">
        <v>0</v>
      </c>
    </row>
    <row r="271" spans="8:11" x14ac:dyDescent="0.3">
      <c r="H271">
        <v>25928</v>
      </c>
      <c r="I271" t="s">
        <v>10</v>
      </c>
      <c r="J271">
        <v>701</v>
      </c>
      <c r="K271">
        <v>0</v>
      </c>
    </row>
    <row r="272" spans="8:11" x14ac:dyDescent="0.3">
      <c r="H272">
        <v>25927</v>
      </c>
      <c r="I272" t="s">
        <v>18</v>
      </c>
      <c r="J272">
        <v>490</v>
      </c>
      <c r="K272">
        <v>0</v>
      </c>
    </row>
    <row r="273" spans="8:11" x14ac:dyDescent="0.3">
      <c r="H273">
        <v>25926</v>
      </c>
      <c r="I273" t="s">
        <v>7</v>
      </c>
      <c r="J273">
        <v>0</v>
      </c>
      <c r="K273">
        <v>0</v>
      </c>
    </row>
    <row r="274" spans="8:11" x14ac:dyDescent="0.3">
      <c r="H274">
        <v>25925</v>
      </c>
      <c r="I274" t="s">
        <v>8</v>
      </c>
      <c r="J274">
        <v>392</v>
      </c>
      <c r="K274">
        <v>0</v>
      </c>
    </row>
    <row r="275" spans="8:11" x14ac:dyDescent="0.3">
      <c r="H275">
        <v>25924</v>
      </c>
      <c r="I275" t="s">
        <v>9</v>
      </c>
      <c r="J275">
        <v>579</v>
      </c>
      <c r="K275">
        <v>0</v>
      </c>
    </row>
    <row r="276" spans="8:11" x14ac:dyDescent="0.3">
      <c r="H276">
        <v>25921</v>
      </c>
      <c r="I276" t="s">
        <v>12</v>
      </c>
      <c r="J276">
        <v>188</v>
      </c>
      <c r="K276">
        <v>0</v>
      </c>
    </row>
    <row r="277" spans="8:11" x14ac:dyDescent="0.3">
      <c r="H277">
        <v>25919</v>
      </c>
      <c r="I277" t="s">
        <v>18</v>
      </c>
      <c r="J277">
        <v>562</v>
      </c>
      <c r="K277">
        <v>562</v>
      </c>
    </row>
    <row r="278" spans="8:11" x14ac:dyDescent="0.3">
      <c r="H278">
        <v>25918</v>
      </c>
      <c r="I278" t="s">
        <v>9</v>
      </c>
      <c r="J278">
        <v>842</v>
      </c>
      <c r="K278">
        <v>0</v>
      </c>
    </row>
    <row r="279" spans="8:11" x14ac:dyDescent="0.3">
      <c r="H279">
        <v>25917</v>
      </c>
      <c r="I279" t="s">
        <v>18</v>
      </c>
      <c r="J279">
        <v>350</v>
      </c>
      <c r="K279">
        <v>0</v>
      </c>
    </row>
    <row r="280" spans="8:11" x14ac:dyDescent="0.3">
      <c r="H280">
        <v>25916</v>
      </c>
      <c r="I280" t="s">
        <v>12</v>
      </c>
      <c r="J280">
        <v>377</v>
      </c>
      <c r="K280">
        <v>0</v>
      </c>
    </row>
    <row r="281" spans="8:11" x14ac:dyDescent="0.3">
      <c r="H281">
        <v>25915</v>
      </c>
      <c r="I281" t="s">
        <v>18</v>
      </c>
      <c r="J281">
        <v>625</v>
      </c>
      <c r="K281">
        <v>0</v>
      </c>
    </row>
    <row r="282" spans="8:11" x14ac:dyDescent="0.3">
      <c r="H282">
        <v>25914</v>
      </c>
      <c r="I282" t="s">
        <v>11</v>
      </c>
      <c r="J282">
        <v>118</v>
      </c>
      <c r="K282">
        <v>0</v>
      </c>
    </row>
    <row r="283" spans="8:11" x14ac:dyDescent="0.3">
      <c r="H283">
        <v>25913</v>
      </c>
      <c r="I283" t="s">
        <v>9</v>
      </c>
      <c r="J283">
        <v>729</v>
      </c>
      <c r="K283">
        <v>0</v>
      </c>
    </row>
    <row r="284" spans="8:11" x14ac:dyDescent="0.3">
      <c r="H284">
        <v>25911</v>
      </c>
      <c r="I284" t="s">
        <v>7</v>
      </c>
      <c r="J284">
        <v>0</v>
      </c>
      <c r="K284">
        <v>0</v>
      </c>
    </row>
    <row r="285" spans="8:11" x14ac:dyDescent="0.3">
      <c r="H285">
        <v>25910</v>
      </c>
      <c r="I285" t="s">
        <v>18</v>
      </c>
      <c r="J285">
        <v>910</v>
      </c>
      <c r="K285">
        <v>0</v>
      </c>
    </row>
    <row r="286" spans="8:11" x14ac:dyDescent="0.3">
      <c r="H286">
        <v>25909</v>
      </c>
      <c r="I286" t="s">
        <v>11</v>
      </c>
      <c r="J286">
        <v>681</v>
      </c>
      <c r="K286">
        <v>0</v>
      </c>
    </row>
    <row r="287" spans="8:11" x14ac:dyDescent="0.3">
      <c r="H287">
        <v>25908</v>
      </c>
      <c r="I287" t="s">
        <v>9</v>
      </c>
      <c r="J287">
        <v>752</v>
      </c>
      <c r="K287">
        <v>0</v>
      </c>
    </row>
    <row r="288" spans="8:11" x14ac:dyDescent="0.3">
      <c r="H288">
        <v>25907</v>
      </c>
      <c r="I288" t="s">
        <v>7</v>
      </c>
      <c r="J288">
        <v>0</v>
      </c>
      <c r="K288">
        <v>0</v>
      </c>
    </row>
    <row r="289" spans="8:11" x14ac:dyDescent="0.3">
      <c r="H289">
        <v>25906</v>
      </c>
      <c r="I289" t="s">
        <v>15</v>
      </c>
      <c r="J289">
        <v>464</v>
      </c>
      <c r="K289">
        <v>0</v>
      </c>
    </row>
    <row r="290" spans="8:11" x14ac:dyDescent="0.3">
      <c r="H290">
        <v>25905</v>
      </c>
      <c r="I290" t="s">
        <v>12</v>
      </c>
      <c r="J290">
        <v>865</v>
      </c>
      <c r="K290">
        <v>0</v>
      </c>
    </row>
    <row r="291" spans="8:11" x14ac:dyDescent="0.3">
      <c r="H291">
        <v>25904</v>
      </c>
      <c r="I291" t="s">
        <v>8</v>
      </c>
      <c r="J291">
        <v>532</v>
      </c>
      <c r="K291">
        <v>0</v>
      </c>
    </row>
    <row r="292" spans="8:11" x14ac:dyDescent="0.3">
      <c r="H292">
        <v>25903</v>
      </c>
      <c r="I292" t="s">
        <v>18</v>
      </c>
      <c r="J292">
        <v>880</v>
      </c>
      <c r="K292">
        <v>880</v>
      </c>
    </row>
    <row r="293" spans="8:11" x14ac:dyDescent="0.3">
      <c r="H293">
        <v>25899</v>
      </c>
      <c r="I293" t="s">
        <v>18</v>
      </c>
      <c r="J293">
        <v>704</v>
      </c>
      <c r="K293">
        <v>0</v>
      </c>
    </row>
    <row r="294" spans="8:11" x14ac:dyDescent="0.3">
      <c r="H294">
        <v>25898</v>
      </c>
      <c r="I294" t="s">
        <v>18</v>
      </c>
      <c r="J294">
        <v>96</v>
      </c>
      <c r="K294">
        <v>0</v>
      </c>
    </row>
    <row r="295" spans="8:11" x14ac:dyDescent="0.3">
      <c r="H295">
        <v>25897</v>
      </c>
      <c r="I295" t="s">
        <v>14</v>
      </c>
      <c r="J295">
        <v>23</v>
      </c>
      <c r="K295">
        <v>0</v>
      </c>
    </row>
    <row r="296" spans="8:11" x14ac:dyDescent="0.3">
      <c r="H296">
        <v>25896</v>
      </c>
      <c r="I296" t="s">
        <v>10</v>
      </c>
      <c r="J296">
        <v>505</v>
      </c>
      <c r="K296">
        <v>0</v>
      </c>
    </row>
    <row r="297" spans="8:11" x14ac:dyDescent="0.3">
      <c r="H297">
        <v>25893</v>
      </c>
      <c r="I297" t="s">
        <v>12</v>
      </c>
      <c r="J297">
        <v>313</v>
      </c>
      <c r="K297">
        <v>0</v>
      </c>
    </row>
    <row r="298" spans="8:11" x14ac:dyDescent="0.3">
      <c r="H298">
        <v>25892</v>
      </c>
      <c r="I298" t="s">
        <v>9</v>
      </c>
      <c r="J298">
        <v>430</v>
      </c>
      <c r="K298">
        <v>0</v>
      </c>
    </row>
    <row r="299" spans="8:11" x14ac:dyDescent="0.3">
      <c r="H299">
        <v>25891</v>
      </c>
      <c r="I299" t="s">
        <v>9</v>
      </c>
      <c r="J299">
        <v>23</v>
      </c>
      <c r="K299">
        <v>0</v>
      </c>
    </row>
    <row r="300" spans="8:11" x14ac:dyDescent="0.3">
      <c r="H300">
        <v>25890</v>
      </c>
      <c r="I300" t="s">
        <v>9</v>
      </c>
      <c r="J300">
        <v>60</v>
      </c>
      <c r="K300">
        <v>0</v>
      </c>
    </row>
    <row r="301" spans="8:11" x14ac:dyDescent="0.3">
      <c r="H301">
        <v>25889</v>
      </c>
      <c r="I301" t="s">
        <v>12</v>
      </c>
      <c r="J301">
        <v>1108</v>
      </c>
      <c r="K301">
        <v>0</v>
      </c>
    </row>
    <row r="302" spans="8:11" x14ac:dyDescent="0.3">
      <c r="H302">
        <v>25888</v>
      </c>
      <c r="I302" t="s">
        <v>18</v>
      </c>
      <c r="J302">
        <v>461</v>
      </c>
      <c r="K302">
        <v>0</v>
      </c>
    </row>
    <row r="303" spans="8:11" x14ac:dyDescent="0.3">
      <c r="H303">
        <v>25887</v>
      </c>
      <c r="I303" t="s">
        <v>10</v>
      </c>
      <c r="J303">
        <v>312</v>
      </c>
      <c r="K303">
        <v>0</v>
      </c>
    </row>
    <row r="304" spans="8:11" x14ac:dyDescent="0.3">
      <c r="H304">
        <v>25885</v>
      </c>
      <c r="I304" t="s">
        <v>10</v>
      </c>
      <c r="J304">
        <v>1207</v>
      </c>
      <c r="K304">
        <v>0</v>
      </c>
    </row>
    <row r="305" spans="8:11" x14ac:dyDescent="0.3">
      <c r="H305">
        <v>25884</v>
      </c>
      <c r="I305" t="s">
        <v>7</v>
      </c>
      <c r="J305">
        <v>455</v>
      </c>
      <c r="K305">
        <v>0</v>
      </c>
    </row>
    <row r="306" spans="8:11" x14ac:dyDescent="0.3">
      <c r="H306">
        <v>25883</v>
      </c>
      <c r="I306" t="s">
        <v>9</v>
      </c>
      <c r="J306">
        <v>630</v>
      </c>
      <c r="K306">
        <v>630</v>
      </c>
    </row>
    <row r="307" spans="8:11" x14ac:dyDescent="0.3">
      <c r="H307">
        <v>25880</v>
      </c>
      <c r="I307" t="s">
        <v>8</v>
      </c>
      <c r="J307">
        <v>489</v>
      </c>
      <c r="K307">
        <v>489</v>
      </c>
    </row>
    <row r="308" spans="8:11" x14ac:dyDescent="0.3">
      <c r="H308">
        <v>25878</v>
      </c>
      <c r="I308" t="s">
        <v>9</v>
      </c>
      <c r="J308">
        <v>501</v>
      </c>
      <c r="K308">
        <v>0</v>
      </c>
    </row>
    <row r="309" spans="8:11" x14ac:dyDescent="0.3">
      <c r="H309">
        <v>25877</v>
      </c>
      <c r="I309" t="s">
        <v>18</v>
      </c>
      <c r="J309">
        <v>353</v>
      </c>
      <c r="K309">
        <v>0</v>
      </c>
    </row>
    <row r="310" spans="8:11" x14ac:dyDescent="0.3">
      <c r="H310">
        <v>25876</v>
      </c>
      <c r="I310" t="s">
        <v>10</v>
      </c>
      <c r="J310">
        <v>508</v>
      </c>
      <c r="K310">
        <v>0</v>
      </c>
    </row>
    <row r="311" spans="8:11" x14ac:dyDescent="0.3">
      <c r="H311">
        <v>25875</v>
      </c>
      <c r="I311" t="s">
        <v>9</v>
      </c>
      <c r="J311">
        <v>24</v>
      </c>
      <c r="K311">
        <v>0</v>
      </c>
    </row>
    <row r="312" spans="8:11" x14ac:dyDescent="0.3">
      <c r="H312">
        <v>25874</v>
      </c>
      <c r="I312" t="s">
        <v>9</v>
      </c>
      <c r="J312">
        <v>42</v>
      </c>
      <c r="K312">
        <v>0</v>
      </c>
    </row>
    <row r="313" spans="8:11" x14ac:dyDescent="0.3">
      <c r="H313">
        <v>25873</v>
      </c>
      <c r="I313" t="s">
        <v>8</v>
      </c>
      <c r="J313">
        <v>453</v>
      </c>
      <c r="K313">
        <v>0</v>
      </c>
    </row>
    <row r="314" spans="8:11" x14ac:dyDescent="0.3">
      <c r="H314">
        <v>25871</v>
      </c>
      <c r="I314" t="s">
        <v>16</v>
      </c>
      <c r="J314">
        <v>-36</v>
      </c>
      <c r="K314">
        <v>0</v>
      </c>
    </row>
    <row r="315" spans="8:11" x14ac:dyDescent="0.3">
      <c r="H315">
        <v>25869</v>
      </c>
      <c r="I315" t="s">
        <v>8</v>
      </c>
      <c r="J315">
        <v>657</v>
      </c>
      <c r="K315">
        <v>657</v>
      </c>
    </row>
    <row r="316" spans="8:11" x14ac:dyDescent="0.3">
      <c r="H316">
        <v>25868</v>
      </c>
      <c r="I316" t="s">
        <v>8</v>
      </c>
      <c r="J316">
        <v>1077.7</v>
      </c>
      <c r="K316">
        <v>1077.7</v>
      </c>
    </row>
    <row r="317" spans="8:11" x14ac:dyDescent="0.3">
      <c r="H317">
        <v>25866</v>
      </c>
      <c r="I317" t="s">
        <v>9</v>
      </c>
      <c r="J317">
        <v>464</v>
      </c>
      <c r="K317">
        <v>0</v>
      </c>
    </row>
    <row r="318" spans="8:11" x14ac:dyDescent="0.3">
      <c r="H318">
        <v>25865</v>
      </c>
      <c r="I318" t="s">
        <v>12</v>
      </c>
      <c r="J318">
        <v>569</v>
      </c>
      <c r="K318">
        <v>0</v>
      </c>
    </row>
    <row r="319" spans="8:11" x14ac:dyDescent="0.3">
      <c r="H319">
        <v>25863</v>
      </c>
      <c r="I319" t="s">
        <v>9</v>
      </c>
      <c r="J319">
        <v>855</v>
      </c>
      <c r="K319">
        <v>0</v>
      </c>
    </row>
    <row r="320" spans="8:11" x14ac:dyDescent="0.3">
      <c r="H320">
        <v>25862</v>
      </c>
      <c r="I320" t="s">
        <v>9</v>
      </c>
      <c r="J320">
        <v>445</v>
      </c>
      <c r="K320">
        <v>0</v>
      </c>
    </row>
    <row r="321" spans="8:11" x14ac:dyDescent="0.3">
      <c r="H321">
        <v>25861</v>
      </c>
      <c r="I321" t="s">
        <v>18</v>
      </c>
      <c r="J321">
        <v>56</v>
      </c>
      <c r="K321">
        <v>0</v>
      </c>
    </row>
    <row r="322" spans="8:11" x14ac:dyDescent="0.3">
      <c r="H322">
        <v>25860</v>
      </c>
      <c r="I322" t="s">
        <v>8</v>
      </c>
      <c r="J322">
        <v>549</v>
      </c>
      <c r="K322">
        <v>0</v>
      </c>
    </row>
    <row r="323" spans="8:11" x14ac:dyDescent="0.3">
      <c r="H323">
        <v>25859</v>
      </c>
      <c r="I323" t="s">
        <v>9</v>
      </c>
      <c r="J323">
        <v>472</v>
      </c>
      <c r="K323">
        <v>0</v>
      </c>
    </row>
    <row r="324" spans="8:11" x14ac:dyDescent="0.3">
      <c r="H324">
        <v>25857</v>
      </c>
      <c r="I324" t="s">
        <v>9</v>
      </c>
      <c r="J324">
        <v>674</v>
      </c>
      <c r="K324">
        <v>0</v>
      </c>
    </row>
    <row r="325" spans="8:11" x14ac:dyDescent="0.3">
      <c r="H325">
        <v>25856</v>
      </c>
      <c r="I325" t="s">
        <v>12</v>
      </c>
      <c r="J325">
        <v>693</v>
      </c>
      <c r="K325">
        <v>0</v>
      </c>
    </row>
    <row r="326" spans="8:11" x14ac:dyDescent="0.3">
      <c r="H326">
        <v>25852</v>
      </c>
      <c r="I326" t="s">
        <v>20</v>
      </c>
      <c r="J326">
        <v>0</v>
      </c>
      <c r="K326">
        <v>0</v>
      </c>
    </row>
    <row r="327" spans="8:11" x14ac:dyDescent="0.3">
      <c r="H327">
        <v>25851</v>
      </c>
      <c r="I327" t="s">
        <v>12</v>
      </c>
      <c r="J327">
        <v>461</v>
      </c>
      <c r="K327">
        <v>0</v>
      </c>
    </row>
    <row r="328" spans="8:11" x14ac:dyDescent="0.3">
      <c r="H328">
        <v>25849</v>
      </c>
      <c r="I328" t="s">
        <v>8</v>
      </c>
      <c r="J328">
        <v>597</v>
      </c>
      <c r="K328">
        <v>0</v>
      </c>
    </row>
    <row r="329" spans="8:11" x14ac:dyDescent="0.3">
      <c r="H329">
        <v>25847</v>
      </c>
      <c r="I329" t="s">
        <v>9</v>
      </c>
      <c r="J329">
        <v>609</v>
      </c>
      <c r="K329">
        <v>0</v>
      </c>
    </row>
    <row r="330" spans="8:11" x14ac:dyDescent="0.3">
      <c r="H330">
        <v>25846</v>
      </c>
      <c r="I330" t="s">
        <v>8</v>
      </c>
      <c r="J330">
        <v>0</v>
      </c>
      <c r="K330">
        <v>0</v>
      </c>
    </row>
    <row r="331" spans="8:11" x14ac:dyDescent="0.3">
      <c r="H331">
        <v>25842</v>
      </c>
      <c r="I331" t="s">
        <v>15</v>
      </c>
      <c r="J331">
        <v>153</v>
      </c>
      <c r="K331">
        <v>0</v>
      </c>
    </row>
    <row r="332" spans="8:11" x14ac:dyDescent="0.3">
      <c r="H332">
        <v>25840</v>
      </c>
      <c r="I332" t="s">
        <v>18</v>
      </c>
      <c r="J332">
        <v>664</v>
      </c>
      <c r="K332">
        <v>0</v>
      </c>
    </row>
    <row r="333" spans="8:11" x14ac:dyDescent="0.3">
      <c r="H333">
        <v>25838</v>
      </c>
      <c r="I333" t="s">
        <v>18</v>
      </c>
      <c r="J333">
        <v>1189</v>
      </c>
      <c r="K333">
        <v>0</v>
      </c>
    </row>
    <row r="334" spans="8:11" x14ac:dyDescent="0.3">
      <c r="H334">
        <v>25837</v>
      </c>
      <c r="I334" t="s">
        <v>16</v>
      </c>
      <c r="J334">
        <v>208</v>
      </c>
      <c r="K334">
        <v>208</v>
      </c>
    </row>
    <row r="335" spans="8:11" x14ac:dyDescent="0.3">
      <c r="H335">
        <v>25835</v>
      </c>
      <c r="I335" t="s">
        <v>12</v>
      </c>
      <c r="J335">
        <v>136</v>
      </c>
      <c r="K335">
        <v>0</v>
      </c>
    </row>
    <row r="336" spans="8:11" x14ac:dyDescent="0.3">
      <c r="H336">
        <v>25834</v>
      </c>
      <c r="I336" t="s">
        <v>9</v>
      </c>
      <c r="J336">
        <v>471</v>
      </c>
      <c r="K336">
        <v>0</v>
      </c>
    </row>
    <row r="337" spans="8:11" x14ac:dyDescent="0.3">
      <c r="H337">
        <v>25833</v>
      </c>
      <c r="I337" t="s">
        <v>16</v>
      </c>
      <c r="J337">
        <v>207</v>
      </c>
      <c r="K337">
        <v>0</v>
      </c>
    </row>
    <row r="338" spans="8:11" x14ac:dyDescent="0.3">
      <c r="H338">
        <v>25831</v>
      </c>
      <c r="I338" t="s">
        <v>9</v>
      </c>
      <c r="J338">
        <v>381</v>
      </c>
      <c r="K338">
        <v>0</v>
      </c>
    </row>
    <row r="339" spans="8:11" x14ac:dyDescent="0.3">
      <c r="H339">
        <v>25830</v>
      </c>
      <c r="I339" t="s">
        <v>9</v>
      </c>
      <c r="J339">
        <v>392</v>
      </c>
      <c r="K339">
        <v>0</v>
      </c>
    </row>
    <row r="340" spans="8:11" x14ac:dyDescent="0.3">
      <c r="H340">
        <v>25828</v>
      </c>
      <c r="I340" t="s">
        <v>14</v>
      </c>
      <c r="J340">
        <v>0</v>
      </c>
      <c r="K340">
        <v>0</v>
      </c>
    </row>
    <row r="341" spans="8:11" x14ac:dyDescent="0.3">
      <c r="H341">
        <v>25824</v>
      </c>
      <c r="I341" t="s">
        <v>10</v>
      </c>
      <c r="J341">
        <v>0</v>
      </c>
      <c r="K341">
        <v>0</v>
      </c>
    </row>
    <row r="342" spans="8:11" x14ac:dyDescent="0.3">
      <c r="H342">
        <v>25823</v>
      </c>
      <c r="I342" t="s">
        <v>13</v>
      </c>
      <c r="J342">
        <v>0</v>
      </c>
      <c r="K342">
        <v>0</v>
      </c>
    </row>
    <row r="343" spans="8:11" x14ac:dyDescent="0.3">
      <c r="H343">
        <v>25822</v>
      </c>
      <c r="I343" t="s">
        <v>12</v>
      </c>
      <c r="J343">
        <v>328</v>
      </c>
      <c r="K343">
        <v>0</v>
      </c>
    </row>
    <row r="344" spans="8:11" x14ac:dyDescent="0.3">
      <c r="H344">
        <v>25821</v>
      </c>
      <c r="I344" t="s">
        <v>8</v>
      </c>
      <c r="J344">
        <v>306</v>
      </c>
      <c r="K344">
        <v>0</v>
      </c>
    </row>
    <row r="345" spans="8:11" x14ac:dyDescent="0.3">
      <c r="H345">
        <v>25820</v>
      </c>
      <c r="I345" t="s">
        <v>9</v>
      </c>
      <c r="J345">
        <v>758.65</v>
      </c>
      <c r="K345">
        <v>0</v>
      </c>
    </row>
    <row r="346" spans="8:11" x14ac:dyDescent="0.3">
      <c r="H346">
        <v>25818</v>
      </c>
      <c r="I346" t="s">
        <v>18</v>
      </c>
      <c r="J346">
        <v>326</v>
      </c>
      <c r="K346">
        <v>0</v>
      </c>
    </row>
    <row r="347" spans="8:11" x14ac:dyDescent="0.3">
      <c r="H347">
        <v>25816</v>
      </c>
      <c r="I347" t="s">
        <v>18</v>
      </c>
      <c r="J347">
        <v>458</v>
      </c>
      <c r="K347">
        <v>0</v>
      </c>
    </row>
    <row r="348" spans="8:11" x14ac:dyDescent="0.3">
      <c r="H348">
        <v>25815</v>
      </c>
      <c r="I348" t="s">
        <v>13</v>
      </c>
      <c r="J348">
        <v>449</v>
      </c>
      <c r="K348">
        <v>0</v>
      </c>
    </row>
    <row r="349" spans="8:11" x14ac:dyDescent="0.3">
      <c r="H349">
        <v>25809</v>
      </c>
      <c r="I349" t="s">
        <v>15</v>
      </c>
      <c r="J349">
        <v>333</v>
      </c>
      <c r="K349">
        <v>0</v>
      </c>
    </row>
    <row r="350" spans="8:11" x14ac:dyDescent="0.3">
      <c r="H350">
        <v>25808</v>
      </c>
      <c r="I350" t="s">
        <v>8</v>
      </c>
      <c r="J350">
        <v>92</v>
      </c>
      <c r="K350">
        <v>0</v>
      </c>
    </row>
    <row r="351" spans="8:11" x14ac:dyDescent="0.3">
      <c r="H351">
        <v>25807</v>
      </c>
      <c r="I351" t="s">
        <v>12</v>
      </c>
      <c r="J351">
        <v>450</v>
      </c>
      <c r="K351">
        <v>0</v>
      </c>
    </row>
    <row r="352" spans="8:11" x14ac:dyDescent="0.3">
      <c r="H352">
        <v>25805</v>
      </c>
      <c r="I352" t="s">
        <v>8</v>
      </c>
      <c r="J352">
        <v>29</v>
      </c>
      <c r="K352">
        <v>0</v>
      </c>
    </row>
    <row r="353" spans="8:11" x14ac:dyDescent="0.3">
      <c r="H353">
        <v>25804</v>
      </c>
      <c r="I353" t="s">
        <v>18</v>
      </c>
      <c r="J353">
        <v>910</v>
      </c>
      <c r="K353">
        <v>0</v>
      </c>
    </row>
    <row r="354" spans="8:11" x14ac:dyDescent="0.3">
      <c r="H354">
        <v>25802</v>
      </c>
      <c r="I354" t="s">
        <v>18</v>
      </c>
      <c r="J354">
        <v>430</v>
      </c>
      <c r="K354">
        <v>0</v>
      </c>
    </row>
    <row r="355" spans="8:11" x14ac:dyDescent="0.3">
      <c r="H355">
        <v>25801</v>
      </c>
      <c r="I355" t="s">
        <v>9</v>
      </c>
      <c r="J355">
        <v>454</v>
      </c>
      <c r="K355">
        <v>0</v>
      </c>
    </row>
    <row r="356" spans="8:11" x14ac:dyDescent="0.3">
      <c r="H356">
        <v>25799</v>
      </c>
      <c r="I356" t="s">
        <v>14</v>
      </c>
      <c r="J356">
        <v>423</v>
      </c>
      <c r="K356">
        <v>423</v>
      </c>
    </row>
    <row r="357" spans="8:11" x14ac:dyDescent="0.3">
      <c r="H357">
        <v>25797</v>
      </c>
      <c r="I357" t="s">
        <v>12</v>
      </c>
      <c r="J357">
        <v>708</v>
      </c>
      <c r="K357">
        <v>0</v>
      </c>
    </row>
    <row r="358" spans="8:11" x14ac:dyDescent="0.3">
      <c r="H358">
        <v>25796</v>
      </c>
      <c r="I358" t="s">
        <v>16</v>
      </c>
      <c r="J358">
        <v>196</v>
      </c>
      <c r="K358">
        <v>0</v>
      </c>
    </row>
    <row r="359" spans="8:11" x14ac:dyDescent="0.3">
      <c r="H359">
        <v>25794</v>
      </c>
      <c r="I359" t="s">
        <v>9</v>
      </c>
      <c r="J359">
        <v>599</v>
      </c>
      <c r="K359">
        <v>0</v>
      </c>
    </row>
    <row r="360" spans="8:11" x14ac:dyDescent="0.3">
      <c r="H360">
        <v>25793</v>
      </c>
      <c r="I360" t="s">
        <v>8</v>
      </c>
      <c r="J360">
        <v>500</v>
      </c>
      <c r="K360">
        <v>0</v>
      </c>
    </row>
    <row r="361" spans="8:11" x14ac:dyDescent="0.3">
      <c r="H361">
        <v>25792</v>
      </c>
      <c r="I361" t="s">
        <v>9</v>
      </c>
      <c r="J361">
        <v>95</v>
      </c>
      <c r="K361">
        <v>0</v>
      </c>
    </row>
    <row r="362" spans="8:11" x14ac:dyDescent="0.3">
      <c r="H362">
        <v>25791</v>
      </c>
      <c r="I362" t="s">
        <v>18</v>
      </c>
      <c r="J362">
        <v>462</v>
      </c>
      <c r="K362">
        <v>0</v>
      </c>
    </row>
    <row r="363" spans="8:11" x14ac:dyDescent="0.3">
      <c r="H363">
        <v>25789</v>
      </c>
      <c r="I363" t="s">
        <v>18</v>
      </c>
      <c r="J363">
        <v>458</v>
      </c>
      <c r="K363">
        <v>0</v>
      </c>
    </row>
    <row r="364" spans="8:11" x14ac:dyDescent="0.3">
      <c r="H364">
        <v>25788</v>
      </c>
      <c r="I364" t="s">
        <v>7</v>
      </c>
      <c r="J364">
        <v>0</v>
      </c>
      <c r="K364">
        <v>0</v>
      </c>
    </row>
    <row r="365" spans="8:11" x14ac:dyDescent="0.3">
      <c r="H365">
        <v>25786</v>
      </c>
      <c r="I365" t="s">
        <v>18</v>
      </c>
      <c r="J365">
        <v>387</v>
      </c>
      <c r="K365">
        <v>0</v>
      </c>
    </row>
    <row r="366" spans="8:11" x14ac:dyDescent="0.3">
      <c r="H366">
        <v>25784</v>
      </c>
      <c r="I366" t="s">
        <v>8</v>
      </c>
      <c r="J366">
        <v>867</v>
      </c>
      <c r="K366">
        <v>0</v>
      </c>
    </row>
    <row r="367" spans="8:11" x14ac:dyDescent="0.3">
      <c r="H367">
        <v>25783</v>
      </c>
      <c r="I367" t="s">
        <v>18</v>
      </c>
      <c r="J367">
        <v>504</v>
      </c>
      <c r="K367">
        <v>0</v>
      </c>
    </row>
    <row r="368" spans="8:11" x14ac:dyDescent="0.3">
      <c r="H368">
        <v>25780</v>
      </c>
      <c r="I368" t="s">
        <v>16</v>
      </c>
      <c r="J368">
        <v>455</v>
      </c>
      <c r="K368">
        <v>0</v>
      </c>
    </row>
    <row r="369" spans="8:11" x14ac:dyDescent="0.3">
      <c r="H369">
        <v>25779</v>
      </c>
      <c r="I369" t="s">
        <v>8</v>
      </c>
      <c r="J369">
        <v>808</v>
      </c>
      <c r="K369">
        <v>0</v>
      </c>
    </row>
    <row r="370" spans="8:11" x14ac:dyDescent="0.3">
      <c r="H370">
        <v>25776</v>
      </c>
      <c r="I370" t="s">
        <v>20</v>
      </c>
      <c r="J370">
        <v>0</v>
      </c>
      <c r="K370">
        <v>0</v>
      </c>
    </row>
    <row r="371" spans="8:11" x14ac:dyDescent="0.3">
      <c r="H371">
        <v>25775</v>
      </c>
      <c r="I371" t="s">
        <v>12</v>
      </c>
      <c r="J371">
        <v>1107</v>
      </c>
      <c r="K371">
        <v>0</v>
      </c>
    </row>
    <row r="372" spans="8:11" x14ac:dyDescent="0.3">
      <c r="H372">
        <v>25772</v>
      </c>
      <c r="I372" t="s">
        <v>7</v>
      </c>
      <c r="J372">
        <v>0</v>
      </c>
      <c r="K372">
        <v>0</v>
      </c>
    </row>
    <row r="373" spans="8:11" x14ac:dyDescent="0.3">
      <c r="H373">
        <v>25770</v>
      </c>
      <c r="I373" t="s">
        <v>12</v>
      </c>
      <c r="J373">
        <v>0</v>
      </c>
      <c r="K373">
        <v>0</v>
      </c>
    </row>
    <row r="374" spans="8:11" x14ac:dyDescent="0.3">
      <c r="H374">
        <v>25769</v>
      </c>
      <c r="I374" t="s">
        <v>16</v>
      </c>
      <c r="J374">
        <v>-39</v>
      </c>
      <c r="K374">
        <v>0</v>
      </c>
    </row>
    <row r="375" spans="8:11" x14ac:dyDescent="0.3">
      <c r="H375">
        <v>25768</v>
      </c>
      <c r="I375" t="s">
        <v>8</v>
      </c>
      <c r="J375">
        <v>363.65</v>
      </c>
      <c r="K375">
        <v>0</v>
      </c>
    </row>
    <row r="376" spans="8:11" x14ac:dyDescent="0.3">
      <c r="H376">
        <v>25764</v>
      </c>
      <c r="I376" t="s">
        <v>20</v>
      </c>
      <c r="J376">
        <v>0</v>
      </c>
      <c r="K376">
        <v>0</v>
      </c>
    </row>
    <row r="377" spans="8:11" x14ac:dyDescent="0.3">
      <c r="H377">
        <v>25763</v>
      </c>
      <c r="I377" t="s">
        <v>7</v>
      </c>
      <c r="J377">
        <v>0</v>
      </c>
      <c r="K377">
        <v>0</v>
      </c>
    </row>
    <row r="378" spans="8:11" x14ac:dyDescent="0.3">
      <c r="H378">
        <v>25762</v>
      </c>
      <c r="I378" t="s">
        <v>12</v>
      </c>
      <c r="J378">
        <v>439</v>
      </c>
      <c r="K378">
        <v>439</v>
      </c>
    </row>
    <row r="379" spans="8:11" x14ac:dyDescent="0.3">
      <c r="H379">
        <v>25761</v>
      </c>
      <c r="I379" t="s">
        <v>12</v>
      </c>
      <c r="J379">
        <v>412</v>
      </c>
      <c r="K379">
        <v>0</v>
      </c>
    </row>
    <row r="380" spans="8:11" x14ac:dyDescent="0.3">
      <c r="H380">
        <v>25759</v>
      </c>
      <c r="I380" t="s">
        <v>12</v>
      </c>
      <c r="J380">
        <v>1982</v>
      </c>
      <c r="K380">
        <v>0</v>
      </c>
    </row>
    <row r="381" spans="8:11" x14ac:dyDescent="0.3">
      <c r="H381">
        <v>25758</v>
      </c>
      <c r="I381" t="s">
        <v>18</v>
      </c>
      <c r="J381">
        <v>608</v>
      </c>
      <c r="K381">
        <v>0</v>
      </c>
    </row>
    <row r="382" spans="8:11" x14ac:dyDescent="0.3">
      <c r="H382">
        <v>25757</v>
      </c>
      <c r="I382" t="s">
        <v>8</v>
      </c>
      <c r="J382">
        <v>106</v>
      </c>
      <c r="K382">
        <v>0</v>
      </c>
    </row>
    <row r="383" spans="8:11" x14ac:dyDescent="0.3">
      <c r="H383">
        <v>25756</v>
      </c>
      <c r="I383" t="s">
        <v>7</v>
      </c>
      <c r="J383">
        <v>0</v>
      </c>
      <c r="K383">
        <v>0</v>
      </c>
    </row>
    <row r="384" spans="8:11" x14ac:dyDescent="0.3">
      <c r="H384">
        <v>25755</v>
      </c>
      <c r="I384" t="s">
        <v>8</v>
      </c>
      <c r="J384">
        <v>2087</v>
      </c>
      <c r="K384">
        <v>0</v>
      </c>
    </row>
    <row r="385" spans="8:11" x14ac:dyDescent="0.3">
      <c r="H385">
        <v>25754</v>
      </c>
      <c r="I385" t="s">
        <v>9</v>
      </c>
      <c r="J385">
        <v>-34</v>
      </c>
      <c r="K385">
        <v>0</v>
      </c>
    </row>
    <row r="386" spans="8:11" x14ac:dyDescent="0.3">
      <c r="H386">
        <v>25751</v>
      </c>
      <c r="I386" t="s">
        <v>16</v>
      </c>
      <c r="J386">
        <v>-95</v>
      </c>
      <c r="K386">
        <v>0</v>
      </c>
    </row>
    <row r="387" spans="8:11" x14ac:dyDescent="0.3">
      <c r="H387">
        <v>25748</v>
      </c>
      <c r="I387" t="s">
        <v>9</v>
      </c>
      <c r="J387">
        <v>625</v>
      </c>
      <c r="K387">
        <v>0</v>
      </c>
    </row>
    <row r="388" spans="8:11" x14ac:dyDescent="0.3">
      <c r="H388">
        <v>25747</v>
      </c>
      <c r="I388" t="s">
        <v>12</v>
      </c>
      <c r="J388">
        <v>0</v>
      </c>
      <c r="K388">
        <v>0</v>
      </c>
    </row>
    <row r="389" spans="8:11" x14ac:dyDescent="0.3">
      <c r="H389">
        <v>25744</v>
      </c>
      <c r="I389" t="s">
        <v>8</v>
      </c>
      <c r="J389">
        <v>-74</v>
      </c>
      <c r="K389">
        <v>0</v>
      </c>
    </row>
    <row r="390" spans="8:11" x14ac:dyDescent="0.3">
      <c r="H390">
        <v>25743</v>
      </c>
      <c r="I390" t="s">
        <v>9</v>
      </c>
      <c r="J390">
        <v>25.5</v>
      </c>
      <c r="K390">
        <v>0</v>
      </c>
    </row>
    <row r="391" spans="8:11" x14ac:dyDescent="0.3">
      <c r="H391">
        <v>25738</v>
      </c>
      <c r="I391" t="s">
        <v>12</v>
      </c>
      <c r="J391">
        <v>-66</v>
      </c>
      <c r="K391">
        <v>0</v>
      </c>
    </row>
    <row r="392" spans="8:11" x14ac:dyDescent="0.3">
      <c r="H392">
        <v>25737</v>
      </c>
      <c r="I392" t="s">
        <v>18</v>
      </c>
      <c r="J392">
        <v>532</v>
      </c>
      <c r="K392">
        <v>0</v>
      </c>
    </row>
    <row r="393" spans="8:11" x14ac:dyDescent="0.3">
      <c r="H393">
        <v>25731</v>
      </c>
      <c r="I393" t="s">
        <v>9</v>
      </c>
      <c r="J393">
        <v>32</v>
      </c>
      <c r="K393">
        <v>0</v>
      </c>
    </row>
    <row r="394" spans="8:11" x14ac:dyDescent="0.3">
      <c r="H394">
        <v>25727</v>
      </c>
      <c r="I394" t="s">
        <v>8</v>
      </c>
      <c r="J394">
        <v>0</v>
      </c>
      <c r="K394">
        <v>0</v>
      </c>
    </row>
    <row r="395" spans="8:11" x14ac:dyDescent="0.3">
      <c r="H395">
        <v>25724</v>
      </c>
      <c r="I395" t="s">
        <v>9</v>
      </c>
      <c r="J395">
        <v>154</v>
      </c>
      <c r="K395">
        <v>0</v>
      </c>
    </row>
    <row r="396" spans="8:11" x14ac:dyDescent="0.3">
      <c r="H396">
        <v>25723</v>
      </c>
      <c r="I396" t="s">
        <v>12</v>
      </c>
      <c r="J396">
        <v>-25</v>
      </c>
      <c r="K396">
        <v>0</v>
      </c>
    </row>
    <row r="397" spans="8:11" x14ac:dyDescent="0.3">
      <c r="H397">
        <v>25719</v>
      </c>
      <c r="I397" t="s">
        <v>12</v>
      </c>
      <c r="J397">
        <v>931</v>
      </c>
      <c r="K397">
        <v>0</v>
      </c>
    </row>
    <row r="398" spans="8:11" x14ac:dyDescent="0.3">
      <c r="H398">
        <v>25717</v>
      </c>
      <c r="I398" t="s">
        <v>7</v>
      </c>
      <c r="J398">
        <v>0</v>
      </c>
      <c r="K398">
        <v>0</v>
      </c>
    </row>
    <row r="399" spans="8:11" x14ac:dyDescent="0.3">
      <c r="H399">
        <v>25715</v>
      </c>
      <c r="I399" t="s">
        <v>9</v>
      </c>
      <c r="J399">
        <v>715</v>
      </c>
      <c r="K399">
        <v>0</v>
      </c>
    </row>
    <row r="400" spans="8:11" x14ac:dyDescent="0.3">
      <c r="H400">
        <v>25713</v>
      </c>
      <c r="I400" t="s">
        <v>7</v>
      </c>
      <c r="J400">
        <v>0</v>
      </c>
      <c r="K400">
        <v>0</v>
      </c>
    </row>
    <row r="401" spans="8:11" x14ac:dyDescent="0.3">
      <c r="H401">
        <v>25709</v>
      </c>
      <c r="I401" t="s">
        <v>18</v>
      </c>
      <c r="J401">
        <v>0</v>
      </c>
      <c r="K401">
        <v>0</v>
      </c>
    </row>
    <row r="402" spans="8:11" x14ac:dyDescent="0.3">
      <c r="H402">
        <v>25705</v>
      </c>
      <c r="I402" t="s">
        <v>20</v>
      </c>
      <c r="J402">
        <v>0</v>
      </c>
      <c r="K402">
        <v>0</v>
      </c>
    </row>
    <row r="403" spans="8:11" x14ac:dyDescent="0.3">
      <c r="H403">
        <v>25702</v>
      </c>
      <c r="I403" t="s">
        <v>12</v>
      </c>
      <c r="J403">
        <v>435</v>
      </c>
      <c r="K403">
        <v>0</v>
      </c>
    </row>
    <row r="404" spans="8:11" x14ac:dyDescent="0.3">
      <c r="H404">
        <v>25692</v>
      </c>
      <c r="I404" t="s">
        <v>12</v>
      </c>
      <c r="J404">
        <v>702</v>
      </c>
      <c r="K404">
        <v>0</v>
      </c>
    </row>
    <row r="405" spans="8:11" x14ac:dyDescent="0.3">
      <c r="H405">
        <v>25691</v>
      </c>
      <c r="I405" t="s">
        <v>13</v>
      </c>
      <c r="J405">
        <v>410</v>
      </c>
      <c r="K405">
        <v>0</v>
      </c>
    </row>
    <row r="406" spans="8:11" x14ac:dyDescent="0.3">
      <c r="H406">
        <v>25690</v>
      </c>
      <c r="I406" t="s">
        <v>18</v>
      </c>
      <c r="J406">
        <v>487</v>
      </c>
      <c r="K406">
        <v>0</v>
      </c>
    </row>
    <row r="407" spans="8:11" x14ac:dyDescent="0.3">
      <c r="H407">
        <v>25687</v>
      </c>
      <c r="I407" t="s">
        <v>7</v>
      </c>
      <c r="J407">
        <v>0</v>
      </c>
      <c r="K407">
        <v>0</v>
      </c>
    </row>
    <row r="408" spans="8:11" x14ac:dyDescent="0.3">
      <c r="H408">
        <v>25685</v>
      </c>
      <c r="I408" t="s">
        <v>9</v>
      </c>
      <c r="J408">
        <v>458</v>
      </c>
      <c r="K408">
        <v>0</v>
      </c>
    </row>
    <row r="409" spans="8:11" x14ac:dyDescent="0.3">
      <c r="H409">
        <v>25681</v>
      </c>
      <c r="I409" t="s">
        <v>18</v>
      </c>
      <c r="J409">
        <v>1800</v>
      </c>
      <c r="K409">
        <v>0</v>
      </c>
    </row>
    <row r="410" spans="8:11" x14ac:dyDescent="0.3">
      <c r="H410">
        <v>25680</v>
      </c>
      <c r="I410" t="s">
        <v>7</v>
      </c>
      <c r="J410">
        <v>0</v>
      </c>
      <c r="K410">
        <v>0</v>
      </c>
    </row>
    <row r="411" spans="8:11" x14ac:dyDescent="0.3">
      <c r="H411">
        <v>25679</v>
      </c>
      <c r="I411" t="s">
        <v>12</v>
      </c>
      <c r="J411">
        <v>681</v>
      </c>
      <c r="K411">
        <v>0</v>
      </c>
    </row>
    <row r="412" spans="8:11" x14ac:dyDescent="0.3">
      <c r="H412">
        <v>25678</v>
      </c>
      <c r="I412" t="s">
        <v>9</v>
      </c>
      <c r="J412">
        <v>23</v>
      </c>
      <c r="K412">
        <v>0</v>
      </c>
    </row>
    <row r="413" spans="8:11" x14ac:dyDescent="0.3">
      <c r="H413">
        <v>25677</v>
      </c>
      <c r="I413" t="s">
        <v>9</v>
      </c>
      <c r="J413">
        <v>260</v>
      </c>
      <c r="K413">
        <v>0</v>
      </c>
    </row>
    <row r="414" spans="8:11" x14ac:dyDescent="0.3">
      <c r="H414">
        <v>25676</v>
      </c>
      <c r="I414" t="s">
        <v>9</v>
      </c>
      <c r="J414">
        <v>619</v>
      </c>
      <c r="K414">
        <v>0</v>
      </c>
    </row>
    <row r="415" spans="8:11" x14ac:dyDescent="0.3">
      <c r="H415">
        <v>25655</v>
      </c>
      <c r="I415" t="s">
        <v>12</v>
      </c>
      <c r="J415">
        <v>52</v>
      </c>
      <c r="K415">
        <v>0</v>
      </c>
    </row>
    <row r="416" spans="8:11" x14ac:dyDescent="0.3">
      <c r="H416">
        <v>25650</v>
      </c>
      <c r="I416" t="s">
        <v>20</v>
      </c>
      <c r="J416">
        <v>-2</v>
      </c>
      <c r="K416">
        <v>0</v>
      </c>
    </row>
    <row r="417" spans="8:11" x14ac:dyDescent="0.3">
      <c r="H417">
        <v>25649</v>
      </c>
      <c r="I417" t="s">
        <v>8</v>
      </c>
      <c r="J417">
        <v>0</v>
      </c>
      <c r="K417">
        <v>0</v>
      </c>
    </row>
    <row r="418" spans="8:11" x14ac:dyDescent="0.3">
      <c r="H418">
        <v>25644</v>
      </c>
      <c r="I418" t="s">
        <v>15</v>
      </c>
      <c r="J418">
        <v>774.65</v>
      </c>
      <c r="K418">
        <v>0</v>
      </c>
    </row>
    <row r="419" spans="8:11" x14ac:dyDescent="0.3">
      <c r="H419">
        <v>25639</v>
      </c>
      <c r="I419" t="s">
        <v>9</v>
      </c>
      <c r="J419">
        <v>0</v>
      </c>
      <c r="K419">
        <v>0</v>
      </c>
    </row>
    <row r="420" spans="8:11" x14ac:dyDescent="0.3">
      <c r="H420">
        <v>25634</v>
      </c>
      <c r="I420" t="s">
        <v>9</v>
      </c>
      <c r="J420">
        <v>0</v>
      </c>
      <c r="K420">
        <v>0</v>
      </c>
    </row>
    <row r="421" spans="8:11" x14ac:dyDescent="0.3">
      <c r="H421">
        <v>25633</v>
      </c>
      <c r="I421" t="s">
        <v>20</v>
      </c>
      <c r="J421">
        <v>0</v>
      </c>
      <c r="K421">
        <v>0</v>
      </c>
    </row>
    <row r="422" spans="8:11" x14ac:dyDescent="0.3">
      <c r="H422">
        <v>25628</v>
      </c>
      <c r="I422" t="s">
        <v>12</v>
      </c>
      <c r="J422">
        <v>192</v>
      </c>
      <c r="K422">
        <v>0</v>
      </c>
    </row>
    <row r="423" spans="8:11" x14ac:dyDescent="0.3">
      <c r="H423">
        <v>25627</v>
      </c>
      <c r="I423" t="s">
        <v>12</v>
      </c>
      <c r="J423">
        <v>560</v>
      </c>
      <c r="K423">
        <v>0</v>
      </c>
    </row>
    <row r="424" spans="8:11" x14ac:dyDescent="0.3">
      <c r="H424">
        <v>25626</v>
      </c>
      <c r="I424" t="s">
        <v>9</v>
      </c>
      <c r="J424">
        <v>436</v>
      </c>
      <c r="K424">
        <v>436</v>
      </c>
    </row>
    <row r="425" spans="8:11" x14ac:dyDescent="0.3">
      <c r="H425">
        <v>25625</v>
      </c>
      <c r="I425" t="s">
        <v>12</v>
      </c>
      <c r="J425">
        <v>-24.5</v>
      </c>
      <c r="K425">
        <v>0</v>
      </c>
    </row>
    <row r="426" spans="8:11" x14ac:dyDescent="0.3">
      <c r="H426">
        <v>25622</v>
      </c>
      <c r="I426" t="s">
        <v>9</v>
      </c>
      <c r="J426">
        <v>444</v>
      </c>
      <c r="K426">
        <v>444</v>
      </c>
    </row>
    <row r="427" spans="8:11" x14ac:dyDescent="0.3">
      <c r="H427">
        <v>25618</v>
      </c>
      <c r="I427" t="s">
        <v>13</v>
      </c>
      <c r="J427">
        <v>488</v>
      </c>
      <c r="K427">
        <v>0</v>
      </c>
    </row>
    <row r="428" spans="8:11" x14ac:dyDescent="0.3">
      <c r="H428">
        <v>25613</v>
      </c>
      <c r="I428" t="s">
        <v>13</v>
      </c>
      <c r="J428">
        <v>426</v>
      </c>
      <c r="K428">
        <v>0</v>
      </c>
    </row>
    <row r="429" spans="8:11" x14ac:dyDescent="0.3">
      <c r="H429">
        <v>25608</v>
      </c>
      <c r="I429" t="s">
        <v>13</v>
      </c>
      <c r="J429">
        <v>30</v>
      </c>
      <c r="K429">
        <v>0</v>
      </c>
    </row>
    <row r="430" spans="8:11" x14ac:dyDescent="0.3">
      <c r="H430">
        <v>25598</v>
      </c>
      <c r="I430" t="s">
        <v>16</v>
      </c>
      <c r="J430">
        <v>715</v>
      </c>
      <c r="K430">
        <v>0</v>
      </c>
    </row>
    <row r="431" spans="8:11" x14ac:dyDescent="0.3">
      <c r="H431">
        <v>25597</v>
      </c>
      <c r="I431" t="s">
        <v>16</v>
      </c>
      <c r="J431">
        <v>0</v>
      </c>
      <c r="K431">
        <v>0</v>
      </c>
    </row>
    <row r="432" spans="8:11" x14ac:dyDescent="0.3">
      <c r="H432">
        <v>25590</v>
      </c>
      <c r="I432" t="s">
        <v>9</v>
      </c>
      <c r="J432">
        <v>0</v>
      </c>
      <c r="K432">
        <v>0</v>
      </c>
    </row>
    <row r="433" spans="8:11" x14ac:dyDescent="0.3">
      <c r="H433">
        <v>25589</v>
      </c>
      <c r="I433" t="s">
        <v>15</v>
      </c>
      <c r="J433">
        <v>206</v>
      </c>
      <c r="K433">
        <v>0</v>
      </c>
    </row>
    <row r="434" spans="8:11" x14ac:dyDescent="0.3">
      <c r="H434">
        <v>25586</v>
      </c>
      <c r="I434" t="s">
        <v>15</v>
      </c>
      <c r="J434">
        <v>485</v>
      </c>
      <c r="K434">
        <v>0</v>
      </c>
    </row>
    <row r="435" spans="8:11" x14ac:dyDescent="0.3">
      <c r="H435">
        <v>25582</v>
      </c>
      <c r="I435" t="s">
        <v>16</v>
      </c>
      <c r="J435">
        <v>326</v>
      </c>
      <c r="K435">
        <v>0</v>
      </c>
    </row>
    <row r="436" spans="8:11" x14ac:dyDescent="0.3">
      <c r="H436">
        <v>25562</v>
      </c>
      <c r="I436" t="s">
        <v>12</v>
      </c>
      <c r="J436">
        <v>296</v>
      </c>
      <c r="K436">
        <v>0</v>
      </c>
    </row>
    <row r="437" spans="8:11" x14ac:dyDescent="0.3">
      <c r="H437">
        <v>25560</v>
      </c>
      <c r="I437" t="s">
        <v>11</v>
      </c>
      <c r="J437">
        <v>0</v>
      </c>
      <c r="K437">
        <v>0</v>
      </c>
    </row>
    <row r="438" spans="8:11" x14ac:dyDescent="0.3">
      <c r="H438">
        <v>25552</v>
      </c>
      <c r="I438" t="s">
        <v>16</v>
      </c>
      <c r="J438">
        <v>616</v>
      </c>
      <c r="K438">
        <v>0</v>
      </c>
    </row>
    <row r="439" spans="8:11" x14ac:dyDescent="0.3">
      <c r="H439">
        <v>25546</v>
      </c>
      <c r="I439" t="s">
        <v>16</v>
      </c>
      <c r="J439">
        <v>507</v>
      </c>
      <c r="K439">
        <v>0</v>
      </c>
    </row>
    <row r="440" spans="8:11" x14ac:dyDescent="0.3">
      <c r="H440">
        <v>25542</v>
      </c>
      <c r="I440" t="s">
        <v>9</v>
      </c>
      <c r="J440">
        <v>29</v>
      </c>
      <c r="K440">
        <v>0</v>
      </c>
    </row>
    <row r="441" spans="8:11" x14ac:dyDescent="0.3">
      <c r="H441">
        <v>25540</v>
      </c>
      <c r="I441" t="s">
        <v>15</v>
      </c>
      <c r="J441">
        <v>452</v>
      </c>
      <c r="K441">
        <v>0</v>
      </c>
    </row>
    <row r="442" spans="8:11" x14ac:dyDescent="0.3">
      <c r="H442">
        <v>25537</v>
      </c>
      <c r="I442" t="s">
        <v>16</v>
      </c>
      <c r="J442">
        <v>1653</v>
      </c>
      <c r="K442">
        <v>0</v>
      </c>
    </row>
    <row r="443" spans="8:11" x14ac:dyDescent="0.3">
      <c r="H443">
        <v>25532</v>
      </c>
      <c r="I443" t="s">
        <v>7</v>
      </c>
      <c r="J443">
        <v>0</v>
      </c>
      <c r="K443">
        <v>0</v>
      </c>
    </row>
    <row r="444" spans="8:11" x14ac:dyDescent="0.3">
      <c r="H444">
        <v>25531</v>
      </c>
      <c r="I444" t="s">
        <v>7</v>
      </c>
      <c r="J444">
        <v>0</v>
      </c>
      <c r="K444">
        <v>0</v>
      </c>
    </row>
    <row r="445" spans="8:11" x14ac:dyDescent="0.3">
      <c r="H445">
        <v>25526</v>
      </c>
      <c r="I445" t="s">
        <v>8</v>
      </c>
      <c r="J445">
        <v>158</v>
      </c>
      <c r="K445">
        <v>956</v>
      </c>
    </row>
    <row r="446" spans="8:11" x14ac:dyDescent="0.3">
      <c r="H446">
        <v>25513</v>
      </c>
      <c r="I446" t="s">
        <v>7</v>
      </c>
      <c r="J446">
        <v>0</v>
      </c>
      <c r="K446">
        <v>0</v>
      </c>
    </row>
    <row r="447" spans="8:11" x14ac:dyDescent="0.3">
      <c r="H447">
        <v>25510</v>
      </c>
      <c r="I447" t="s">
        <v>12</v>
      </c>
      <c r="J447">
        <v>-103</v>
      </c>
      <c r="K447">
        <v>0</v>
      </c>
    </row>
    <row r="448" spans="8:11" x14ac:dyDescent="0.3">
      <c r="H448">
        <v>25508</v>
      </c>
      <c r="I448" t="s">
        <v>12</v>
      </c>
      <c r="J448">
        <v>-68</v>
      </c>
      <c r="K448">
        <v>0</v>
      </c>
    </row>
    <row r="449" spans="8:11" x14ac:dyDescent="0.3">
      <c r="H449">
        <v>25498</v>
      </c>
      <c r="I449" t="s">
        <v>17</v>
      </c>
      <c r="J449">
        <v>0</v>
      </c>
      <c r="K449">
        <v>0</v>
      </c>
    </row>
    <row r="450" spans="8:11" x14ac:dyDescent="0.3">
      <c r="H450">
        <v>25495</v>
      </c>
      <c r="I450" t="s">
        <v>18</v>
      </c>
      <c r="J450">
        <v>484</v>
      </c>
      <c r="K450">
        <v>0</v>
      </c>
    </row>
    <row r="451" spans="8:11" x14ac:dyDescent="0.3">
      <c r="H451">
        <v>25488</v>
      </c>
      <c r="I451" t="s">
        <v>16</v>
      </c>
      <c r="J451">
        <v>414</v>
      </c>
      <c r="K451">
        <v>0</v>
      </c>
    </row>
    <row r="452" spans="8:11" x14ac:dyDescent="0.3">
      <c r="H452">
        <v>25486</v>
      </c>
      <c r="I452" t="s">
        <v>18</v>
      </c>
      <c r="J452">
        <v>644</v>
      </c>
      <c r="K452">
        <v>0</v>
      </c>
    </row>
    <row r="453" spans="8:11" x14ac:dyDescent="0.3">
      <c r="H453">
        <v>25485</v>
      </c>
      <c r="I453" t="s">
        <v>18</v>
      </c>
      <c r="J453">
        <v>99</v>
      </c>
      <c r="K453">
        <v>0</v>
      </c>
    </row>
    <row r="454" spans="8:11" x14ac:dyDescent="0.3">
      <c r="H454">
        <v>25479</v>
      </c>
      <c r="I454" t="s">
        <v>18</v>
      </c>
      <c r="J454">
        <v>390</v>
      </c>
      <c r="K454">
        <v>0</v>
      </c>
    </row>
    <row r="455" spans="8:11" x14ac:dyDescent="0.3">
      <c r="H455">
        <v>25476</v>
      </c>
      <c r="I455" t="s">
        <v>7</v>
      </c>
      <c r="J455">
        <v>0</v>
      </c>
      <c r="K455">
        <v>0</v>
      </c>
    </row>
    <row r="456" spans="8:11" x14ac:dyDescent="0.3">
      <c r="H456">
        <v>25473</v>
      </c>
      <c r="I456" t="s">
        <v>18</v>
      </c>
      <c r="J456">
        <v>457</v>
      </c>
      <c r="K456">
        <v>0</v>
      </c>
    </row>
    <row r="457" spans="8:11" x14ac:dyDescent="0.3">
      <c r="H457">
        <v>25471</v>
      </c>
      <c r="I457" t="s">
        <v>9</v>
      </c>
      <c r="J457">
        <v>440</v>
      </c>
      <c r="K457">
        <v>0</v>
      </c>
    </row>
    <row r="458" spans="8:11" x14ac:dyDescent="0.3">
      <c r="H458">
        <v>25468</v>
      </c>
      <c r="I458" t="s">
        <v>9</v>
      </c>
      <c r="J458">
        <v>0</v>
      </c>
      <c r="K458">
        <v>0</v>
      </c>
    </row>
    <row r="459" spans="8:11" x14ac:dyDescent="0.3">
      <c r="H459">
        <v>25467</v>
      </c>
      <c r="I459" t="s">
        <v>11</v>
      </c>
      <c r="J459">
        <v>-38</v>
      </c>
      <c r="K459">
        <v>0</v>
      </c>
    </row>
    <row r="460" spans="8:11" x14ac:dyDescent="0.3">
      <c r="H460">
        <v>25464</v>
      </c>
      <c r="I460" t="s">
        <v>18</v>
      </c>
      <c r="J460">
        <v>0</v>
      </c>
      <c r="K460">
        <v>0</v>
      </c>
    </row>
    <row r="461" spans="8:11" x14ac:dyDescent="0.3">
      <c r="H461">
        <v>25463</v>
      </c>
      <c r="I461" t="s">
        <v>16</v>
      </c>
      <c r="J461">
        <v>2296.0500000000002</v>
      </c>
      <c r="K461">
        <v>2338.0500000000002</v>
      </c>
    </row>
    <row r="462" spans="8:11" x14ac:dyDescent="0.3">
      <c r="H462">
        <v>25455</v>
      </c>
      <c r="I462" t="s">
        <v>18</v>
      </c>
      <c r="J462">
        <v>469</v>
      </c>
      <c r="K462">
        <v>0</v>
      </c>
    </row>
    <row r="463" spans="8:11" x14ac:dyDescent="0.3">
      <c r="H463">
        <v>25453</v>
      </c>
      <c r="I463" t="s">
        <v>17</v>
      </c>
      <c r="J463">
        <v>0</v>
      </c>
      <c r="K463">
        <v>0</v>
      </c>
    </row>
    <row r="464" spans="8:11" x14ac:dyDescent="0.3">
      <c r="H464">
        <v>25450</v>
      </c>
      <c r="I464" t="s">
        <v>15</v>
      </c>
      <c r="J464">
        <v>30</v>
      </c>
      <c r="K464">
        <v>0</v>
      </c>
    </row>
    <row r="465" spans="8:11" x14ac:dyDescent="0.3">
      <c r="H465">
        <v>25448</v>
      </c>
      <c r="I465" t="s">
        <v>18</v>
      </c>
      <c r="J465">
        <v>599</v>
      </c>
      <c r="K465">
        <v>0</v>
      </c>
    </row>
    <row r="466" spans="8:11" x14ac:dyDescent="0.3">
      <c r="H466">
        <v>25445</v>
      </c>
      <c r="I466" t="s">
        <v>15</v>
      </c>
      <c r="J466">
        <v>31.5</v>
      </c>
      <c r="K466">
        <v>0</v>
      </c>
    </row>
    <row r="467" spans="8:11" x14ac:dyDescent="0.3">
      <c r="H467">
        <v>25441</v>
      </c>
      <c r="I467" t="s">
        <v>18</v>
      </c>
      <c r="J467">
        <v>1466.5</v>
      </c>
      <c r="K467">
        <v>0</v>
      </c>
    </row>
    <row r="468" spans="8:11" x14ac:dyDescent="0.3">
      <c r="H468">
        <v>25436</v>
      </c>
      <c r="I468" t="s">
        <v>15</v>
      </c>
      <c r="J468">
        <v>35</v>
      </c>
      <c r="K468">
        <v>0</v>
      </c>
    </row>
    <row r="469" spans="8:11" x14ac:dyDescent="0.3">
      <c r="H469">
        <v>25433</v>
      </c>
      <c r="I469" t="s">
        <v>15</v>
      </c>
      <c r="J469">
        <v>23</v>
      </c>
      <c r="K469">
        <v>0</v>
      </c>
    </row>
    <row r="470" spans="8:11" x14ac:dyDescent="0.3">
      <c r="H470">
        <v>25430</v>
      </c>
      <c r="I470" t="s">
        <v>16</v>
      </c>
      <c r="J470">
        <v>0</v>
      </c>
      <c r="K470">
        <v>0</v>
      </c>
    </row>
    <row r="471" spans="8:11" x14ac:dyDescent="0.3">
      <c r="H471">
        <v>25425</v>
      </c>
      <c r="I471" t="s">
        <v>15</v>
      </c>
      <c r="J471">
        <v>62</v>
      </c>
      <c r="K471">
        <v>0</v>
      </c>
    </row>
    <row r="472" spans="8:11" x14ac:dyDescent="0.3">
      <c r="H472">
        <v>25421</v>
      </c>
      <c r="I472" t="s">
        <v>12</v>
      </c>
      <c r="J472">
        <v>0</v>
      </c>
      <c r="K472">
        <v>0</v>
      </c>
    </row>
    <row r="473" spans="8:11" x14ac:dyDescent="0.3">
      <c r="H473">
        <v>25418</v>
      </c>
      <c r="I473" t="s">
        <v>9</v>
      </c>
      <c r="J473">
        <v>0</v>
      </c>
      <c r="K473">
        <v>0</v>
      </c>
    </row>
    <row r="474" spans="8:11" x14ac:dyDescent="0.3">
      <c r="H474">
        <v>25416</v>
      </c>
      <c r="I474" t="s">
        <v>17</v>
      </c>
      <c r="J474">
        <v>425</v>
      </c>
      <c r="K474">
        <v>0</v>
      </c>
    </row>
    <row r="475" spans="8:11" x14ac:dyDescent="0.3">
      <c r="H475">
        <v>25412</v>
      </c>
      <c r="I475" t="s">
        <v>16</v>
      </c>
      <c r="J475">
        <v>-55</v>
      </c>
      <c r="K475">
        <v>0</v>
      </c>
    </row>
    <row r="476" spans="8:11" x14ac:dyDescent="0.3">
      <c r="H476">
        <v>25408</v>
      </c>
      <c r="I476" t="s">
        <v>17</v>
      </c>
      <c r="J476">
        <v>450</v>
      </c>
      <c r="K476">
        <v>0</v>
      </c>
    </row>
    <row r="477" spans="8:11" x14ac:dyDescent="0.3">
      <c r="H477">
        <v>25398</v>
      </c>
      <c r="I477" t="s">
        <v>12</v>
      </c>
      <c r="J477">
        <v>-25</v>
      </c>
      <c r="K477">
        <v>0</v>
      </c>
    </row>
    <row r="478" spans="8:11" x14ac:dyDescent="0.3">
      <c r="H478">
        <v>25396</v>
      </c>
      <c r="I478" t="s">
        <v>13</v>
      </c>
      <c r="J478">
        <v>393</v>
      </c>
      <c r="K478">
        <v>0</v>
      </c>
    </row>
    <row r="479" spans="8:11" x14ac:dyDescent="0.3">
      <c r="H479">
        <v>25391</v>
      </c>
      <c r="I479" t="s">
        <v>13</v>
      </c>
      <c r="J479">
        <v>400</v>
      </c>
      <c r="K479">
        <v>0</v>
      </c>
    </row>
    <row r="480" spans="8:11" x14ac:dyDescent="0.3">
      <c r="H480">
        <v>25386</v>
      </c>
      <c r="I480" t="s">
        <v>13</v>
      </c>
      <c r="J480">
        <v>32</v>
      </c>
      <c r="K480">
        <v>0</v>
      </c>
    </row>
    <row r="481" spans="8:11" x14ac:dyDescent="0.3">
      <c r="H481">
        <v>25380</v>
      </c>
      <c r="I481" t="s">
        <v>9</v>
      </c>
      <c r="J481">
        <v>58</v>
      </c>
      <c r="K481">
        <v>0</v>
      </c>
    </row>
    <row r="482" spans="8:11" x14ac:dyDescent="0.3">
      <c r="H482">
        <v>25378</v>
      </c>
      <c r="I482" t="s">
        <v>9</v>
      </c>
      <c r="J482">
        <v>23</v>
      </c>
      <c r="K482">
        <v>0</v>
      </c>
    </row>
    <row r="483" spans="8:11" x14ac:dyDescent="0.3">
      <c r="H483">
        <v>25365</v>
      </c>
      <c r="I483" t="s">
        <v>18</v>
      </c>
      <c r="J483">
        <v>1716.5</v>
      </c>
      <c r="K483">
        <v>1716.5</v>
      </c>
    </row>
    <row r="484" spans="8:11" x14ac:dyDescent="0.3">
      <c r="H484">
        <v>25363</v>
      </c>
      <c r="I484" t="s">
        <v>12</v>
      </c>
      <c r="J484">
        <v>-34.5</v>
      </c>
      <c r="K484">
        <v>0</v>
      </c>
    </row>
    <row r="485" spans="8:11" x14ac:dyDescent="0.3">
      <c r="H485">
        <v>25358</v>
      </c>
      <c r="I485" t="s">
        <v>11</v>
      </c>
      <c r="J485">
        <v>0</v>
      </c>
      <c r="K485">
        <v>0</v>
      </c>
    </row>
    <row r="486" spans="8:11" x14ac:dyDescent="0.3">
      <c r="H486">
        <v>25352</v>
      </c>
      <c r="I486" t="s">
        <v>17</v>
      </c>
      <c r="J486">
        <v>579</v>
      </c>
      <c r="K486">
        <v>0</v>
      </c>
    </row>
    <row r="487" spans="8:11" x14ac:dyDescent="0.3">
      <c r="H487">
        <v>25346</v>
      </c>
      <c r="I487" t="s">
        <v>9</v>
      </c>
      <c r="J487">
        <v>0</v>
      </c>
      <c r="K487">
        <v>0</v>
      </c>
    </row>
    <row r="488" spans="8:11" x14ac:dyDescent="0.3">
      <c r="H488">
        <v>25345</v>
      </c>
      <c r="I488" t="s">
        <v>13</v>
      </c>
      <c r="J488">
        <v>2052</v>
      </c>
      <c r="K488">
        <v>0</v>
      </c>
    </row>
    <row r="489" spans="8:11" x14ac:dyDescent="0.3">
      <c r="H489">
        <v>25341</v>
      </c>
      <c r="I489" t="s">
        <v>13</v>
      </c>
      <c r="J489">
        <v>354.3</v>
      </c>
      <c r="K489">
        <v>0</v>
      </c>
    </row>
    <row r="490" spans="8:11" x14ac:dyDescent="0.3">
      <c r="H490">
        <v>25338</v>
      </c>
      <c r="I490" t="s">
        <v>18</v>
      </c>
      <c r="J490">
        <v>0</v>
      </c>
      <c r="K490">
        <v>0</v>
      </c>
    </row>
    <row r="491" spans="8:11" x14ac:dyDescent="0.3">
      <c r="H491">
        <v>25334</v>
      </c>
      <c r="I491" t="s">
        <v>12</v>
      </c>
      <c r="J491">
        <v>0</v>
      </c>
      <c r="K491">
        <v>0</v>
      </c>
    </row>
    <row r="492" spans="8:11" x14ac:dyDescent="0.3">
      <c r="H492">
        <v>25328</v>
      </c>
      <c r="I492" t="s">
        <v>13</v>
      </c>
      <c r="J492">
        <v>726</v>
      </c>
      <c r="K492">
        <v>0</v>
      </c>
    </row>
    <row r="493" spans="8:11" x14ac:dyDescent="0.3">
      <c r="H493">
        <v>25324</v>
      </c>
      <c r="I493" t="s">
        <v>13</v>
      </c>
      <c r="J493">
        <v>389</v>
      </c>
      <c r="K493">
        <v>0</v>
      </c>
    </row>
    <row r="494" spans="8:11" x14ac:dyDescent="0.3">
      <c r="H494">
        <v>25323</v>
      </c>
      <c r="I494" t="s">
        <v>18</v>
      </c>
      <c r="J494">
        <v>85</v>
      </c>
      <c r="K494">
        <v>0</v>
      </c>
    </row>
    <row r="495" spans="8:11" x14ac:dyDescent="0.3">
      <c r="H495">
        <v>25316</v>
      </c>
      <c r="I495" t="s">
        <v>13</v>
      </c>
      <c r="J495">
        <v>491</v>
      </c>
      <c r="K495">
        <v>0</v>
      </c>
    </row>
    <row r="496" spans="8:11" x14ac:dyDescent="0.3">
      <c r="H496">
        <v>25303</v>
      </c>
      <c r="I496" t="s">
        <v>13</v>
      </c>
      <c r="J496">
        <v>48</v>
      </c>
      <c r="K496">
        <v>0</v>
      </c>
    </row>
    <row r="497" spans="8:11" x14ac:dyDescent="0.3">
      <c r="H497">
        <v>25273</v>
      </c>
      <c r="I497" t="s">
        <v>16</v>
      </c>
      <c r="J497">
        <v>0</v>
      </c>
      <c r="K497">
        <v>0</v>
      </c>
    </row>
    <row r="498" spans="8:11" x14ac:dyDescent="0.3">
      <c r="H498">
        <v>25262</v>
      </c>
      <c r="I498" t="s">
        <v>12</v>
      </c>
      <c r="J498">
        <v>-96</v>
      </c>
      <c r="K498">
        <v>0</v>
      </c>
    </row>
    <row r="499" spans="8:11" x14ac:dyDescent="0.3">
      <c r="H499">
        <v>25258</v>
      </c>
      <c r="I499" t="s">
        <v>7</v>
      </c>
      <c r="J499">
        <v>0</v>
      </c>
      <c r="K499">
        <v>0</v>
      </c>
    </row>
    <row r="500" spans="8:11" x14ac:dyDescent="0.3">
      <c r="H500">
        <v>25257</v>
      </c>
      <c r="I500" t="s">
        <v>7</v>
      </c>
      <c r="J500">
        <v>0</v>
      </c>
      <c r="K500">
        <v>0</v>
      </c>
    </row>
    <row r="501" spans="8:11" x14ac:dyDescent="0.3">
      <c r="H501">
        <v>25253</v>
      </c>
      <c r="I501" t="s">
        <v>7</v>
      </c>
      <c r="J501">
        <v>0</v>
      </c>
      <c r="K501">
        <v>0</v>
      </c>
    </row>
    <row r="502" spans="8:11" x14ac:dyDescent="0.3">
      <c r="H502">
        <v>25252</v>
      </c>
      <c r="I502" t="s">
        <v>7</v>
      </c>
      <c r="J502">
        <v>0</v>
      </c>
      <c r="K502">
        <v>0</v>
      </c>
    </row>
    <row r="503" spans="8:11" x14ac:dyDescent="0.3">
      <c r="H503">
        <v>25235</v>
      </c>
      <c r="I503" t="s">
        <v>9</v>
      </c>
      <c r="J503">
        <v>673</v>
      </c>
      <c r="K503">
        <v>948</v>
      </c>
    </row>
    <row r="504" spans="8:11" x14ac:dyDescent="0.3">
      <c r="H504">
        <v>25226</v>
      </c>
      <c r="I504" t="s">
        <v>15</v>
      </c>
      <c r="J504">
        <v>551</v>
      </c>
      <c r="K504">
        <v>0</v>
      </c>
    </row>
    <row r="505" spans="8:11" x14ac:dyDescent="0.3">
      <c r="H505">
        <v>25216</v>
      </c>
      <c r="I505" t="s">
        <v>11</v>
      </c>
      <c r="J505">
        <v>0</v>
      </c>
      <c r="K505">
        <v>0</v>
      </c>
    </row>
    <row r="506" spans="8:11" x14ac:dyDescent="0.3">
      <c r="H506">
        <v>25215</v>
      </c>
      <c r="I506" t="s">
        <v>7</v>
      </c>
      <c r="J506">
        <v>0</v>
      </c>
      <c r="K506">
        <v>0</v>
      </c>
    </row>
    <row r="507" spans="8:11" x14ac:dyDescent="0.3">
      <c r="H507">
        <v>25193</v>
      </c>
      <c r="I507" t="s">
        <v>11</v>
      </c>
      <c r="J507">
        <v>0</v>
      </c>
      <c r="K507">
        <v>0</v>
      </c>
    </row>
    <row r="508" spans="8:11" x14ac:dyDescent="0.3">
      <c r="H508">
        <v>25188</v>
      </c>
      <c r="I508" t="s">
        <v>13</v>
      </c>
      <c r="J508">
        <v>580</v>
      </c>
      <c r="K508">
        <v>0</v>
      </c>
    </row>
    <row r="509" spans="8:11" x14ac:dyDescent="0.3">
      <c r="H509">
        <v>25187</v>
      </c>
      <c r="I509" t="s">
        <v>13</v>
      </c>
      <c r="J509">
        <v>457</v>
      </c>
      <c r="K509">
        <v>0</v>
      </c>
    </row>
    <row r="510" spans="8:11" x14ac:dyDescent="0.3">
      <c r="H510">
        <v>25182</v>
      </c>
      <c r="I510" t="s">
        <v>7</v>
      </c>
      <c r="J510">
        <v>0</v>
      </c>
      <c r="K510">
        <v>0</v>
      </c>
    </row>
    <row r="511" spans="8:11" x14ac:dyDescent="0.3">
      <c r="H511">
        <v>25181</v>
      </c>
      <c r="I511" t="s">
        <v>7</v>
      </c>
      <c r="J511">
        <v>0</v>
      </c>
      <c r="K511">
        <v>0</v>
      </c>
    </row>
    <row r="512" spans="8:11" x14ac:dyDescent="0.3">
      <c r="H512">
        <v>25123</v>
      </c>
      <c r="I512" t="s">
        <v>13</v>
      </c>
      <c r="J512">
        <v>520</v>
      </c>
      <c r="K512">
        <v>0</v>
      </c>
    </row>
    <row r="513" spans="8:11" x14ac:dyDescent="0.3">
      <c r="H513">
        <v>25058</v>
      </c>
      <c r="I513" t="s">
        <v>15</v>
      </c>
      <c r="J513">
        <v>730</v>
      </c>
      <c r="K513">
        <v>0</v>
      </c>
    </row>
    <row r="514" spans="8:11" x14ac:dyDescent="0.3">
      <c r="H514">
        <v>25043</v>
      </c>
      <c r="I514" t="s">
        <v>13</v>
      </c>
      <c r="J514">
        <v>0</v>
      </c>
      <c r="K514">
        <v>0</v>
      </c>
    </row>
    <row r="515" spans="8:11" x14ac:dyDescent="0.3">
      <c r="H515">
        <v>24957</v>
      </c>
      <c r="I515" t="s">
        <v>12</v>
      </c>
      <c r="J515">
        <v>-25</v>
      </c>
      <c r="K515">
        <v>0</v>
      </c>
    </row>
    <row r="516" spans="8:11" x14ac:dyDescent="0.3">
      <c r="H516">
        <v>24934</v>
      </c>
      <c r="I516" t="s">
        <v>7</v>
      </c>
      <c r="J516">
        <v>0</v>
      </c>
      <c r="K516">
        <v>0</v>
      </c>
    </row>
    <row r="517" spans="8:11" x14ac:dyDescent="0.3">
      <c r="H517">
        <v>24865</v>
      </c>
      <c r="I517" t="s">
        <v>18</v>
      </c>
      <c r="J517">
        <v>0</v>
      </c>
      <c r="K517">
        <v>0</v>
      </c>
    </row>
    <row r="518" spans="8:11" x14ac:dyDescent="0.3">
      <c r="H518">
        <v>24864</v>
      </c>
      <c r="I518" t="s">
        <v>7</v>
      </c>
      <c r="J518">
        <v>0</v>
      </c>
      <c r="K518">
        <v>0</v>
      </c>
    </row>
    <row r="519" spans="8:11" x14ac:dyDescent="0.3">
      <c r="H519">
        <v>24829</v>
      </c>
      <c r="I519" t="s">
        <v>7</v>
      </c>
      <c r="J519">
        <v>0</v>
      </c>
      <c r="K519">
        <v>0</v>
      </c>
    </row>
    <row r="520" spans="8:11" x14ac:dyDescent="0.3">
      <c r="H520">
        <v>24767</v>
      </c>
      <c r="I520" t="s">
        <v>20</v>
      </c>
      <c r="J520">
        <v>-25</v>
      </c>
      <c r="K520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ECE2-C178-4D6B-940F-59B960DBD462}">
  <dimension ref="B1:R363"/>
  <sheetViews>
    <sheetView workbookViewId="0">
      <selection activeCell="P8" sqref="P8"/>
    </sheetView>
  </sheetViews>
  <sheetFormatPr defaultRowHeight="15.6" x14ac:dyDescent="0.3"/>
  <cols>
    <col min="2" max="2" width="9.33203125" customWidth="1"/>
    <col min="4" max="4" width="9.5546875" customWidth="1"/>
    <col min="12" max="12" width="9.5546875" customWidth="1"/>
    <col min="16" max="18" width="7.44140625" style="26" customWidth="1"/>
  </cols>
  <sheetData>
    <row r="1" spans="2:18" x14ac:dyDescent="0.3">
      <c r="P1" s="26" t="s">
        <v>51</v>
      </c>
    </row>
    <row r="2" spans="2:18" x14ac:dyDescent="0.3">
      <c r="B2" t="s">
        <v>49</v>
      </c>
      <c r="C2" t="s">
        <v>0</v>
      </c>
      <c r="D2" t="s">
        <v>25</v>
      </c>
      <c r="E2" t="s">
        <v>26</v>
      </c>
      <c r="J2" t="s">
        <v>23</v>
      </c>
      <c r="K2" t="s">
        <v>0</v>
      </c>
      <c r="L2" t="s">
        <v>25</v>
      </c>
      <c r="M2" t="s">
        <v>26</v>
      </c>
      <c r="P2" s="27" t="s">
        <v>0</v>
      </c>
      <c r="Q2" s="26" t="s">
        <v>28</v>
      </c>
    </row>
    <row r="3" spans="2:18" x14ac:dyDescent="0.3">
      <c r="B3">
        <v>26109</v>
      </c>
      <c r="C3" t="s">
        <v>1</v>
      </c>
      <c r="D3">
        <f>VLOOKUP(B3,Table5[],3,FALSE)</f>
        <v>1287</v>
      </c>
      <c r="E3">
        <f>VLOOKUP(B3,Table5[],4,FALSE)</f>
        <v>0</v>
      </c>
      <c r="J3">
        <v>26290</v>
      </c>
      <c r="K3" t="s">
        <v>8</v>
      </c>
      <c r="L3">
        <v>871</v>
      </c>
      <c r="M3">
        <v>0</v>
      </c>
    </row>
    <row r="4" spans="2:18" x14ac:dyDescent="0.3">
      <c r="B4">
        <v>25944</v>
      </c>
      <c r="C4" t="s">
        <v>1</v>
      </c>
      <c r="D4">
        <f>VLOOKUP(B4,Table5[],3,FALSE)</f>
        <v>629</v>
      </c>
      <c r="E4">
        <f>VLOOKUP(B4,Table5[],4,FALSE)</f>
        <v>0</v>
      </c>
      <c r="J4">
        <v>26289</v>
      </c>
      <c r="K4" t="s">
        <v>8</v>
      </c>
      <c r="L4">
        <v>444.8</v>
      </c>
      <c r="M4">
        <v>0</v>
      </c>
      <c r="P4" s="27" t="s">
        <v>29</v>
      </c>
      <c r="Q4" s="26" t="s">
        <v>31</v>
      </c>
      <c r="R4" s="26" t="s">
        <v>32</v>
      </c>
    </row>
    <row r="5" spans="2:18" x14ac:dyDescent="0.3">
      <c r="B5">
        <v>26226</v>
      </c>
      <c r="C5" t="s">
        <v>1</v>
      </c>
      <c r="D5">
        <f>VLOOKUP(B5,Table5[],3,FALSE)</f>
        <v>513</v>
      </c>
      <c r="E5">
        <f>VLOOKUP(B5,Table5[],4,FALSE)</f>
        <v>0</v>
      </c>
      <c r="J5">
        <v>26288</v>
      </c>
      <c r="K5" t="s">
        <v>7</v>
      </c>
      <c r="L5">
        <v>101</v>
      </c>
      <c r="M5">
        <v>0</v>
      </c>
      <c r="P5" s="28">
        <v>25408</v>
      </c>
      <c r="Q5" s="87">
        <v>450</v>
      </c>
      <c r="R5" s="87">
        <v>0</v>
      </c>
    </row>
    <row r="6" spans="2:18" x14ac:dyDescent="0.3">
      <c r="B6">
        <v>26265</v>
      </c>
      <c r="C6" t="s">
        <v>5</v>
      </c>
      <c r="D6">
        <f>VLOOKUP(B6,Table5[],3,FALSE)</f>
        <v>491</v>
      </c>
      <c r="E6">
        <f>VLOOKUP(B6,Table5[],4,FALSE)</f>
        <v>0</v>
      </c>
      <c r="J6">
        <v>26287</v>
      </c>
      <c r="K6" t="s">
        <v>9</v>
      </c>
      <c r="L6">
        <v>475</v>
      </c>
      <c r="M6">
        <v>0</v>
      </c>
      <c r="P6" s="28">
        <v>25416</v>
      </c>
      <c r="Q6" s="87">
        <v>425</v>
      </c>
      <c r="R6" s="87">
        <v>0</v>
      </c>
    </row>
    <row r="7" spans="2:18" x14ac:dyDescent="0.3">
      <c r="B7">
        <v>26250</v>
      </c>
      <c r="C7" t="s">
        <v>5</v>
      </c>
      <c r="D7">
        <f>VLOOKUP(B7,Table5[],3,FALSE)</f>
        <v>488</v>
      </c>
      <c r="E7">
        <f>VLOOKUP(B7,Table5[],4,FALSE)</f>
        <v>0</v>
      </c>
      <c r="J7">
        <v>26286</v>
      </c>
      <c r="K7" t="s">
        <v>12</v>
      </c>
      <c r="L7">
        <v>477</v>
      </c>
      <c r="M7">
        <v>0</v>
      </c>
      <c r="P7" s="28">
        <v>25618</v>
      </c>
      <c r="Q7" s="87">
        <v>488</v>
      </c>
      <c r="R7" s="87">
        <v>0</v>
      </c>
    </row>
    <row r="8" spans="2:18" x14ac:dyDescent="0.3">
      <c r="B8">
        <v>26171</v>
      </c>
      <c r="C8" t="s">
        <v>5</v>
      </c>
      <c r="D8">
        <f>VLOOKUP(B8,Table5[],3,FALSE)</f>
        <v>419</v>
      </c>
      <c r="E8">
        <f>VLOOKUP(B8,Table5[],4,FALSE)</f>
        <v>0</v>
      </c>
      <c r="J8">
        <v>26285</v>
      </c>
      <c r="K8" t="s">
        <v>10</v>
      </c>
      <c r="L8">
        <v>918.7</v>
      </c>
      <c r="M8">
        <v>0</v>
      </c>
      <c r="P8" s="28">
        <v>25691</v>
      </c>
      <c r="Q8" s="87">
        <v>410</v>
      </c>
      <c r="R8" s="87">
        <v>0</v>
      </c>
    </row>
    <row r="9" spans="2:18" x14ac:dyDescent="0.3">
      <c r="B9">
        <v>26284</v>
      </c>
      <c r="C9" t="s">
        <v>5</v>
      </c>
      <c r="D9">
        <f>VLOOKUP(B9,Table5[],3,FALSE)</f>
        <v>475</v>
      </c>
      <c r="E9">
        <f>VLOOKUP(B9,Table5[],4,FALSE)</f>
        <v>0</v>
      </c>
      <c r="J9">
        <v>26284</v>
      </c>
      <c r="K9" t="s">
        <v>10</v>
      </c>
      <c r="L9">
        <v>475</v>
      </c>
      <c r="M9">
        <v>0</v>
      </c>
      <c r="P9" s="28">
        <v>25702</v>
      </c>
      <c r="Q9" s="87">
        <v>435</v>
      </c>
      <c r="R9" s="87">
        <v>0</v>
      </c>
    </row>
    <row r="10" spans="2:18" x14ac:dyDescent="0.3">
      <c r="B10">
        <v>26212</v>
      </c>
      <c r="C10" t="s">
        <v>5</v>
      </c>
      <c r="D10">
        <f>VLOOKUP(B10,Table5[],3,FALSE)</f>
        <v>515</v>
      </c>
      <c r="E10">
        <f>VLOOKUP(B10,Table5[],4,FALSE)</f>
        <v>0</v>
      </c>
      <c r="J10">
        <v>26281</v>
      </c>
      <c r="K10" t="s">
        <v>12</v>
      </c>
      <c r="L10">
        <v>335</v>
      </c>
      <c r="M10">
        <v>0</v>
      </c>
      <c r="P10" s="28">
        <v>25815</v>
      </c>
      <c r="Q10" s="87">
        <v>449</v>
      </c>
      <c r="R10" s="87">
        <v>0</v>
      </c>
    </row>
    <row r="11" spans="2:18" x14ac:dyDescent="0.3">
      <c r="B11">
        <v>26230</v>
      </c>
      <c r="C11" t="s">
        <v>5</v>
      </c>
      <c r="D11">
        <f>VLOOKUP(B11,Table5[],3,FALSE)</f>
        <v>332</v>
      </c>
      <c r="E11">
        <f>VLOOKUP(B11,Table5[],4,FALSE)</f>
        <v>332</v>
      </c>
      <c r="J11">
        <v>26279</v>
      </c>
      <c r="K11" t="s">
        <v>16</v>
      </c>
      <c r="L11">
        <v>646</v>
      </c>
      <c r="M11">
        <v>0</v>
      </c>
      <c r="P11" s="28">
        <v>25897</v>
      </c>
      <c r="Q11" s="87">
        <v>23</v>
      </c>
      <c r="R11" s="87">
        <v>0</v>
      </c>
    </row>
    <row r="12" spans="2:18" x14ac:dyDescent="0.3">
      <c r="B12">
        <v>26123</v>
      </c>
      <c r="C12" t="s">
        <v>5</v>
      </c>
      <c r="D12">
        <f>VLOOKUP(B12,Table5[],3,FALSE)</f>
        <v>478</v>
      </c>
      <c r="E12">
        <f>VLOOKUP(B12,Table5[],4,FALSE)</f>
        <v>0</v>
      </c>
      <c r="J12">
        <v>26278</v>
      </c>
      <c r="K12" t="s">
        <v>9</v>
      </c>
      <c r="L12">
        <v>432</v>
      </c>
      <c r="M12">
        <v>432</v>
      </c>
      <c r="P12" s="28">
        <v>25935</v>
      </c>
      <c r="Q12" s="87">
        <v>23</v>
      </c>
      <c r="R12" s="87">
        <v>0</v>
      </c>
    </row>
    <row r="13" spans="2:18" x14ac:dyDescent="0.3">
      <c r="B13">
        <v>26189</v>
      </c>
      <c r="C13" t="s">
        <v>5</v>
      </c>
      <c r="D13">
        <f>VLOOKUP(B13,Table5[],3,FALSE)</f>
        <v>1006</v>
      </c>
      <c r="E13">
        <f>VLOOKUP(B13,Table5[],4,FALSE)</f>
        <v>1006</v>
      </c>
      <c r="J13">
        <v>26277</v>
      </c>
      <c r="K13" t="s">
        <v>16</v>
      </c>
      <c r="L13">
        <v>1022</v>
      </c>
      <c r="M13">
        <v>0</v>
      </c>
      <c r="P13" s="28">
        <v>25940</v>
      </c>
      <c r="Q13" s="87">
        <v>316</v>
      </c>
      <c r="R13" s="87">
        <v>0</v>
      </c>
    </row>
    <row r="14" spans="2:18" x14ac:dyDescent="0.3">
      <c r="B14">
        <v>26266</v>
      </c>
      <c r="C14" t="s">
        <v>5</v>
      </c>
      <c r="D14">
        <f>VLOOKUP(B14,Table5[],3,FALSE)</f>
        <v>630</v>
      </c>
      <c r="E14">
        <f>VLOOKUP(B14,Table5[],4,FALSE)</f>
        <v>0</v>
      </c>
      <c r="J14">
        <v>26276</v>
      </c>
      <c r="K14" t="s">
        <v>18</v>
      </c>
      <c r="L14">
        <v>495</v>
      </c>
      <c r="M14">
        <v>0</v>
      </c>
      <c r="P14" s="28">
        <v>25944</v>
      </c>
      <c r="Q14" s="87">
        <v>629</v>
      </c>
      <c r="R14" s="87">
        <v>0</v>
      </c>
    </row>
    <row r="15" spans="2:18" x14ac:dyDescent="0.3">
      <c r="B15">
        <v>26229</v>
      </c>
      <c r="C15" t="s">
        <v>5</v>
      </c>
      <c r="D15">
        <f>VLOOKUP(B15,Table5[],3,FALSE)</f>
        <v>513</v>
      </c>
      <c r="E15">
        <f>VLOOKUP(B15,Table5[],4,FALSE)</f>
        <v>0</v>
      </c>
      <c r="J15">
        <v>26275</v>
      </c>
      <c r="K15" t="s">
        <v>18</v>
      </c>
      <c r="L15">
        <v>27</v>
      </c>
      <c r="M15">
        <v>0</v>
      </c>
      <c r="P15" s="28">
        <v>25973</v>
      </c>
      <c r="Q15" s="87">
        <v>433</v>
      </c>
      <c r="R15" s="87">
        <v>0</v>
      </c>
    </row>
    <row r="16" spans="2:18" x14ac:dyDescent="0.3">
      <c r="B16">
        <v>26240</v>
      </c>
      <c r="C16" t="s">
        <v>5</v>
      </c>
      <c r="D16">
        <f>VLOOKUP(B16,Table5[],3,FALSE)</f>
        <v>699</v>
      </c>
      <c r="E16">
        <f>VLOOKUP(B16,Table5[],4,FALSE)</f>
        <v>0</v>
      </c>
      <c r="J16">
        <v>26274</v>
      </c>
      <c r="K16" t="s">
        <v>18</v>
      </c>
      <c r="L16">
        <v>1211</v>
      </c>
      <c r="M16">
        <v>0</v>
      </c>
      <c r="P16" s="28">
        <v>26006</v>
      </c>
      <c r="Q16" s="87">
        <v>1546</v>
      </c>
      <c r="R16" s="87">
        <v>0</v>
      </c>
    </row>
    <row r="17" spans="2:18" x14ac:dyDescent="0.3">
      <c r="B17">
        <v>26285</v>
      </c>
      <c r="C17" t="s">
        <v>5</v>
      </c>
      <c r="D17">
        <f>VLOOKUP(B17,Table5[],3,FALSE)</f>
        <v>918.7</v>
      </c>
      <c r="E17">
        <f>VLOOKUP(B17,Table5[],4,FALSE)</f>
        <v>0</v>
      </c>
      <c r="J17">
        <v>26270</v>
      </c>
      <c r="K17" t="s">
        <v>18</v>
      </c>
      <c r="L17">
        <v>513</v>
      </c>
      <c r="M17">
        <v>0</v>
      </c>
      <c r="P17" s="28">
        <v>26027</v>
      </c>
      <c r="Q17" s="87">
        <v>780</v>
      </c>
      <c r="R17" s="87">
        <v>0</v>
      </c>
    </row>
    <row r="18" spans="2:18" x14ac:dyDescent="0.3">
      <c r="B18">
        <v>26243</v>
      </c>
      <c r="C18" t="s">
        <v>5</v>
      </c>
      <c r="D18">
        <f>VLOOKUP(B18,Table5[],3,FALSE)</f>
        <v>1680.5</v>
      </c>
      <c r="E18">
        <f>VLOOKUP(B18,Table5[],4,FALSE)</f>
        <v>0</v>
      </c>
      <c r="J18">
        <v>26269</v>
      </c>
      <c r="K18" t="s">
        <v>7</v>
      </c>
      <c r="L18">
        <v>1169</v>
      </c>
      <c r="M18">
        <v>0</v>
      </c>
      <c r="P18" s="28">
        <v>26109</v>
      </c>
      <c r="Q18" s="87">
        <v>1287</v>
      </c>
      <c r="R18" s="87">
        <v>0</v>
      </c>
    </row>
    <row r="19" spans="2:18" x14ac:dyDescent="0.3">
      <c r="B19">
        <v>26264</v>
      </c>
      <c r="C19" t="s">
        <v>5</v>
      </c>
      <c r="D19">
        <f>VLOOKUP(B19,Table5[],3,FALSE)</f>
        <v>105</v>
      </c>
      <c r="E19">
        <f>VLOOKUP(B19,Table5[],4,FALSE)</f>
        <v>0</v>
      </c>
      <c r="J19">
        <v>26267</v>
      </c>
      <c r="K19" t="s">
        <v>7</v>
      </c>
      <c r="L19">
        <v>1015</v>
      </c>
      <c r="M19">
        <v>0</v>
      </c>
      <c r="P19" s="28">
        <v>26111</v>
      </c>
      <c r="Q19" s="87">
        <v>125.5</v>
      </c>
      <c r="R19" s="87">
        <v>0</v>
      </c>
    </row>
    <row r="20" spans="2:18" x14ac:dyDescent="0.3">
      <c r="B20">
        <v>26217</v>
      </c>
      <c r="C20" t="s">
        <v>41</v>
      </c>
      <c r="D20">
        <f>VLOOKUP(B20,Table5[],3,FALSE)</f>
        <v>554</v>
      </c>
      <c r="E20">
        <f>VLOOKUP(B20,Table5[],4,FALSE)</f>
        <v>0</v>
      </c>
      <c r="J20">
        <v>26266</v>
      </c>
      <c r="K20" t="s">
        <v>10</v>
      </c>
      <c r="L20">
        <v>630</v>
      </c>
      <c r="M20">
        <v>0</v>
      </c>
      <c r="P20" s="28">
        <v>26120</v>
      </c>
      <c r="Q20" s="87">
        <v>486.5</v>
      </c>
      <c r="R20" s="87">
        <v>0</v>
      </c>
    </row>
    <row r="21" spans="2:18" x14ac:dyDescent="0.3">
      <c r="B21">
        <v>26162</v>
      </c>
      <c r="C21" t="s">
        <v>41</v>
      </c>
      <c r="D21">
        <f>VLOOKUP(B21,Table5[],3,FALSE)</f>
        <v>762</v>
      </c>
      <c r="E21">
        <f>VLOOKUP(B21,Table5[],4,FALSE)</f>
        <v>0</v>
      </c>
      <c r="J21">
        <v>26265</v>
      </c>
      <c r="K21" t="s">
        <v>10</v>
      </c>
      <c r="L21">
        <v>491</v>
      </c>
      <c r="M21">
        <v>0</v>
      </c>
      <c r="P21" s="28">
        <v>26123</v>
      </c>
      <c r="Q21" s="87">
        <v>478</v>
      </c>
      <c r="R21" s="87">
        <v>0</v>
      </c>
    </row>
    <row r="22" spans="2:18" x14ac:dyDescent="0.3">
      <c r="B22">
        <v>26238</v>
      </c>
      <c r="C22" t="s">
        <v>41</v>
      </c>
      <c r="D22">
        <f>VLOOKUP(B22,Table5[],3,FALSE)</f>
        <v>542</v>
      </c>
      <c r="E22">
        <f>VLOOKUP(B22,Table5[],4,FALSE)</f>
        <v>0</v>
      </c>
      <c r="J22">
        <v>26264</v>
      </c>
      <c r="K22" t="s">
        <v>10</v>
      </c>
      <c r="L22">
        <v>105</v>
      </c>
      <c r="M22">
        <v>0</v>
      </c>
      <c r="P22" s="28">
        <v>26124</v>
      </c>
      <c r="Q22" s="87">
        <v>546</v>
      </c>
      <c r="R22" s="87">
        <v>0</v>
      </c>
    </row>
    <row r="23" spans="2:18" x14ac:dyDescent="0.3">
      <c r="B23">
        <v>26111</v>
      </c>
      <c r="C23" t="s">
        <v>41</v>
      </c>
      <c r="D23">
        <f>VLOOKUP(B23,Table5[],3,FALSE)</f>
        <v>125.5</v>
      </c>
      <c r="E23">
        <f>VLOOKUP(B23,Table5[],4,FALSE)</f>
        <v>0</v>
      </c>
      <c r="J23">
        <v>26262</v>
      </c>
      <c r="K23" t="s">
        <v>13</v>
      </c>
      <c r="L23">
        <v>536</v>
      </c>
      <c r="M23">
        <v>0</v>
      </c>
      <c r="P23" s="28">
        <v>26125</v>
      </c>
      <c r="Q23" s="87">
        <v>470</v>
      </c>
      <c r="R23" s="87">
        <v>0</v>
      </c>
    </row>
    <row r="24" spans="2:18" x14ac:dyDescent="0.3">
      <c r="B24">
        <v>26198</v>
      </c>
      <c r="C24" t="s">
        <v>41</v>
      </c>
      <c r="D24">
        <f>VLOOKUP(B24,Table5[],3,FALSE)</f>
        <v>447</v>
      </c>
      <c r="E24">
        <f>VLOOKUP(B24,Table5[],4,FALSE)</f>
        <v>0</v>
      </c>
      <c r="J24">
        <v>26260</v>
      </c>
      <c r="K24" t="s">
        <v>8</v>
      </c>
      <c r="L24">
        <v>420</v>
      </c>
      <c r="M24">
        <v>420</v>
      </c>
      <c r="P24" s="28">
        <v>26129</v>
      </c>
      <c r="Q24" s="87">
        <v>710</v>
      </c>
      <c r="R24" s="87">
        <v>710</v>
      </c>
    </row>
    <row r="25" spans="2:18" x14ac:dyDescent="0.3">
      <c r="B25">
        <v>26257</v>
      </c>
      <c r="C25" t="s">
        <v>41</v>
      </c>
      <c r="D25">
        <f>VLOOKUP(B25,Table5[],3,FALSE)</f>
        <v>439</v>
      </c>
      <c r="E25">
        <f>VLOOKUP(B25,Table5[],4,FALSE)</f>
        <v>0</v>
      </c>
      <c r="J25">
        <v>26259</v>
      </c>
      <c r="K25" t="s">
        <v>8</v>
      </c>
      <c r="L25">
        <v>436</v>
      </c>
      <c r="M25">
        <v>0</v>
      </c>
      <c r="P25" s="28">
        <v>26132</v>
      </c>
      <c r="Q25" s="87">
        <v>432</v>
      </c>
      <c r="R25" s="87">
        <v>0</v>
      </c>
    </row>
    <row r="26" spans="2:18" x14ac:dyDescent="0.3">
      <c r="B26">
        <v>26279</v>
      </c>
      <c r="C26" t="s">
        <v>41</v>
      </c>
      <c r="D26">
        <f>VLOOKUP(B26,Table5[],3,FALSE)</f>
        <v>646</v>
      </c>
      <c r="E26">
        <f>VLOOKUP(B26,Table5[],4,FALSE)</f>
        <v>0</v>
      </c>
      <c r="J26">
        <v>26258</v>
      </c>
      <c r="K26" t="s">
        <v>9</v>
      </c>
      <c r="L26">
        <v>577</v>
      </c>
      <c r="M26">
        <v>0</v>
      </c>
      <c r="P26" s="28">
        <v>26133</v>
      </c>
      <c r="Q26" s="87">
        <v>613</v>
      </c>
      <c r="R26" s="87">
        <v>0</v>
      </c>
    </row>
    <row r="27" spans="2:18" x14ac:dyDescent="0.3">
      <c r="B27">
        <v>26248</v>
      </c>
      <c r="C27" t="s">
        <v>41</v>
      </c>
      <c r="D27">
        <f>VLOOKUP(B27,Table5[],3,FALSE)</f>
        <v>496</v>
      </c>
      <c r="E27">
        <f>VLOOKUP(B27,Table5[],4,FALSE)</f>
        <v>0</v>
      </c>
      <c r="J27">
        <v>26257</v>
      </c>
      <c r="K27" t="s">
        <v>16</v>
      </c>
      <c r="L27">
        <v>439</v>
      </c>
      <c r="M27">
        <v>0</v>
      </c>
      <c r="P27" s="28">
        <v>26134</v>
      </c>
      <c r="Q27" s="87">
        <v>786</v>
      </c>
      <c r="R27" s="87">
        <v>0</v>
      </c>
    </row>
    <row r="28" spans="2:18" x14ac:dyDescent="0.3">
      <c r="B28">
        <v>26255</v>
      </c>
      <c r="C28" t="s">
        <v>41</v>
      </c>
      <c r="D28">
        <f>VLOOKUP(B28,Table5[],3,FALSE)</f>
        <v>493</v>
      </c>
      <c r="E28">
        <f>VLOOKUP(B28,Table5[],4,FALSE)</f>
        <v>0</v>
      </c>
      <c r="J28">
        <v>26256</v>
      </c>
      <c r="K28" t="s">
        <v>12</v>
      </c>
      <c r="L28">
        <v>475</v>
      </c>
      <c r="M28">
        <v>0</v>
      </c>
      <c r="P28" s="28">
        <v>26149</v>
      </c>
      <c r="Q28" s="87">
        <v>439</v>
      </c>
      <c r="R28" s="87">
        <v>0</v>
      </c>
    </row>
    <row r="29" spans="2:18" x14ac:dyDescent="0.3">
      <c r="B29">
        <v>26227</v>
      </c>
      <c r="C29" t="s">
        <v>41</v>
      </c>
      <c r="D29">
        <f>VLOOKUP(B29,Table5[],3,FALSE)</f>
        <v>469</v>
      </c>
      <c r="E29">
        <f>VLOOKUP(B29,Table5[],4,FALSE)</f>
        <v>0</v>
      </c>
      <c r="J29">
        <v>26255</v>
      </c>
      <c r="K29" t="s">
        <v>16</v>
      </c>
      <c r="L29">
        <v>493</v>
      </c>
      <c r="M29">
        <v>0</v>
      </c>
      <c r="P29" s="28">
        <v>26155</v>
      </c>
      <c r="Q29" s="87">
        <v>553</v>
      </c>
      <c r="R29" s="87">
        <v>0</v>
      </c>
    </row>
    <row r="30" spans="2:18" x14ac:dyDescent="0.3">
      <c r="B30">
        <v>26215</v>
      </c>
      <c r="C30" t="s">
        <v>41</v>
      </c>
      <c r="D30">
        <f>VLOOKUP(B30,Table5[],3,FALSE)</f>
        <v>453</v>
      </c>
      <c r="E30">
        <f>VLOOKUP(B30,Table5[],4,FALSE)</f>
        <v>0</v>
      </c>
      <c r="J30">
        <v>26254</v>
      </c>
      <c r="K30" t="s">
        <v>18</v>
      </c>
      <c r="L30">
        <v>449</v>
      </c>
      <c r="M30">
        <v>0</v>
      </c>
      <c r="P30" s="28">
        <v>26159</v>
      </c>
      <c r="Q30" s="87">
        <v>1005</v>
      </c>
      <c r="R30" s="87">
        <v>0</v>
      </c>
    </row>
    <row r="31" spans="2:18" x14ac:dyDescent="0.3">
      <c r="B31">
        <v>26134</v>
      </c>
      <c r="C31" t="s">
        <v>41</v>
      </c>
      <c r="D31">
        <f>VLOOKUP(B31,Table5[],3,FALSE)</f>
        <v>786</v>
      </c>
      <c r="E31">
        <f>VLOOKUP(B31,Table5[],4,FALSE)</f>
        <v>0</v>
      </c>
      <c r="J31">
        <v>26253</v>
      </c>
      <c r="K31" t="s">
        <v>12</v>
      </c>
      <c r="L31">
        <v>470</v>
      </c>
      <c r="M31">
        <v>0</v>
      </c>
      <c r="P31" s="28">
        <v>26162</v>
      </c>
      <c r="Q31" s="87">
        <v>762</v>
      </c>
      <c r="R31" s="87">
        <v>0</v>
      </c>
    </row>
    <row r="32" spans="2:18" x14ac:dyDescent="0.3">
      <c r="B32">
        <v>26132</v>
      </c>
      <c r="C32" t="s">
        <v>41</v>
      </c>
      <c r="D32">
        <f>VLOOKUP(B32,Table5[],3,FALSE)</f>
        <v>432</v>
      </c>
      <c r="E32">
        <f>VLOOKUP(B32,Table5[],4,FALSE)</f>
        <v>0</v>
      </c>
      <c r="J32">
        <v>26252</v>
      </c>
      <c r="K32" t="s">
        <v>21</v>
      </c>
      <c r="L32">
        <v>451</v>
      </c>
      <c r="M32">
        <v>0</v>
      </c>
      <c r="P32" s="28">
        <v>26171</v>
      </c>
      <c r="Q32" s="87">
        <v>419</v>
      </c>
      <c r="R32" s="87">
        <v>0</v>
      </c>
    </row>
    <row r="33" spans="2:18" x14ac:dyDescent="0.3">
      <c r="B33">
        <v>26277</v>
      </c>
      <c r="C33" t="s">
        <v>41</v>
      </c>
      <c r="D33">
        <f>VLOOKUP(B33,Table5[],3,FALSE)</f>
        <v>1022</v>
      </c>
      <c r="E33">
        <f>VLOOKUP(B33,Table5[],4,FALSE)</f>
        <v>0</v>
      </c>
      <c r="J33">
        <v>26251</v>
      </c>
      <c r="K33" t="s">
        <v>9</v>
      </c>
      <c r="L33">
        <v>430.5</v>
      </c>
      <c r="M33">
        <v>0</v>
      </c>
      <c r="P33" s="28">
        <v>26180</v>
      </c>
      <c r="Q33" s="87">
        <v>454</v>
      </c>
      <c r="R33" s="87">
        <v>454</v>
      </c>
    </row>
    <row r="34" spans="2:18" x14ac:dyDescent="0.3">
      <c r="B34">
        <v>26287</v>
      </c>
      <c r="C34" t="s">
        <v>3</v>
      </c>
      <c r="D34">
        <f>VLOOKUP(B34,Table5[],3,FALSE)</f>
        <v>475</v>
      </c>
      <c r="E34">
        <f>VLOOKUP(B34,Table5[],4,FALSE)</f>
        <v>0</v>
      </c>
      <c r="J34">
        <v>26250</v>
      </c>
      <c r="K34" t="s">
        <v>10</v>
      </c>
      <c r="L34">
        <v>488</v>
      </c>
      <c r="M34">
        <v>0</v>
      </c>
      <c r="P34" s="28">
        <v>26189</v>
      </c>
      <c r="Q34" s="87">
        <v>1006</v>
      </c>
      <c r="R34" s="87">
        <v>1006</v>
      </c>
    </row>
    <row r="35" spans="2:18" x14ac:dyDescent="0.3">
      <c r="B35">
        <v>26245</v>
      </c>
      <c r="C35" t="s">
        <v>3</v>
      </c>
      <c r="D35">
        <f>VLOOKUP(B35,Table5[],3,FALSE)</f>
        <v>511</v>
      </c>
      <c r="E35">
        <f>VLOOKUP(B35,Table5[],4,FALSE)</f>
        <v>0</v>
      </c>
      <c r="J35">
        <v>26249</v>
      </c>
      <c r="K35" t="s">
        <v>18</v>
      </c>
      <c r="L35">
        <v>520</v>
      </c>
      <c r="M35">
        <v>520</v>
      </c>
      <c r="P35" s="28">
        <v>26191</v>
      </c>
      <c r="Q35" s="87">
        <v>501</v>
      </c>
      <c r="R35" s="87">
        <v>0</v>
      </c>
    </row>
    <row r="36" spans="2:18" x14ac:dyDescent="0.3">
      <c r="B36">
        <v>26278</v>
      </c>
      <c r="C36" t="s">
        <v>3</v>
      </c>
      <c r="D36">
        <f>VLOOKUP(B36,Table5[],3,FALSE)</f>
        <v>432</v>
      </c>
      <c r="E36">
        <f>VLOOKUP(B36,Table5[],4,FALSE)</f>
        <v>432</v>
      </c>
      <c r="J36">
        <v>26248</v>
      </c>
      <c r="K36" t="s">
        <v>16</v>
      </c>
      <c r="L36">
        <v>496</v>
      </c>
      <c r="M36">
        <v>0</v>
      </c>
      <c r="P36" s="28">
        <v>26197</v>
      </c>
      <c r="Q36" s="87">
        <v>182</v>
      </c>
      <c r="R36" s="87">
        <v>0</v>
      </c>
    </row>
    <row r="37" spans="2:18" x14ac:dyDescent="0.3">
      <c r="B37">
        <v>26197</v>
      </c>
      <c r="C37" t="s">
        <v>3</v>
      </c>
      <c r="D37">
        <f>VLOOKUP(B37,Table5[],3,FALSE)</f>
        <v>182</v>
      </c>
      <c r="E37">
        <f>VLOOKUP(B37,Table5[],4,FALSE)</f>
        <v>0</v>
      </c>
      <c r="J37">
        <v>26247</v>
      </c>
      <c r="K37" t="s">
        <v>7</v>
      </c>
      <c r="L37">
        <v>457.5</v>
      </c>
      <c r="M37">
        <v>0</v>
      </c>
      <c r="P37" s="28">
        <v>26198</v>
      </c>
      <c r="Q37" s="87">
        <v>447</v>
      </c>
      <c r="R37" s="87">
        <v>0</v>
      </c>
    </row>
    <row r="38" spans="2:18" x14ac:dyDescent="0.3">
      <c r="B38">
        <v>26209</v>
      </c>
      <c r="C38" t="s">
        <v>3</v>
      </c>
      <c r="D38">
        <f>VLOOKUP(B38,Table5[],3,FALSE)</f>
        <v>696</v>
      </c>
      <c r="E38">
        <f>VLOOKUP(B38,Table5[],4,FALSE)</f>
        <v>0</v>
      </c>
      <c r="J38">
        <v>26246</v>
      </c>
      <c r="K38" t="s">
        <v>7</v>
      </c>
      <c r="L38">
        <v>0</v>
      </c>
      <c r="M38">
        <v>0</v>
      </c>
      <c r="P38" s="28">
        <v>26204</v>
      </c>
      <c r="Q38" s="87">
        <v>711</v>
      </c>
      <c r="R38" s="87">
        <v>0</v>
      </c>
    </row>
    <row r="39" spans="2:18" x14ac:dyDescent="0.3">
      <c r="B39">
        <v>26251</v>
      </c>
      <c r="C39" t="s">
        <v>3</v>
      </c>
      <c r="D39">
        <f>VLOOKUP(B39,Table5[],3,FALSE)</f>
        <v>430.5</v>
      </c>
      <c r="E39">
        <f>VLOOKUP(B39,Table5[],4,FALSE)</f>
        <v>0</v>
      </c>
      <c r="J39">
        <v>26245</v>
      </c>
      <c r="K39" t="s">
        <v>9</v>
      </c>
      <c r="L39">
        <v>511</v>
      </c>
      <c r="M39">
        <v>0</v>
      </c>
      <c r="P39" s="28">
        <v>26209</v>
      </c>
      <c r="Q39" s="87">
        <v>696</v>
      </c>
      <c r="R39" s="87">
        <v>0</v>
      </c>
    </row>
    <row r="40" spans="2:18" x14ac:dyDescent="0.3">
      <c r="B40">
        <v>26258</v>
      </c>
      <c r="C40" t="s">
        <v>3</v>
      </c>
      <c r="D40">
        <f>VLOOKUP(B40,Table5[],3,FALSE)</f>
        <v>577</v>
      </c>
      <c r="E40">
        <f>VLOOKUP(B40,Table5[],4,FALSE)</f>
        <v>0</v>
      </c>
      <c r="J40">
        <v>26244</v>
      </c>
      <c r="K40" t="s">
        <v>7</v>
      </c>
      <c r="L40">
        <v>0</v>
      </c>
      <c r="M40">
        <v>0</v>
      </c>
      <c r="P40" s="28">
        <v>26212</v>
      </c>
      <c r="Q40" s="87">
        <v>515</v>
      </c>
      <c r="R40" s="87">
        <v>0</v>
      </c>
    </row>
    <row r="41" spans="2:18" x14ac:dyDescent="0.3">
      <c r="B41">
        <v>26216</v>
      </c>
      <c r="C41" t="s">
        <v>3</v>
      </c>
      <c r="D41">
        <f>VLOOKUP(B41,Table5[],3,FALSE)</f>
        <v>963</v>
      </c>
      <c r="E41">
        <f>VLOOKUP(B41,Table5[],4,FALSE)</f>
        <v>963</v>
      </c>
      <c r="J41">
        <v>26243</v>
      </c>
      <c r="K41" t="s">
        <v>10</v>
      </c>
      <c r="L41">
        <v>1680.5</v>
      </c>
      <c r="M41">
        <v>0</v>
      </c>
      <c r="P41" s="28">
        <v>26213</v>
      </c>
      <c r="Q41" s="87">
        <v>1538</v>
      </c>
      <c r="R41" s="87">
        <v>0</v>
      </c>
    </row>
    <row r="42" spans="2:18" x14ac:dyDescent="0.3">
      <c r="B42">
        <v>26006</v>
      </c>
      <c r="C42" t="s">
        <v>3</v>
      </c>
      <c r="D42">
        <f>VLOOKUP(B42,Table5[],3,FALSE)</f>
        <v>1546</v>
      </c>
      <c r="E42">
        <f>VLOOKUP(B42,Table5[],4,FALSE)</f>
        <v>0</v>
      </c>
      <c r="J42">
        <v>26242</v>
      </c>
      <c r="K42" t="s">
        <v>8</v>
      </c>
      <c r="L42">
        <v>792</v>
      </c>
      <c r="M42">
        <v>0</v>
      </c>
      <c r="P42" s="28">
        <v>26215</v>
      </c>
      <c r="Q42" s="87">
        <v>453</v>
      </c>
      <c r="R42" s="87">
        <v>0</v>
      </c>
    </row>
    <row r="43" spans="2:18" x14ac:dyDescent="0.3">
      <c r="B43">
        <v>26259</v>
      </c>
      <c r="C43" t="s">
        <v>1</v>
      </c>
      <c r="D43">
        <f>VLOOKUP(B43,Table5[],3,FALSE)</f>
        <v>436</v>
      </c>
      <c r="E43">
        <f>VLOOKUP(B43,Table5[],4,FALSE)</f>
        <v>0</v>
      </c>
      <c r="J43">
        <v>26241</v>
      </c>
      <c r="K43" t="s">
        <v>12</v>
      </c>
      <c r="L43">
        <v>479</v>
      </c>
      <c r="M43">
        <v>0</v>
      </c>
      <c r="P43" s="28">
        <v>26216</v>
      </c>
      <c r="Q43" s="87">
        <v>963</v>
      </c>
      <c r="R43" s="87">
        <v>963</v>
      </c>
    </row>
    <row r="44" spans="2:18" x14ac:dyDescent="0.3">
      <c r="B44">
        <v>26239</v>
      </c>
      <c r="C44" t="s">
        <v>1</v>
      </c>
      <c r="D44">
        <f>VLOOKUP(B44,Table5[],3,FALSE)</f>
        <v>1524</v>
      </c>
      <c r="E44">
        <f>VLOOKUP(B44,Table5[],4,FALSE)</f>
        <v>1524</v>
      </c>
      <c r="J44">
        <v>26240</v>
      </c>
      <c r="K44" t="s">
        <v>10</v>
      </c>
      <c r="L44">
        <v>699</v>
      </c>
      <c r="M44">
        <v>0</v>
      </c>
      <c r="P44" s="28">
        <v>26217</v>
      </c>
      <c r="Q44" s="87">
        <v>554</v>
      </c>
      <c r="R44" s="87">
        <v>0</v>
      </c>
    </row>
    <row r="45" spans="2:18" x14ac:dyDescent="0.3">
      <c r="B45">
        <v>26260</v>
      </c>
      <c r="C45" t="s">
        <v>1</v>
      </c>
      <c r="D45">
        <f>VLOOKUP(B45,Table5[],3,FALSE)</f>
        <v>420</v>
      </c>
      <c r="E45">
        <f>VLOOKUP(B45,Table5[],4,FALSE)</f>
        <v>420</v>
      </c>
      <c r="J45">
        <v>26239</v>
      </c>
      <c r="K45" t="s">
        <v>8</v>
      </c>
      <c r="L45">
        <v>1524</v>
      </c>
      <c r="M45">
        <v>1524</v>
      </c>
      <c r="P45" s="28">
        <v>26218</v>
      </c>
      <c r="Q45" s="87">
        <v>483</v>
      </c>
      <c r="R45" s="87">
        <v>0</v>
      </c>
    </row>
    <row r="46" spans="2:18" x14ac:dyDescent="0.3">
      <c r="B46">
        <v>26125</v>
      </c>
      <c r="C46" t="s">
        <v>1</v>
      </c>
      <c r="D46">
        <f>VLOOKUP(B46,Table5[],3,FALSE)</f>
        <v>470</v>
      </c>
      <c r="E46">
        <f>VLOOKUP(B46,Table5[],4,FALSE)</f>
        <v>0</v>
      </c>
      <c r="J46">
        <v>26238</v>
      </c>
      <c r="K46" t="s">
        <v>16</v>
      </c>
      <c r="L46">
        <v>542</v>
      </c>
      <c r="M46">
        <v>0</v>
      </c>
      <c r="P46" s="28">
        <v>26219</v>
      </c>
      <c r="Q46" s="87">
        <v>344</v>
      </c>
      <c r="R46" s="87">
        <v>0</v>
      </c>
    </row>
    <row r="47" spans="2:18" x14ac:dyDescent="0.3">
      <c r="B47">
        <v>26242</v>
      </c>
      <c r="C47" t="s">
        <v>1</v>
      </c>
      <c r="D47">
        <f>VLOOKUP(B47,Table5[],3,FALSE)</f>
        <v>792</v>
      </c>
      <c r="E47">
        <f>VLOOKUP(B47,Table5[],4,FALSE)</f>
        <v>0</v>
      </c>
      <c r="J47">
        <v>26237</v>
      </c>
      <c r="K47" t="s">
        <v>18</v>
      </c>
      <c r="L47">
        <v>99</v>
      </c>
      <c r="M47">
        <v>0</v>
      </c>
      <c r="P47" s="28">
        <v>26220</v>
      </c>
      <c r="Q47" s="87">
        <v>501</v>
      </c>
      <c r="R47" s="87">
        <v>0</v>
      </c>
    </row>
    <row r="48" spans="2:18" x14ac:dyDescent="0.3">
      <c r="B48">
        <v>26220</v>
      </c>
      <c r="C48" t="s">
        <v>1</v>
      </c>
      <c r="D48">
        <f>VLOOKUP(B48,Table5[],3,FALSE)</f>
        <v>501</v>
      </c>
      <c r="E48">
        <f>VLOOKUP(B48,Table5[],4,FALSE)</f>
        <v>0</v>
      </c>
      <c r="J48">
        <v>26236</v>
      </c>
      <c r="K48" t="s">
        <v>12</v>
      </c>
      <c r="L48">
        <v>488</v>
      </c>
      <c r="M48">
        <v>0</v>
      </c>
      <c r="P48" s="28">
        <v>26222</v>
      </c>
      <c r="Q48" s="87">
        <v>523</v>
      </c>
      <c r="R48" s="87">
        <v>523</v>
      </c>
    </row>
    <row r="49" spans="2:18" x14ac:dyDescent="0.3">
      <c r="B49">
        <v>26232</v>
      </c>
      <c r="C49" t="s">
        <v>1</v>
      </c>
      <c r="D49">
        <f>VLOOKUP(B49,Table5[],3,FALSE)</f>
        <v>920</v>
      </c>
      <c r="E49">
        <f>VLOOKUP(B49,Table5[],4,FALSE)</f>
        <v>0</v>
      </c>
      <c r="J49">
        <v>26235</v>
      </c>
      <c r="K49" t="s">
        <v>12</v>
      </c>
      <c r="L49">
        <v>682</v>
      </c>
      <c r="M49">
        <v>0</v>
      </c>
      <c r="P49" s="28">
        <v>26223</v>
      </c>
      <c r="Q49" s="87">
        <v>439</v>
      </c>
      <c r="R49" s="87">
        <v>0</v>
      </c>
    </row>
    <row r="50" spans="2:18" x14ac:dyDescent="0.3">
      <c r="B50">
        <v>26120</v>
      </c>
      <c r="C50" t="s">
        <v>1</v>
      </c>
      <c r="D50">
        <f>VLOOKUP(B50,Table5[],3,FALSE)</f>
        <v>486.5</v>
      </c>
      <c r="E50">
        <f>VLOOKUP(B50,Table5[],4,FALSE)</f>
        <v>0</v>
      </c>
      <c r="J50">
        <v>26232</v>
      </c>
      <c r="K50" t="s">
        <v>8</v>
      </c>
      <c r="L50">
        <v>920</v>
      </c>
      <c r="M50">
        <v>0</v>
      </c>
      <c r="P50" s="28">
        <v>26226</v>
      </c>
      <c r="Q50" s="87">
        <v>513</v>
      </c>
      <c r="R50" s="87">
        <v>0</v>
      </c>
    </row>
    <row r="51" spans="2:18" x14ac:dyDescent="0.3">
      <c r="B51">
        <v>26289</v>
      </c>
      <c r="C51" t="s">
        <v>1</v>
      </c>
      <c r="D51">
        <f>VLOOKUP(B51,Table5[],3,FALSE)</f>
        <v>444.8</v>
      </c>
      <c r="E51">
        <f>VLOOKUP(B51,Table5[],4,FALSE)</f>
        <v>0</v>
      </c>
      <c r="J51">
        <v>26231</v>
      </c>
      <c r="K51" t="s">
        <v>18</v>
      </c>
      <c r="L51">
        <v>1315</v>
      </c>
      <c r="M51">
        <v>0</v>
      </c>
      <c r="P51" s="28">
        <v>26227</v>
      </c>
      <c r="Q51" s="87">
        <v>469</v>
      </c>
      <c r="R51" s="87">
        <v>0</v>
      </c>
    </row>
    <row r="52" spans="2:18" x14ac:dyDescent="0.3">
      <c r="B52">
        <v>26290</v>
      </c>
      <c r="C52" t="s">
        <v>1</v>
      </c>
      <c r="D52">
        <f>VLOOKUP(B52,Table5[],3,FALSE)</f>
        <v>871</v>
      </c>
      <c r="E52">
        <f>VLOOKUP(B52,Table5[],4,FALSE)</f>
        <v>0</v>
      </c>
      <c r="J52">
        <v>26230</v>
      </c>
      <c r="K52" t="s">
        <v>10</v>
      </c>
      <c r="L52">
        <v>332</v>
      </c>
      <c r="M52">
        <v>332</v>
      </c>
      <c r="P52" s="28">
        <v>26228</v>
      </c>
      <c r="Q52" s="87">
        <v>2269</v>
      </c>
      <c r="R52" s="87">
        <v>0</v>
      </c>
    </row>
    <row r="53" spans="2:18" x14ac:dyDescent="0.3">
      <c r="B53">
        <v>26275</v>
      </c>
      <c r="C53" t="s">
        <v>38</v>
      </c>
      <c r="D53">
        <f>VLOOKUP(B53,Table5[],3,FALSE)</f>
        <v>27</v>
      </c>
      <c r="E53">
        <f>VLOOKUP(B53,Table5[],4,FALSE)</f>
        <v>0</v>
      </c>
      <c r="J53">
        <v>26229</v>
      </c>
      <c r="K53" t="s">
        <v>10</v>
      </c>
      <c r="L53">
        <v>513</v>
      </c>
      <c r="M53">
        <v>0</v>
      </c>
      <c r="P53" s="28">
        <v>26229</v>
      </c>
      <c r="Q53" s="87">
        <v>513</v>
      </c>
      <c r="R53" s="87">
        <v>0</v>
      </c>
    </row>
    <row r="54" spans="2:18" x14ac:dyDescent="0.3">
      <c r="B54">
        <v>26276</v>
      </c>
      <c r="C54" t="s">
        <v>38</v>
      </c>
      <c r="D54">
        <f>VLOOKUP(B54,Table5[],3,FALSE)</f>
        <v>495</v>
      </c>
      <c r="E54">
        <f>VLOOKUP(B54,Table5[],4,FALSE)</f>
        <v>0</v>
      </c>
      <c r="J54">
        <v>26228</v>
      </c>
      <c r="K54" t="s">
        <v>12</v>
      </c>
      <c r="L54">
        <v>2269</v>
      </c>
      <c r="M54">
        <v>0</v>
      </c>
      <c r="P54" s="28">
        <v>26230</v>
      </c>
      <c r="Q54" s="87">
        <v>332</v>
      </c>
      <c r="R54" s="87">
        <v>332</v>
      </c>
    </row>
    <row r="55" spans="2:18" x14ac:dyDescent="0.3">
      <c r="B55">
        <v>26219</v>
      </c>
      <c r="C55" t="s">
        <v>38</v>
      </c>
      <c r="D55">
        <f>VLOOKUP(B55,Table5[],3,FALSE)</f>
        <v>344</v>
      </c>
      <c r="E55">
        <f>VLOOKUP(B55,Table5[],4,FALSE)</f>
        <v>0</v>
      </c>
      <c r="J55">
        <v>26227</v>
      </c>
      <c r="K55" t="s">
        <v>16</v>
      </c>
      <c r="L55">
        <v>469</v>
      </c>
      <c r="M55">
        <v>0</v>
      </c>
      <c r="P55" s="28">
        <v>26231</v>
      </c>
      <c r="Q55" s="87">
        <v>1315</v>
      </c>
      <c r="R55" s="87">
        <v>0</v>
      </c>
    </row>
    <row r="56" spans="2:18" x14ac:dyDescent="0.3">
      <c r="B56">
        <v>26223</v>
      </c>
      <c r="C56" t="s">
        <v>38</v>
      </c>
      <c r="D56">
        <f>VLOOKUP(B56,Table5[],3,FALSE)</f>
        <v>439</v>
      </c>
      <c r="E56">
        <f>VLOOKUP(B56,Table5[],4,FALSE)</f>
        <v>0</v>
      </c>
      <c r="J56">
        <v>26226</v>
      </c>
      <c r="K56" t="s">
        <v>8</v>
      </c>
      <c r="L56">
        <v>513</v>
      </c>
      <c r="M56">
        <v>0</v>
      </c>
      <c r="P56" s="28">
        <v>26232</v>
      </c>
      <c r="Q56" s="87">
        <v>920</v>
      </c>
      <c r="R56" s="87">
        <v>0</v>
      </c>
    </row>
    <row r="57" spans="2:18" x14ac:dyDescent="0.3">
      <c r="B57">
        <v>26254</v>
      </c>
      <c r="C57" t="s">
        <v>38</v>
      </c>
      <c r="D57">
        <f>VLOOKUP(B57,Table5[],3,FALSE)</f>
        <v>449</v>
      </c>
      <c r="E57">
        <f>VLOOKUP(B57,Table5[],4,FALSE)</f>
        <v>0</v>
      </c>
      <c r="J57">
        <v>26224</v>
      </c>
      <c r="K57" t="s">
        <v>9</v>
      </c>
      <c r="L57">
        <v>0</v>
      </c>
      <c r="M57">
        <v>0</v>
      </c>
      <c r="P57" s="28">
        <v>26235</v>
      </c>
      <c r="Q57" s="87">
        <v>682</v>
      </c>
      <c r="R57" s="87">
        <v>0</v>
      </c>
    </row>
    <row r="58" spans="2:18" x14ac:dyDescent="0.3">
      <c r="B58">
        <v>26231</v>
      </c>
      <c r="C58" t="s">
        <v>38</v>
      </c>
      <c r="D58">
        <f>VLOOKUP(B58,Table5[],3,FALSE)</f>
        <v>1315</v>
      </c>
      <c r="E58">
        <f>VLOOKUP(B58,Table5[],4,FALSE)</f>
        <v>0</v>
      </c>
      <c r="J58">
        <v>26223</v>
      </c>
      <c r="K58" t="s">
        <v>18</v>
      </c>
      <c r="L58">
        <v>439</v>
      </c>
      <c r="M58">
        <v>0</v>
      </c>
      <c r="P58" s="28">
        <v>26236</v>
      </c>
      <c r="Q58" s="87">
        <v>488</v>
      </c>
      <c r="R58" s="87">
        <v>0</v>
      </c>
    </row>
    <row r="59" spans="2:18" x14ac:dyDescent="0.3">
      <c r="B59">
        <v>26274</v>
      </c>
      <c r="C59" t="s">
        <v>38</v>
      </c>
      <c r="D59">
        <f>VLOOKUP(B59,Table5[],3,FALSE)</f>
        <v>1211</v>
      </c>
      <c r="E59">
        <f>VLOOKUP(B59,Table5[],4,FALSE)</f>
        <v>0</v>
      </c>
      <c r="J59">
        <v>26222</v>
      </c>
      <c r="K59" t="s">
        <v>21</v>
      </c>
      <c r="L59">
        <v>523</v>
      </c>
      <c r="M59">
        <v>523</v>
      </c>
      <c r="P59" s="28">
        <v>26237</v>
      </c>
      <c r="Q59" s="87">
        <v>99</v>
      </c>
      <c r="R59" s="87">
        <v>0</v>
      </c>
    </row>
    <row r="60" spans="2:18" x14ac:dyDescent="0.3">
      <c r="B60">
        <v>26204</v>
      </c>
      <c r="C60" t="s">
        <v>38</v>
      </c>
      <c r="D60">
        <f>VLOOKUP(B60,Table5[],3,FALSE)</f>
        <v>711</v>
      </c>
      <c r="E60">
        <f>VLOOKUP(B60,Table5[],4,FALSE)</f>
        <v>0</v>
      </c>
      <c r="J60">
        <v>26221</v>
      </c>
      <c r="K60" t="s">
        <v>19</v>
      </c>
      <c r="L60">
        <v>466</v>
      </c>
      <c r="M60">
        <v>0</v>
      </c>
      <c r="P60" s="28">
        <v>26238</v>
      </c>
      <c r="Q60" s="87">
        <v>542</v>
      </c>
      <c r="R60" s="87">
        <v>0</v>
      </c>
    </row>
    <row r="61" spans="2:18" x14ac:dyDescent="0.3">
      <c r="B61">
        <v>26270</v>
      </c>
      <c r="C61" t="s">
        <v>38</v>
      </c>
      <c r="D61">
        <f>VLOOKUP(B61,Table5[],3,FALSE)</f>
        <v>513</v>
      </c>
      <c r="E61">
        <f>VLOOKUP(B61,Table5[],4,FALSE)</f>
        <v>0</v>
      </c>
      <c r="J61">
        <v>26220</v>
      </c>
      <c r="K61" t="s">
        <v>8</v>
      </c>
      <c r="L61">
        <v>501</v>
      </c>
      <c r="M61">
        <v>0</v>
      </c>
      <c r="P61" s="28">
        <v>26239</v>
      </c>
      <c r="Q61" s="87">
        <v>1524</v>
      </c>
      <c r="R61" s="87">
        <v>1524</v>
      </c>
    </row>
    <row r="62" spans="2:18" x14ac:dyDescent="0.3">
      <c r="B62">
        <v>25940</v>
      </c>
      <c r="C62" t="s">
        <v>38</v>
      </c>
      <c r="D62">
        <f>VLOOKUP(B62,Table5[],3,FALSE)</f>
        <v>316</v>
      </c>
      <c r="E62">
        <f>VLOOKUP(B62,Table5[],4,FALSE)</f>
        <v>0</v>
      </c>
      <c r="J62">
        <v>26219</v>
      </c>
      <c r="K62" t="s">
        <v>18</v>
      </c>
      <c r="L62">
        <v>344</v>
      </c>
      <c r="M62">
        <v>0</v>
      </c>
      <c r="P62" s="28">
        <v>26240</v>
      </c>
      <c r="Q62" s="87">
        <v>699</v>
      </c>
      <c r="R62" s="87">
        <v>0</v>
      </c>
    </row>
    <row r="63" spans="2:18" x14ac:dyDescent="0.3">
      <c r="B63">
        <v>25416</v>
      </c>
      <c r="C63" t="s">
        <v>38</v>
      </c>
      <c r="D63">
        <f>VLOOKUP(B63,Table5[],3,FALSE)</f>
        <v>425</v>
      </c>
      <c r="E63">
        <f>VLOOKUP(B63,Table5[],4,FALSE)</f>
        <v>0</v>
      </c>
      <c r="J63">
        <v>26218</v>
      </c>
      <c r="K63" t="s">
        <v>12</v>
      </c>
      <c r="L63">
        <v>483</v>
      </c>
      <c r="M63">
        <v>0</v>
      </c>
      <c r="P63" s="28">
        <v>26241</v>
      </c>
      <c r="Q63" s="87">
        <v>479</v>
      </c>
      <c r="R63" s="87">
        <v>0</v>
      </c>
    </row>
    <row r="64" spans="2:18" x14ac:dyDescent="0.3">
      <c r="B64">
        <v>25408</v>
      </c>
      <c r="C64" t="s">
        <v>38</v>
      </c>
      <c r="D64">
        <f>VLOOKUP(B64,Table5[],3,FALSE)</f>
        <v>450</v>
      </c>
      <c r="E64">
        <f>VLOOKUP(B64,Table5[],4,FALSE)</f>
        <v>0</v>
      </c>
      <c r="J64">
        <v>26217</v>
      </c>
      <c r="K64" t="s">
        <v>16</v>
      </c>
      <c r="L64">
        <v>554</v>
      </c>
      <c r="M64">
        <v>0</v>
      </c>
      <c r="P64" s="28">
        <v>26242</v>
      </c>
      <c r="Q64" s="87">
        <v>792</v>
      </c>
      <c r="R64" s="87">
        <v>0</v>
      </c>
    </row>
    <row r="65" spans="2:18" x14ac:dyDescent="0.3">
      <c r="B65">
        <v>26149</v>
      </c>
      <c r="C65" t="s">
        <v>38</v>
      </c>
      <c r="D65">
        <f>VLOOKUP(B65,Table5[],3,FALSE)</f>
        <v>439</v>
      </c>
      <c r="E65">
        <f>VLOOKUP(B65,Table5[],4,FALSE)</f>
        <v>0</v>
      </c>
      <c r="J65">
        <v>26216</v>
      </c>
      <c r="K65" t="s">
        <v>9</v>
      </c>
      <c r="L65">
        <v>963</v>
      </c>
      <c r="M65">
        <v>963</v>
      </c>
      <c r="P65" s="28">
        <v>26243</v>
      </c>
      <c r="Q65" s="87">
        <v>1680.5</v>
      </c>
      <c r="R65" s="87">
        <v>0</v>
      </c>
    </row>
    <row r="66" spans="2:18" x14ac:dyDescent="0.3">
      <c r="B66">
        <v>26249</v>
      </c>
      <c r="C66" t="s">
        <v>38</v>
      </c>
      <c r="D66">
        <f>VLOOKUP(B66,Table5[],3,FALSE)</f>
        <v>520</v>
      </c>
      <c r="E66">
        <f>VLOOKUP(B66,Table5[],4,FALSE)</f>
        <v>520</v>
      </c>
      <c r="J66">
        <v>26215</v>
      </c>
      <c r="K66" t="s">
        <v>16</v>
      </c>
      <c r="L66">
        <v>453</v>
      </c>
      <c r="M66">
        <v>0</v>
      </c>
      <c r="P66" s="28">
        <v>26245</v>
      </c>
      <c r="Q66" s="87">
        <v>511</v>
      </c>
      <c r="R66" s="87">
        <v>0</v>
      </c>
    </row>
    <row r="67" spans="2:18" x14ac:dyDescent="0.3">
      <c r="B67">
        <v>25702</v>
      </c>
      <c r="C67" t="s">
        <v>38</v>
      </c>
      <c r="D67">
        <f>VLOOKUP(B67,Table5[],3,FALSE)</f>
        <v>435</v>
      </c>
      <c r="E67">
        <f>VLOOKUP(B67,Table5[],4,FALSE)</f>
        <v>0</v>
      </c>
      <c r="J67">
        <v>26213</v>
      </c>
      <c r="K67" t="s">
        <v>12</v>
      </c>
      <c r="L67">
        <v>1538</v>
      </c>
      <c r="M67">
        <v>0</v>
      </c>
      <c r="P67" s="28">
        <v>26248</v>
      </c>
      <c r="Q67" s="87">
        <v>496</v>
      </c>
      <c r="R67" s="87">
        <v>0</v>
      </c>
    </row>
    <row r="68" spans="2:18" x14ac:dyDescent="0.3">
      <c r="B68">
        <v>26237</v>
      </c>
      <c r="C68" t="s">
        <v>38</v>
      </c>
      <c r="D68">
        <f>VLOOKUP(B68,Table5[],3,FALSE)</f>
        <v>99</v>
      </c>
      <c r="E68">
        <f>VLOOKUP(B68,Table5[],4,FALSE)</f>
        <v>0</v>
      </c>
      <c r="J68">
        <v>26212</v>
      </c>
      <c r="K68" t="s">
        <v>10</v>
      </c>
      <c r="L68">
        <v>515</v>
      </c>
      <c r="M68">
        <v>0</v>
      </c>
      <c r="P68" s="28">
        <v>26249</v>
      </c>
      <c r="Q68" s="87">
        <v>520</v>
      </c>
      <c r="R68" s="87">
        <v>520</v>
      </c>
    </row>
    <row r="69" spans="2:18" x14ac:dyDescent="0.3">
      <c r="B69">
        <v>25618</v>
      </c>
      <c r="C69" t="s">
        <v>38</v>
      </c>
      <c r="D69">
        <f>VLOOKUP(B69,Table5[],3,FALSE)</f>
        <v>488</v>
      </c>
      <c r="E69">
        <f>VLOOKUP(B69,Table5[],4,FALSE)</f>
        <v>0</v>
      </c>
      <c r="J69">
        <v>26211</v>
      </c>
      <c r="K69" t="s">
        <v>7</v>
      </c>
      <c r="L69">
        <v>1559</v>
      </c>
      <c r="M69">
        <v>0</v>
      </c>
      <c r="P69" s="28">
        <v>26250</v>
      </c>
      <c r="Q69" s="87">
        <v>488</v>
      </c>
      <c r="R69" s="87">
        <v>0</v>
      </c>
    </row>
    <row r="70" spans="2:18" x14ac:dyDescent="0.3">
      <c r="B70">
        <v>26252</v>
      </c>
      <c r="C70" t="s">
        <v>44</v>
      </c>
      <c r="D70">
        <f>VLOOKUP(B70,Table5[],3,FALSE)</f>
        <v>451</v>
      </c>
      <c r="E70">
        <f>VLOOKUP(B70,Table5[],4,FALSE)</f>
        <v>0</v>
      </c>
      <c r="J70">
        <v>26210</v>
      </c>
      <c r="K70" t="s">
        <v>15</v>
      </c>
      <c r="L70">
        <v>1714</v>
      </c>
      <c r="M70">
        <v>0</v>
      </c>
      <c r="P70" s="28">
        <v>26251</v>
      </c>
      <c r="Q70" s="87">
        <v>430.5</v>
      </c>
      <c r="R70" s="87">
        <v>0</v>
      </c>
    </row>
    <row r="71" spans="2:18" x14ac:dyDescent="0.3">
      <c r="B71">
        <v>26222</v>
      </c>
      <c r="C71" t="s">
        <v>44</v>
      </c>
      <c r="D71">
        <f>VLOOKUP(B71,Table5[],3,FALSE)</f>
        <v>523</v>
      </c>
      <c r="E71">
        <f>VLOOKUP(B71,Table5[],4,FALSE)</f>
        <v>523</v>
      </c>
      <c r="J71">
        <v>26209</v>
      </c>
      <c r="K71" t="s">
        <v>9</v>
      </c>
      <c r="L71">
        <v>696</v>
      </c>
      <c r="M71">
        <v>0</v>
      </c>
      <c r="P71" s="28">
        <v>26252</v>
      </c>
      <c r="Q71" s="87">
        <v>451</v>
      </c>
      <c r="R71" s="87">
        <v>0</v>
      </c>
    </row>
    <row r="72" spans="2:18" x14ac:dyDescent="0.3">
      <c r="B72">
        <v>25973</v>
      </c>
      <c r="C72" t="s">
        <v>44</v>
      </c>
      <c r="D72">
        <f>VLOOKUP(B72,Table5[],3,FALSE)</f>
        <v>433</v>
      </c>
      <c r="E72">
        <f>VLOOKUP(B72,Table5[],4,FALSE)</f>
        <v>0</v>
      </c>
      <c r="J72">
        <v>26208</v>
      </c>
      <c r="K72" t="s">
        <v>18</v>
      </c>
      <c r="L72">
        <v>419</v>
      </c>
      <c r="M72">
        <v>0</v>
      </c>
      <c r="P72" s="28">
        <v>26253</v>
      </c>
      <c r="Q72" s="87">
        <v>470</v>
      </c>
      <c r="R72" s="87">
        <v>0</v>
      </c>
    </row>
    <row r="73" spans="2:18" x14ac:dyDescent="0.3">
      <c r="B73">
        <v>25935</v>
      </c>
      <c r="C73" t="s">
        <v>44</v>
      </c>
      <c r="D73">
        <f>VLOOKUP(B73,Table5[],3,FALSE)</f>
        <v>23</v>
      </c>
      <c r="E73">
        <f>VLOOKUP(B73,Table5[],4,FALSE)</f>
        <v>0</v>
      </c>
      <c r="J73">
        <v>26207</v>
      </c>
      <c r="K73" t="s">
        <v>18</v>
      </c>
      <c r="L73">
        <v>403</v>
      </c>
      <c r="M73">
        <v>0</v>
      </c>
      <c r="P73" s="28">
        <v>26254</v>
      </c>
      <c r="Q73" s="87">
        <v>449</v>
      </c>
      <c r="R73" s="87">
        <v>0</v>
      </c>
    </row>
    <row r="74" spans="2:18" x14ac:dyDescent="0.3">
      <c r="B74">
        <v>25815</v>
      </c>
      <c r="C74" t="s">
        <v>44</v>
      </c>
      <c r="D74">
        <f>VLOOKUP(B74,Table5[],3,FALSE)</f>
        <v>449</v>
      </c>
      <c r="E74">
        <f>VLOOKUP(B74,Table5[],4,FALSE)</f>
        <v>0</v>
      </c>
      <c r="J74">
        <v>26205</v>
      </c>
      <c r="K74" t="s">
        <v>18</v>
      </c>
      <c r="L74">
        <v>506</v>
      </c>
      <c r="M74">
        <v>0</v>
      </c>
      <c r="P74" s="28">
        <v>26255</v>
      </c>
      <c r="Q74" s="87">
        <v>493</v>
      </c>
      <c r="R74" s="87">
        <v>0</v>
      </c>
    </row>
    <row r="75" spans="2:18" x14ac:dyDescent="0.3">
      <c r="B75">
        <v>26133</v>
      </c>
      <c r="C75" t="s">
        <v>44</v>
      </c>
      <c r="D75">
        <f>VLOOKUP(B75,Table5[],3,FALSE)</f>
        <v>613</v>
      </c>
      <c r="E75">
        <f>VLOOKUP(B75,Table5[],4,FALSE)</f>
        <v>0</v>
      </c>
      <c r="J75">
        <v>26204</v>
      </c>
      <c r="K75" t="s">
        <v>18</v>
      </c>
      <c r="L75">
        <v>711</v>
      </c>
      <c r="M75">
        <v>0</v>
      </c>
      <c r="P75" s="28">
        <v>26256</v>
      </c>
      <c r="Q75" s="87">
        <v>475</v>
      </c>
      <c r="R75" s="87">
        <v>0</v>
      </c>
    </row>
    <row r="76" spans="2:18" x14ac:dyDescent="0.3">
      <c r="B76">
        <v>25897</v>
      </c>
      <c r="C76" t="s">
        <v>50</v>
      </c>
      <c r="D76">
        <f>VLOOKUP(B76,Table5[],3,FALSE)</f>
        <v>23</v>
      </c>
      <c r="E76">
        <f>VLOOKUP(B76,Table5[],4,FALSE)</f>
        <v>0</v>
      </c>
      <c r="J76">
        <v>26200</v>
      </c>
      <c r="K76" t="s">
        <v>18</v>
      </c>
      <c r="L76">
        <v>1291</v>
      </c>
      <c r="M76">
        <v>0</v>
      </c>
      <c r="P76" s="28">
        <v>26257</v>
      </c>
      <c r="Q76" s="87">
        <v>439</v>
      </c>
      <c r="R76" s="87">
        <v>0</v>
      </c>
    </row>
    <row r="77" spans="2:18" x14ac:dyDescent="0.3">
      <c r="B77">
        <v>26027</v>
      </c>
      <c r="C77" t="s">
        <v>4</v>
      </c>
      <c r="D77">
        <f>VLOOKUP(B77,Table5[],3,FALSE)</f>
        <v>780</v>
      </c>
      <c r="E77">
        <f>VLOOKUP(B77,Table5[],4,FALSE)</f>
        <v>0</v>
      </c>
      <c r="J77">
        <v>26198</v>
      </c>
      <c r="K77" t="s">
        <v>16</v>
      </c>
      <c r="L77">
        <v>447</v>
      </c>
      <c r="M77">
        <v>0</v>
      </c>
      <c r="P77" s="28">
        <v>26258</v>
      </c>
      <c r="Q77" s="87">
        <v>577</v>
      </c>
      <c r="R77" s="87">
        <v>0</v>
      </c>
    </row>
    <row r="78" spans="2:18" x14ac:dyDescent="0.3">
      <c r="B78">
        <v>25691</v>
      </c>
      <c r="C78" t="s">
        <v>4</v>
      </c>
      <c r="D78">
        <f>VLOOKUP(B78,Table5[],3,FALSE)</f>
        <v>410</v>
      </c>
      <c r="E78">
        <f>VLOOKUP(B78,Table5[],4,FALSE)</f>
        <v>0</v>
      </c>
      <c r="J78">
        <v>26197</v>
      </c>
      <c r="K78" t="s">
        <v>9</v>
      </c>
      <c r="L78">
        <v>182</v>
      </c>
      <c r="M78">
        <v>0</v>
      </c>
      <c r="P78" s="28">
        <v>26259</v>
      </c>
      <c r="Q78" s="87">
        <v>436</v>
      </c>
      <c r="R78" s="87">
        <v>0</v>
      </c>
    </row>
    <row r="79" spans="2:18" x14ac:dyDescent="0.3">
      <c r="B79">
        <v>26262</v>
      </c>
      <c r="C79" t="s">
        <v>4</v>
      </c>
      <c r="D79">
        <f>VLOOKUP(B79,Table5[],3,FALSE)</f>
        <v>536</v>
      </c>
      <c r="E79">
        <f>VLOOKUP(B79,Table5[],4,FALSE)</f>
        <v>0</v>
      </c>
      <c r="J79">
        <v>26196</v>
      </c>
      <c r="K79" t="s">
        <v>18</v>
      </c>
      <c r="L79">
        <v>640</v>
      </c>
      <c r="M79">
        <v>0</v>
      </c>
      <c r="P79" s="28">
        <v>26260</v>
      </c>
      <c r="Q79" s="87">
        <v>420</v>
      </c>
      <c r="R79" s="87">
        <v>420</v>
      </c>
    </row>
    <row r="80" spans="2:18" x14ac:dyDescent="0.3">
      <c r="B80">
        <v>26253</v>
      </c>
      <c r="C80" t="s">
        <v>6</v>
      </c>
      <c r="D80">
        <f>VLOOKUP(B80,Table5[],3,FALSE)</f>
        <v>470</v>
      </c>
      <c r="E80">
        <f>VLOOKUP(B80,Table5[],4,FALSE)</f>
        <v>0</v>
      </c>
      <c r="J80">
        <v>26195</v>
      </c>
      <c r="K80" t="s">
        <v>8</v>
      </c>
      <c r="L80">
        <v>779.65</v>
      </c>
      <c r="M80">
        <v>0</v>
      </c>
      <c r="P80" s="28">
        <v>26262</v>
      </c>
      <c r="Q80" s="87">
        <v>536</v>
      </c>
      <c r="R80" s="87">
        <v>0</v>
      </c>
    </row>
    <row r="81" spans="2:18" x14ac:dyDescent="0.3">
      <c r="B81">
        <v>26281</v>
      </c>
      <c r="C81" t="s">
        <v>6</v>
      </c>
      <c r="D81">
        <f>VLOOKUP(B81,Table5[],3,FALSE)</f>
        <v>335</v>
      </c>
      <c r="E81">
        <f>VLOOKUP(B81,Table5[],4,FALSE)</f>
        <v>0</v>
      </c>
      <c r="J81">
        <v>26194</v>
      </c>
      <c r="K81" t="s">
        <v>10</v>
      </c>
      <c r="L81">
        <v>588</v>
      </c>
      <c r="M81">
        <v>0</v>
      </c>
      <c r="P81" s="28">
        <v>26264</v>
      </c>
      <c r="Q81" s="87">
        <v>105</v>
      </c>
      <c r="R81" s="87">
        <v>0</v>
      </c>
    </row>
    <row r="82" spans="2:18" x14ac:dyDescent="0.3">
      <c r="B82">
        <v>26155</v>
      </c>
      <c r="C82" t="s">
        <v>6</v>
      </c>
      <c r="D82">
        <f>VLOOKUP(B82,Table5[],3,FALSE)</f>
        <v>553</v>
      </c>
      <c r="E82">
        <f>VLOOKUP(B82,Table5[],4,FALSE)</f>
        <v>0</v>
      </c>
      <c r="J82">
        <v>26193</v>
      </c>
      <c r="K82" t="s">
        <v>19</v>
      </c>
      <c r="L82">
        <v>1825</v>
      </c>
      <c r="M82">
        <v>0</v>
      </c>
      <c r="P82" s="28">
        <v>26265</v>
      </c>
      <c r="Q82" s="87">
        <v>491</v>
      </c>
      <c r="R82" s="87">
        <v>0</v>
      </c>
    </row>
    <row r="83" spans="2:18" x14ac:dyDescent="0.3">
      <c r="B83">
        <v>26236</v>
      </c>
      <c r="C83" t="s">
        <v>6</v>
      </c>
      <c r="D83">
        <f>VLOOKUP(B83,Table5[],3,FALSE)</f>
        <v>488</v>
      </c>
      <c r="E83">
        <f>VLOOKUP(B83,Table5[],4,FALSE)</f>
        <v>0</v>
      </c>
      <c r="J83">
        <v>26191</v>
      </c>
      <c r="K83" t="s">
        <v>12</v>
      </c>
      <c r="L83">
        <v>501</v>
      </c>
      <c r="M83">
        <v>0</v>
      </c>
      <c r="P83" s="28">
        <v>26266</v>
      </c>
      <c r="Q83" s="87">
        <v>630</v>
      </c>
      <c r="R83" s="87">
        <v>0</v>
      </c>
    </row>
    <row r="84" spans="2:18" x14ac:dyDescent="0.3">
      <c r="B84">
        <v>26256</v>
      </c>
      <c r="C84" t="s">
        <v>6</v>
      </c>
      <c r="D84">
        <f>VLOOKUP(B84,Table5[],3,FALSE)</f>
        <v>475</v>
      </c>
      <c r="E84">
        <f>VLOOKUP(B84,Table5[],4,FALSE)</f>
        <v>0</v>
      </c>
      <c r="J84">
        <v>26190</v>
      </c>
      <c r="K84" t="s">
        <v>15</v>
      </c>
      <c r="L84">
        <v>1366.65</v>
      </c>
      <c r="M84">
        <v>0</v>
      </c>
      <c r="P84" s="28">
        <v>26270</v>
      </c>
      <c r="Q84" s="87">
        <v>513</v>
      </c>
      <c r="R84" s="87">
        <v>0</v>
      </c>
    </row>
    <row r="85" spans="2:18" x14ac:dyDescent="0.3">
      <c r="B85">
        <v>26129</v>
      </c>
      <c r="C85" t="s">
        <v>6</v>
      </c>
      <c r="D85">
        <f>VLOOKUP(B85,Table5[],3,FALSE)</f>
        <v>710</v>
      </c>
      <c r="E85">
        <f>VLOOKUP(B85,Table5[],4,FALSE)</f>
        <v>710</v>
      </c>
      <c r="J85">
        <v>26189</v>
      </c>
      <c r="K85" t="s">
        <v>10</v>
      </c>
      <c r="L85">
        <v>1006</v>
      </c>
      <c r="M85">
        <v>1006</v>
      </c>
      <c r="P85" s="28">
        <v>26274</v>
      </c>
      <c r="Q85" s="87">
        <v>1211</v>
      </c>
      <c r="R85" s="87">
        <v>0</v>
      </c>
    </row>
    <row r="86" spans="2:18" x14ac:dyDescent="0.3">
      <c r="B86">
        <v>26218</v>
      </c>
      <c r="C86" t="s">
        <v>6</v>
      </c>
      <c r="D86">
        <f>VLOOKUP(B86,Table5[],3,FALSE)</f>
        <v>483</v>
      </c>
      <c r="E86">
        <f>VLOOKUP(B86,Table5[],4,FALSE)</f>
        <v>0</v>
      </c>
      <c r="J86">
        <v>26188</v>
      </c>
      <c r="K86" t="s">
        <v>18</v>
      </c>
      <c r="L86">
        <v>1586</v>
      </c>
      <c r="M86">
        <v>0</v>
      </c>
      <c r="P86" s="28">
        <v>26275</v>
      </c>
      <c r="Q86" s="87">
        <v>27</v>
      </c>
      <c r="R86" s="87">
        <v>0</v>
      </c>
    </row>
    <row r="87" spans="2:18" x14ac:dyDescent="0.3">
      <c r="B87">
        <v>26286</v>
      </c>
      <c r="C87" t="s">
        <v>6</v>
      </c>
      <c r="D87">
        <f>VLOOKUP(B87,Table5[],3,FALSE)</f>
        <v>477</v>
      </c>
      <c r="E87">
        <f>VLOOKUP(B87,Table5[],4,FALSE)</f>
        <v>0</v>
      </c>
      <c r="J87">
        <v>26187</v>
      </c>
      <c r="K87" t="s">
        <v>18</v>
      </c>
      <c r="L87">
        <v>481</v>
      </c>
      <c r="M87">
        <v>0</v>
      </c>
      <c r="P87" s="28">
        <v>26276</v>
      </c>
      <c r="Q87" s="87">
        <v>495</v>
      </c>
      <c r="R87" s="87">
        <v>0</v>
      </c>
    </row>
    <row r="88" spans="2:18" x14ac:dyDescent="0.3">
      <c r="B88">
        <v>26213</v>
      </c>
      <c r="C88" t="s">
        <v>6</v>
      </c>
      <c r="D88">
        <f>VLOOKUP(B88,Table5[],3,FALSE)</f>
        <v>1538</v>
      </c>
      <c r="E88">
        <f>VLOOKUP(B88,Table5[],4,FALSE)</f>
        <v>0</v>
      </c>
      <c r="J88">
        <v>26186</v>
      </c>
      <c r="K88" t="s">
        <v>8</v>
      </c>
      <c r="L88">
        <v>476</v>
      </c>
      <c r="M88">
        <v>0</v>
      </c>
      <c r="P88" s="28">
        <v>26277</v>
      </c>
      <c r="Q88" s="87">
        <v>1022</v>
      </c>
      <c r="R88" s="87">
        <v>0</v>
      </c>
    </row>
    <row r="89" spans="2:18" x14ac:dyDescent="0.3">
      <c r="B89">
        <v>26241</v>
      </c>
      <c r="C89" t="s">
        <v>6</v>
      </c>
      <c r="D89">
        <f>VLOOKUP(B89,Table5[],3,FALSE)</f>
        <v>479</v>
      </c>
      <c r="E89">
        <f>VLOOKUP(B89,Table5[],4,FALSE)</f>
        <v>0</v>
      </c>
      <c r="J89">
        <v>26185</v>
      </c>
      <c r="K89" t="s">
        <v>16</v>
      </c>
      <c r="L89">
        <v>1000</v>
      </c>
      <c r="M89">
        <v>0</v>
      </c>
      <c r="P89" s="28">
        <v>26278</v>
      </c>
      <c r="Q89" s="87">
        <v>432</v>
      </c>
      <c r="R89" s="87">
        <v>432</v>
      </c>
    </row>
    <row r="90" spans="2:18" x14ac:dyDescent="0.3">
      <c r="B90">
        <v>26228</v>
      </c>
      <c r="C90" t="s">
        <v>6</v>
      </c>
      <c r="D90">
        <f>VLOOKUP(B90,Table5[],3,FALSE)</f>
        <v>2269</v>
      </c>
      <c r="E90">
        <f>VLOOKUP(B90,Table5[],4,FALSE)</f>
        <v>0</v>
      </c>
      <c r="J90">
        <v>26183</v>
      </c>
      <c r="K90" t="s">
        <v>10</v>
      </c>
      <c r="L90">
        <v>567</v>
      </c>
      <c r="M90">
        <v>0</v>
      </c>
      <c r="P90" s="28">
        <v>26279</v>
      </c>
      <c r="Q90" s="87">
        <v>646</v>
      </c>
      <c r="R90" s="87">
        <v>0</v>
      </c>
    </row>
    <row r="91" spans="2:18" x14ac:dyDescent="0.3">
      <c r="B91">
        <v>26191</v>
      </c>
      <c r="C91" t="s">
        <v>6</v>
      </c>
      <c r="D91">
        <f>VLOOKUP(B91,Table5[],3,FALSE)</f>
        <v>501</v>
      </c>
      <c r="E91">
        <f>VLOOKUP(B91,Table5[],4,FALSE)</f>
        <v>0</v>
      </c>
      <c r="J91">
        <v>26182</v>
      </c>
      <c r="K91" t="s">
        <v>16</v>
      </c>
      <c r="L91">
        <v>399.65</v>
      </c>
      <c r="M91">
        <v>0</v>
      </c>
      <c r="P91" s="28">
        <v>26281</v>
      </c>
      <c r="Q91" s="87">
        <v>335</v>
      </c>
      <c r="R91" s="87">
        <v>0</v>
      </c>
    </row>
    <row r="92" spans="2:18" x14ac:dyDescent="0.3">
      <c r="B92">
        <v>26124</v>
      </c>
      <c r="C92" t="s">
        <v>6</v>
      </c>
      <c r="D92">
        <f>VLOOKUP(B92,Table5[],3,FALSE)</f>
        <v>546</v>
      </c>
      <c r="E92">
        <f>VLOOKUP(B92,Table5[],4,FALSE)</f>
        <v>0</v>
      </c>
      <c r="J92">
        <v>26180</v>
      </c>
      <c r="K92" t="s">
        <v>12</v>
      </c>
      <c r="L92">
        <v>454</v>
      </c>
      <c r="M92">
        <v>454</v>
      </c>
      <c r="P92" s="28">
        <v>26284</v>
      </c>
      <c r="Q92" s="87">
        <v>475</v>
      </c>
      <c r="R92" s="87">
        <v>0</v>
      </c>
    </row>
    <row r="93" spans="2:18" x14ac:dyDescent="0.3">
      <c r="B93">
        <v>26180</v>
      </c>
      <c r="C93" t="s">
        <v>6</v>
      </c>
      <c r="D93">
        <f>VLOOKUP(B93,Table5[],3,FALSE)</f>
        <v>454</v>
      </c>
      <c r="E93">
        <f>VLOOKUP(B93,Table5[],4,FALSE)</f>
        <v>454</v>
      </c>
      <c r="J93">
        <v>26179</v>
      </c>
      <c r="K93" t="s">
        <v>18</v>
      </c>
      <c r="L93">
        <v>429</v>
      </c>
      <c r="M93">
        <v>0</v>
      </c>
      <c r="P93" s="28">
        <v>26285</v>
      </c>
      <c r="Q93" s="87">
        <v>918.7</v>
      </c>
      <c r="R93" s="87">
        <v>0</v>
      </c>
    </row>
    <row r="94" spans="2:18" x14ac:dyDescent="0.3">
      <c r="B94">
        <v>26159</v>
      </c>
      <c r="C94" t="s">
        <v>6</v>
      </c>
      <c r="D94">
        <f>VLOOKUP(B94,Table5[],3,FALSE)</f>
        <v>1005</v>
      </c>
      <c r="E94">
        <f>VLOOKUP(B94,Table5[],4,FALSE)</f>
        <v>0</v>
      </c>
      <c r="J94">
        <v>26178</v>
      </c>
      <c r="K94" t="s">
        <v>10</v>
      </c>
      <c r="L94">
        <v>756</v>
      </c>
      <c r="M94">
        <v>0</v>
      </c>
      <c r="P94" s="28">
        <v>26286</v>
      </c>
      <c r="Q94" s="87">
        <v>477</v>
      </c>
      <c r="R94" s="87">
        <v>0</v>
      </c>
    </row>
    <row r="95" spans="2:18" x14ac:dyDescent="0.3">
      <c r="B95">
        <v>26235</v>
      </c>
      <c r="C95" t="s">
        <v>6</v>
      </c>
      <c r="D95">
        <f>VLOOKUP(B95,Table5[],3,FALSE)</f>
        <v>682</v>
      </c>
      <c r="E95">
        <f>VLOOKUP(B95,Table5[],4,FALSE)</f>
        <v>0</v>
      </c>
      <c r="J95">
        <v>26177</v>
      </c>
      <c r="K95" t="s">
        <v>19</v>
      </c>
      <c r="L95">
        <v>1199</v>
      </c>
      <c r="M95">
        <v>0</v>
      </c>
      <c r="P95" s="28">
        <v>26287</v>
      </c>
      <c r="Q95" s="87">
        <v>475</v>
      </c>
      <c r="R95" s="87">
        <v>0</v>
      </c>
    </row>
    <row r="96" spans="2:18" x14ac:dyDescent="0.3">
      <c r="J96">
        <v>26176</v>
      </c>
      <c r="K96" t="s">
        <v>18</v>
      </c>
      <c r="L96">
        <v>958.25</v>
      </c>
      <c r="M96">
        <v>0</v>
      </c>
      <c r="P96" s="28">
        <v>26289</v>
      </c>
      <c r="Q96" s="87">
        <v>444.8</v>
      </c>
      <c r="R96" s="87">
        <v>0</v>
      </c>
    </row>
    <row r="97" spans="10:18" x14ac:dyDescent="0.3">
      <c r="J97">
        <v>26175</v>
      </c>
      <c r="K97" t="s">
        <v>8</v>
      </c>
      <c r="L97">
        <v>628</v>
      </c>
      <c r="M97">
        <v>628</v>
      </c>
      <c r="P97" s="28">
        <v>26290</v>
      </c>
      <c r="Q97" s="87">
        <v>871</v>
      </c>
      <c r="R97" s="87">
        <v>0</v>
      </c>
    </row>
    <row r="98" spans="10:18" x14ac:dyDescent="0.3">
      <c r="J98">
        <v>26174</v>
      </c>
      <c r="K98" t="s">
        <v>7</v>
      </c>
      <c r="L98">
        <v>0</v>
      </c>
      <c r="M98">
        <v>0</v>
      </c>
      <c r="P98" s="28" t="s">
        <v>30</v>
      </c>
      <c r="Q98" s="87">
        <v>55905.5</v>
      </c>
      <c r="R98" s="87">
        <v>6884</v>
      </c>
    </row>
    <row r="99" spans="10:18" x14ac:dyDescent="0.3">
      <c r="J99">
        <v>26173</v>
      </c>
      <c r="K99" t="s">
        <v>7</v>
      </c>
      <c r="L99">
        <v>0</v>
      </c>
      <c r="M99">
        <v>0</v>
      </c>
    </row>
    <row r="100" spans="10:18" x14ac:dyDescent="0.3">
      <c r="J100">
        <v>26171</v>
      </c>
      <c r="K100" t="s">
        <v>10</v>
      </c>
      <c r="L100">
        <v>419</v>
      </c>
      <c r="M100">
        <v>0</v>
      </c>
    </row>
    <row r="101" spans="10:18" x14ac:dyDescent="0.3">
      <c r="J101">
        <v>26170</v>
      </c>
      <c r="K101" t="s">
        <v>20</v>
      </c>
      <c r="L101">
        <v>425</v>
      </c>
      <c r="M101">
        <v>0</v>
      </c>
    </row>
    <row r="102" spans="10:18" x14ac:dyDescent="0.3">
      <c r="J102">
        <v>26169</v>
      </c>
      <c r="K102" t="s">
        <v>10</v>
      </c>
      <c r="L102">
        <v>430</v>
      </c>
      <c r="M102">
        <v>0</v>
      </c>
    </row>
    <row r="103" spans="10:18" x14ac:dyDescent="0.3">
      <c r="J103">
        <v>26168</v>
      </c>
      <c r="K103" t="s">
        <v>18</v>
      </c>
      <c r="L103">
        <v>132</v>
      </c>
      <c r="M103">
        <v>0</v>
      </c>
    </row>
    <row r="104" spans="10:18" x14ac:dyDescent="0.3">
      <c r="J104">
        <v>26165</v>
      </c>
      <c r="K104" t="s">
        <v>10</v>
      </c>
      <c r="L104">
        <v>557</v>
      </c>
      <c r="M104">
        <v>0</v>
      </c>
    </row>
    <row r="105" spans="10:18" x14ac:dyDescent="0.3">
      <c r="J105">
        <v>26164</v>
      </c>
      <c r="K105" t="s">
        <v>10</v>
      </c>
      <c r="L105">
        <v>364</v>
      </c>
      <c r="M105">
        <v>0</v>
      </c>
    </row>
    <row r="106" spans="10:18" x14ac:dyDescent="0.3">
      <c r="J106">
        <v>26163</v>
      </c>
      <c r="K106" t="s">
        <v>10</v>
      </c>
      <c r="L106">
        <v>583</v>
      </c>
      <c r="M106">
        <v>0</v>
      </c>
    </row>
    <row r="107" spans="10:18" x14ac:dyDescent="0.3">
      <c r="J107">
        <v>26162</v>
      </c>
      <c r="K107" t="s">
        <v>16</v>
      </c>
      <c r="L107">
        <v>762</v>
      </c>
      <c r="M107">
        <v>0</v>
      </c>
    </row>
    <row r="108" spans="10:18" x14ac:dyDescent="0.3">
      <c r="J108">
        <v>26161</v>
      </c>
      <c r="K108" t="s">
        <v>10</v>
      </c>
      <c r="L108">
        <v>1104</v>
      </c>
      <c r="M108">
        <v>0</v>
      </c>
    </row>
    <row r="109" spans="10:18" x14ac:dyDescent="0.3">
      <c r="J109">
        <v>26160</v>
      </c>
      <c r="K109" t="s">
        <v>10</v>
      </c>
      <c r="L109">
        <v>775</v>
      </c>
      <c r="M109">
        <v>775</v>
      </c>
    </row>
    <row r="110" spans="10:18" x14ac:dyDescent="0.3">
      <c r="J110">
        <v>26159</v>
      </c>
      <c r="K110" t="s">
        <v>12</v>
      </c>
      <c r="L110">
        <v>1005</v>
      </c>
      <c r="M110">
        <v>0</v>
      </c>
    </row>
    <row r="111" spans="10:18" x14ac:dyDescent="0.3">
      <c r="J111">
        <v>26158</v>
      </c>
      <c r="K111" t="s">
        <v>8</v>
      </c>
      <c r="L111">
        <v>552</v>
      </c>
      <c r="M111">
        <v>0</v>
      </c>
    </row>
    <row r="112" spans="10:18" x14ac:dyDescent="0.3">
      <c r="J112">
        <v>26157</v>
      </c>
      <c r="K112" t="s">
        <v>18</v>
      </c>
      <c r="L112">
        <v>591</v>
      </c>
      <c r="M112">
        <v>0</v>
      </c>
    </row>
    <row r="113" spans="10:13" x14ac:dyDescent="0.3">
      <c r="J113">
        <v>26155</v>
      </c>
      <c r="K113" t="s">
        <v>12</v>
      </c>
      <c r="L113">
        <v>553</v>
      </c>
      <c r="M113">
        <v>0</v>
      </c>
    </row>
    <row r="114" spans="10:13" x14ac:dyDescent="0.3">
      <c r="J114">
        <v>26154</v>
      </c>
      <c r="K114" t="s">
        <v>10</v>
      </c>
      <c r="L114">
        <v>491</v>
      </c>
      <c r="M114">
        <v>0</v>
      </c>
    </row>
    <row r="115" spans="10:13" x14ac:dyDescent="0.3">
      <c r="J115">
        <v>26152</v>
      </c>
      <c r="K115" t="s">
        <v>15</v>
      </c>
      <c r="L115">
        <v>452</v>
      </c>
      <c r="M115">
        <v>0</v>
      </c>
    </row>
    <row r="116" spans="10:13" x14ac:dyDescent="0.3">
      <c r="J116">
        <v>26151</v>
      </c>
      <c r="K116" t="s">
        <v>18</v>
      </c>
      <c r="L116">
        <v>506</v>
      </c>
      <c r="M116">
        <v>0</v>
      </c>
    </row>
    <row r="117" spans="10:13" x14ac:dyDescent="0.3">
      <c r="J117">
        <v>26149</v>
      </c>
      <c r="K117" t="s">
        <v>18</v>
      </c>
      <c r="L117">
        <v>439</v>
      </c>
      <c r="M117">
        <v>0</v>
      </c>
    </row>
    <row r="118" spans="10:13" x14ac:dyDescent="0.3">
      <c r="J118">
        <v>26148</v>
      </c>
      <c r="K118" t="s">
        <v>10</v>
      </c>
      <c r="L118">
        <v>493</v>
      </c>
      <c r="M118">
        <v>0</v>
      </c>
    </row>
    <row r="119" spans="10:13" x14ac:dyDescent="0.3">
      <c r="J119">
        <v>26147</v>
      </c>
      <c r="K119" t="s">
        <v>20</v>
      </c>
      <c r="L119">
        <v>563</v>
      </c>
      <c r="M119">
        <v>0</v>
      </c>
    </row>
    <row r="120" spans="10:13" x14ac:dyDescent="0.3">
      <c r="J120">
        <v>26146</v>
      </c>
      <c r="K120" t="s">
        <v>10</v>
      </c>
      <c r="L120">
        <v>539</v>
      </c>
      <c r="M120">
        <v>0</v>
      </c>
    </row>
    <row r="121" spans="10:13" x14ac:dyDescent="0.3">
      <c r="J121">
        <v>26145</v>
      </c>
      <c r="K121" t="s">
        <v>16</v>
      </c>
      <c r="L121">
        <v>435</v>
      </c>
      <c r="M121">
        <v>0</v>
      </c>
    </row>
    <row r="122" spans="10:13" x14ac:dyDescent="0.3">
      <c r="J122">
        <v>26144</v>
      </c>
      <c r="K122" t="s">
        <v>16</v>
      </c>
      <c r="L122">
        <v>464</v>
      </c>
      <c r="M122">
        <v>0</v>
      </c>
    </row>
    <row r="123" spans="10:13" x14ac:dyDescent="0.3">
      <c r="J123">
        <v>26143</v>
      </c>
      <c r="K123" t="s">
        <v>16</v>
      </c>
      <c r="L123">
        <v>1250</v>
      </c>
      <c r="M123">
        <v>0</v>
      </c>
    </row>
    <row r="124" spans="10:13" x14ac:dyDescent="0.3">
      <c r="J124">
        <v>26141</v>
      </c>
      <c r="K124" t="s">
        <v>18</v>
      </c>
      <c r="L124">
        <v>147</v>
      </c>
      <c r="M124">
        <v>0</v>
      </c>
    </row>
    <row r="125" spans="10:13" x14ac:dyDescent="0.3">
      <c r="J125">
        <v>26140</v>
      </c>
      <c r="K125" t="s">
        <v>16</v>
      </c>
      <c r="L125">
        <v>946</v>
      </c>
      <c r="M125">
        <v>0</v>
      </c>
    </row>
    <row r="126" spans="10:13" x14ac:dyDescent="0.3">
      <c r="J126">
        <v>26137</v>
      </c>
      <c r="K126" t="s">
        <v>20</v>
      </c>
      <c r="L126">
        <v>441</v>
      </c>
      <c r="M126">
        <v>441</v>
      </c>
    </row>
    <row r="127" spans="10:13" x14ac:dyDescent="0.3">
      <c r="J127">
        <v>26135</v>
      </c>
      <c r="K127" t="s">
        <v>20</v>
      </c>
      <c r="L127">
        <v>1377</v>
      </c>
      <c r="M127">
        <v>0</v>
      </c>
    </row>
    <row r="128" spans="10:13" x14ac:dyDescent="0.3">
      <c r="J128">
        <v>26134</v>
      </c>
      <c r="K128" t="s">
        <v>16</v>
      </c>
      <c r="L128">
        <v>786</v>
      </c>
      <c r="M128">
        <v>0</v>
      </c>
    </row>
    <row r="129" spans="10:13" x14ac:dyDescent="0.3">
      <c r="J129">
        <v>26133</v>
      </c>
      <c r="K129" t="s">
        <v>21</v>
      </c>
      <c r="L129">
        <v>613</v>
      </c>
      <c r="M129">
        <v>0</v>
      </c>
    </row>
    <row r="130" spans="10:13" x14ac:dyDescent="0.3">
      <c r="J130">
        <v>26132</v>
      </c>
      <c r="K130" t="s">
        <v>16</v>
      </c>
      <c r="L130">
        <v>432</v>
      </c>
      <c r="M130">
        <v>0</v>
      </c>
    </row>
    <row r="131" spans="10:13" x14ac:dyDescent="0.3">
      <c r="J131">
        <v>26129</v>
      </c>
      <c r="K131" t="s">
        <v>12</v>
      </c>
      <c r="L131">
        <v>710</v>
      </c>
      <c r="M131">
        <v>710</v>
      </c>
    </row>
    <row r="132" spans="10:13" x14ac:dyDescent="0.3">
      <c r="J132">
        <v>26128</v>
      </c>
      <c r="K132" t="s">
        <v>16</v>
      </c>
      <c r="L132">
        <v>142</v>
      </c>
      <c r="M132">
        <v>0</v>
      </c>
    </row>
    <row r="133" spans="10:13" x14ac:dyDescent="0.3">
      <c r="J133">
        <v>26127</v>
      </c>
      <c r="K133" t="s">
        <v>16</v>
      </c>
      <c r="L133">
        <v>440.3</v>
      </c>
      <c r="M133">
        <v>0</v>
      </c>
    </row>
    <row r="134" spans="10:13" x14ac:dyDescent="0.3">
      <c r="J134">
        <v>26126</v>
      </c>
      <c r="K134" t="s">
        <v>20</v>
      </c>
      <c r="L134">
        <v>471</v>
      </c>
      <c r="M134">
        <v>0</v>
      </c>
    </row>
    <row r="135" spans="10:13" x14ac:dyDescent="0.3">
      <c r="J135">
        <v>26125</v>
      </c>
      <c r="K135" t="s">
        <v>8</v>
      </c>
      <c r="L135">
        <v>470</v>
      </c>
      <c r="M135">
        <v>0</v>
      </c>
    </row>
    <row r="136" spans="10:13" x14ac:dyDescent="0.3">
      <c r="J136">
        <v>26124</v>
      </c>
      <c r="K136" t="s">
        <v>12</v>
      </c>
      <c r="L136">
        <v>546</v>
      </c>
      <c r="M136">
        <v>0</v>
      </c>
    </row>
    <row r="137" spans="10:13" x14ac:dyDescent="0.3">
      <c r="J137">
        <v>26123</v>
      </c>
      <c r="K137" t="s">
        <v>10</v>
      </c>
      <c r="L137">
        <v>478</v>
      </c>
      <c r="M137">
        <v>0</v>
      </c>
    </row>
    <row r="138" spans="10:13" x14ac:dyDescent="0.3">
      <c r="J138">
        <v>26121</v>
      </c>
      <c r="K138" t="s">
        <v>18</v>
      </c>
      <c r="L138">
        <v>453</v>
      </c>
      <c r="M138">
        <v>0</v>
      </c>
    </row>
    <row r="139" spans="10:13" x14ac:dyDescent="0.3">
      <c r="J139">
        <v>26120</v>
      </c>
      <c r="K139" t="s">
        <v>8</v>
      </c>
      <c r="L139">
        <v>486.5</v>
      </c>
      <c r="M139">
        <v>0</v>
      </c>
    </row>
    <row r="140" spans="10:13" x14ac:dyDescent="0.3">
      <c r="J140">
        <v>26119</v>
      </c>
      <c r="K140" t="s">
        <v>18</v>
      </c>
      <c r="L140">
        <v>524</v>
      </c>
      <c r="M140">
        <v>0</v>
      </c>
    </row>
    <row r="141" spans="10:13" x14ac:dyDescent="0.3">
      <c r="J141">
        <v>26118</v>
      </c>
      <c r="K141" t="s">
        <v>20</v>
      </c>
      <c r="L141">
        <v>213</v>
      </c>
      <c r="M141">
        <v>0</v>
      </c>
    </row>
    <row r="142" spans="10:13" x14ac:dyDescent="0.3">
      <c r="J142">
        <v>26117</v>
      </c>
      <c r="K142" t="s">
        <v>18</v>
      </c>
      <c r="L142">
        <v>197</v>
      </c>
      <c r="M142">
        <v>0</v>
      </c>
    </row>
    <row r="143" spans="10:13" x14ac:dyDescent="0.3">
      <c r="J143">
        <v>26116</v>
      </c>
      <c r="K143" t="s">
        <v>15</v>
      </c>
      <c r="L143">
        <v>291</v>
      </c>
      <c r="M143">
        <v>0</v>
      </c>
    </row>
    <row r="144" spans="10:13" x14ac:dyDescent="0.3">
      <c r="J144">
        <v>26115</v>
      </c>
      <c r="K144" t="s">
        <v>7</v>
      </c>
      <c r="L144">
        <v>-5</v>
      </c>
      <c r="M144">
        <v>0</v>
      </c>
    </row>
    <row r="145" spans="10:13" x14ac:dyDescent="0.3">
      <c r="J145">
        <v>26114</v>
      </c>
      <c r="K145" t="s">
        <v>7</v>
      </c>
      <c r="L145">
        <v>462</v>
      </c>
      <c r="M145">
        <v>0</v>
      </c>
    </row>
    <row r="146" spans="10:13" x14ac:dyDescent="0.3">
      <c r="J146">
        <v>26113</v>
      </c>
      <c r="K146" t="s">
        <v>19</v>
      </c>
      <c r="L146">
        <v>859</v>
      </c>
      <c r="M146">
        <v>0</v>
      </c>
    </row>
    <row r="147" spans="10:13" x14ac:dyDescent="0.3">
      <c r="J147">
        <v>26112</v>
      </c>
      <c r="K147" t="s">
        <v>15</v>
      </c>
      <c r="L147">
        <v>417</v>
      </c>
      <c r="M147">
        <v>0</v>
      </c>
    </row>
    <row r="148" spans="10:13" x14ac:dyDescent="0.3">
      <c r="J148">
        <v>26111</v>
      </c>
      <c r="K148" t="s">
        <v>16</v>
      </c>
      <c r="L148">
        <v>125.5</v>
      </c>
      <c r="M148">
        <v>0</v>
      </c>
    </row>
    <row r="149" spans="10:13" x14ac:dyDescent="0.3">
      <c r="J149">
        <v>26109</v>
      </c>
      <c r="K149" t="s">
        <v>8</v>
      </c>
      <c r="L149">
        <v>1287</v>
      </c>
      <c r="M149">
        <v>0</v>
      </c>
    </row>
    <row r="150" spans="10:13" x14ac:dyDescent="0.3">
      <c r="J150">
        <v>26108</v>
      </c>
      <c r="K150" t="s">
        <v>7</v>
      </c>
      <c r="L150">
        <v>0</v>
      </c>
      <c r="M150">
        <v>0</v>
      </c>
    </row>
    <row r="151" spans="10:13" x14ac:dyDescent="0.3">
      <c r="J151">
        <v>26107</v>
      </c>
      <c r="K151" t="s">
        <v>8</v>
      </c>
      <c r="L151">
        <v>528</v>
      </c>
      <c r="M151">
        <v>0</v>
      </c>
    </row>
    <row r="152" spans="10:13" x14ac:dyDescent="0.3">
      <c r="J152">
        <v>26105</v>
      </c>
      <c r="K152" t="s">
        <v>19</v>
      </c>
      <c r="L152">
        <v>1030</v>
      </c>
      <c r="M152">
        <v>0</v>
      </c>
    </row>
    <row r="153" spans="10:13" x14ac:dyDescent="0.3">
      <c r="J153">
        <v>26104</v>
      </c>
      <c r="K153" t="s">
        <v>20</v>
      </c>
      <c r="L153">
        <v>458</v>
      </c>
      <c r="M153">
        <v>0</v>
      </c>
    </row>
    <row r="154" spans="10:13" x14ac:dyDescent="0.3">
      <c r="J154">
        <v>26102</v>
      </c>
      <c r="K154" t="s">
        <v>10</v>
      </c>
      <c r="L154">
        <v>677</v>
      </c>
      <c r="M154">
        <v>0</v>
      </c>
    </row>
    <row r="155" spans="10:13" x14ac:dyDescent="0.3">
      <c r="J155">
        <v>26100</v>
      </c>
      <c r="K155" t="s">
        <v>16</v>
      </c>
      <c r="L155">
        <v>95</v>
      </c>
      <c r="M155">
        <v>0</v>
      </c>
    </row>
    <row r="156" spans="10:13" x14ac:dyDescent="0.3">
      <c r="J156">
        <v>26099</v>
      </c>
      <c r="K156" t="s">
        <v>10</v>
      </c>
      <c r="L156">
        <v>900</v>
      </c>
      <c r="M156">
        <v>0</v>
      </c>
    </row>
    <row r="157" spans="10:13" x14ac:dyDescent="0.3">
      <c r="J157">
        <v>26098</v>
      </c>
      <c r="K157" t="s">
        <v>20</v>
      </c>
      <c r="L157">
        <v>1793</v>
      </c>
      <c r="M157">
        <v>1793</v>
      </c>
    </row>
    <row r="158" spans="10:13" x14ac:dyDescent="0.3">
      <c r="J158">
        <v>26097</v>
      </c>
      <c r="K158" t="s">
        <v>18</v>
      </c>
      <c r="L158">
        <v>134</v>
      </c>
      <c r="M158">
        <v>0</v>
      </c>
    </row>
    <row r="159" spans="10:13" x14ac:dyDescent="0.3">
      <c r="J159">
        <v>26093</v>
      </c>
      <c r="K159" t="s">
        <v>19</v>
      </c>
      <c r="L159">
        <v>512</v>
      </c>
      <c r="M159">
        <v>0</v>
      </c>
    </row>
    <row r="160" spans="10:13" x14ac:dyDescent="0.3">
      <c r="J160">
        <v>26091</v>
      </c>
      <c r="K160" t="s">
        <v>18</v>
      </c>
      <c r="L160">
        <v>984</v>
      </c>
      <c r="M160">
        <v>0</v>
      </c>
    </row>
    <row r="161" spans="10:13" x14ac:dyDescent="0.3">
      <c r="J161">
        <v>26087</v>
      </c>
      <c r="K161" t="s">
        <v>7</v>
      </c>
      <c r="L161">
        <v>0</v>
      </c>
      <c r="M161">
        <v>0</v>
      </c>
    </row>
    <row r="162" spans="10:13" x14ac:dyDescent="0.3">
      <c r="J162">
        <v>26086</v>
      </c>
      <c r="K162" t="s">
        <v>11</v>
      </c>
      <c r="L162">
        <v>672</v>
      </c>
      <c r="M162">
        <v>0</v>
      </c>
    </row>
    <row r="163" spans="10:13" x14ac:dyDescent="0.3">
      <c r="J163">
        <v>26085</v>
      </c>
      <c r="K163" t="s">
        <v>7</v>
      </c>
      <c r="L163">
        <v>0</v>
      </c>
      <c r="M163">
        <v>0</v>
      </c>
    </row>
    <row r="164" spans="10:13" x14ac:dyDescent="0.3">
      <c r="J164">
        <v>26078</v>
      </c>
      <c r="K164" t="s">
        <v>18</v>
      </c>
      <c r="L164">
        <v>561</v>
      </c>
      <c r="M164">
        <v>0</v>
      </c>
    </row>
    <row r="165" spans="10:13" x14ac:dyDescent="0.3">
      <c r="J165">
        <v>26077</v>
      </c>
      <c r="K165" t="s">
        <v>16</v>
      </c>
      <c r="L165">
        <v>34</v>
      </c>
      <c r="M165">
        <v>0</v>
      </c>
    </row>
    <row r="166" spans="10:13" x14ac:dyDescent="0.3">
      <c r="J166">
        <v>26072</v>
      </c>
      <c r="K166" t="s">
        <v>18</v>
      </c>
      <c r="L166">
        <v>72</v>
      </c>
      <c r="M166">
        <v>0</v>
      </c>
    </row>
    <row r="167" spans="10:13" x14ac:dyDescent="0.3">
      <c r="J167">
        <v>26071</v>
      </c>
      <c r="K167" t="s">
        <v>16</v>
      </c>
      <c r="L167">
        <v>831</v>
      </c>
      <c r="M167">
        <v>0</v>
      </c>
    </row>
    <row r="168" spans="10:13" x14ac:dyDescent="0.3">
      <c r="J168">
        <v>26070</v>
      </c>
      <c r="K168" t="s">
        <v>20</v>
      </c>
      <c r="L168">
        <v>708</v>
      </c>
      <c r="M168">
        <v>0</v>
      </c>
    </row>
    <row r="169" spans="10:13" x14ac:dyDescent="0.3">
      <c r="J169">
        <v>26066</v>
      </c>
      <c r="K169" t="s">
        <v>15</v>
      </c>
      <c r="L169">
        <v>498</v>
      </c>
      <c r="M169">
        <v>0</v>
      </c>
    </row>
    <row r="170" spans="10:13" x14ac:dyDescent="0.3">
      <c r="J170">
        <v>26061</v>
      </c>
      <c r="K170" t="s">
        <v>18</v>
      </c>
      <c r="L170">
        <v>1136</v>
      </c>
      <c r="M170">
        <v>0</v>
      </c>
    </row>
    <row r="171" spans="10:13" x14ac:dyDescent="0.3">
      <c r="J171">
        <v>26060</v>
      </c>
      <c r="K171" t="s">
        <v>11</v>
      </c>
      <c r="L171">
        <v>403.65</v>
      </c>
      <c r="M171">
        <v>0</v>
      </c>
    </row>
    <row r="172" spans="10:13" x14ac:dyDescent="0.3">
      <c r="J172">
        <v>26059</v>
      </c>
      <c r="K172" t="s">
        <v>7</v>
      </c>
      <c r="L172">
        <v>0</v>
      </c>
      <c r="M172">
        <v>0</v>
      </c>
    </row>
    <row r="173" spans="10:13" x14ac:dyDescent="0.3">
      <c r="J173">
        <v>26058</v>
      </c>
      <c r="K173" t="s">
        <v>15</v>
      </c>
      <c r="L173">
        <v>1789.65</v>
      </c>
      <c r="M173">
        <v>0</v>
      </c>
    </row>
    <row r="174" spans="10:13" x14ac:dyDescent="0.3">
      <c r="J174">
        <v>26056</v>
      </c>
      <c r="K174" t="s">
        <v>16</v>
      </c>
      <c r="L174">
        <v>472</v>
      </c>
      <c r="M174">
        <v>0</v>
      </c>
    </row>
    <row r="175" spans="10:13" x14ac:dyDescent="0.3">
      <c r="J175">
        <v>26055</v>
      </c>
      <c r="K175" t="s">
        <v>16</v>
      </c>
      <c r="L175">
        <v>3561</v>
      </c>
      <c r="M175">
        <v>0</v>
      </c>
    </row>
    <row r="176" spans="10:13" x14ac:dyDescent="0.3">
      <c r="J176">
        <v>26052</v>
      </c>
      <c r="K176" t="s">
        <v>11</v>
      </c>
      <c r="L176">
        <v>47</v>
      </c>
      <c r="M176">
        <v>0</v>
      </c>
    </row>
    <row r="177" spans="10:13" x14ac:dyDescent="0.3">
      <c r="J177">
        <v>26050</v>
      </c>
      <c r="K177" t="s">
        <v>11</v>
      </c>
      <c r="L177">
        <v>392</v>
      </c>
      <c r="M177">
        <v>0</v>
      </c>
    </row>
    <row r="178" spans="10:13" x14ac:dyDescent="0.3">
      <c r="J178">
        <v>26049</v>
      </c>
      <c r="K178" t="s">
        <v>11</v>
      </c>
      <c r="L178">
        <v>485</v>
      </c>
      <c r="M178">
        <v>0</v>
      </c>
    </row>
    <row r="179" spans="10:13" x14ac:dyDescent="0.3">
      <c r="J179">
        <v>26048</v>
      </c>
      <c r="K179" t="s">
        <v>18</v>
      </c>
      <c r="L179">
        <v>475</v>
      </c>
      <c r="M179">
        <v>475</v>
      </c>
    </row>
    <row r="180" spans="10:13" x14ac:dyDescent="0.3">
      <c r="J180">
        <v>26047</v>
      </c>
      <c r="K180" t="s">
        <v>10</v>
      </c>
      <c r="L180">
        <v>0</v>
      </c>
      <c r="M180">
        <v>0</v>
      </c>
    </row>
    <row r="181" spans="10:13" x14ac:dyDescent="0.3">
      <c r="J181">
        <v>26046</v>
      </c>
      <c r="K181" t="s">
        <v>11</v>
      </c>
      <c r="L181">
        <v>507</v>
      </c>
      <c r="M181">
        <v>0</v>
      </c>
    </row>
    <row r="182" spans="10:13" x14ac:dyDescent="0.3">
      <c r="J182">
        <v>26041</v>
      </c>
      <c r="K182" t="s">
        <v>7</v>
      </c>
      <c r="L182">
        <v>0</v>
      </c>
      <c r="M182">
        <v>0</v>
      </c>
    </row>
    <row r="183" spans="10:13" x14ac:dyDescent="0.3">
      <c r="J183">
        <v>26040</v>
      </c>
      <c r="K183" t="s">
        <v>16</v>
      </c>
      <c r="L183">
        <v>910</v>
      </c>
      <c r="M183">
        <v>0</v>
      </c>
    </row>
    <row r="184" spans="10:13" x14ac:dyDescent="0.3">
      <c r="J184">
        <v>26039</v>
      </c>
      <c r="K184" t="s">
        <v>7</v>
      </c>
      <c r="L184">
        <v>0</v>
      </c>
      <c r="M184">
        <v>0</v>
      </c>
    </row>
    <row r="185" spans="10:13" x14ac:dyDescent="0.3">
      <c r="J185">
        <v>26037</v>
      </c>
      <c r="K185" t="s">
        <v>7</v>
      </c>
      <c r="L185">
        <v>0</v>
      </c>
      <c r="M185">
        <v>0</v>
      </c>
    </row>
    <row r="186" spans="10:13" x14ac:dyDescent="0.3">
      <c r="J186">
        <v>26036</v>
      </c>
      <c r="K186" t="s">
        <v>10</v>
      </c>
      <c r="L186">
        <v>530</v>
      </c>
      <c r="M186">
        <v>0</v>
      </c>
    </row>
    <row r="187" spans="10:13" x14ac:dyDescent="0.3">
      <c r="J187">
        <v>26035</v>
      </c>
      <c r="K187" t="s">
        <v>11</v>
      </c>
      <c r="L187">
        <v>614</v>
      </c>
      <c r="M187">
        <v>0</v>
      </c>
    </row>
    <row r="188" spans="10:13" x14ac:dyDescent="0.3">
      <c r="J188">
        <v>26033</v>
      </c>
      <c r="K188" t="s">
        <v>7</v>
      </c>
      <c r="L188">
        <v>0</v>
      </c>
      <c r="M188">
        <v>0</v>
      </c>
    </row>
    <row r="189" spans="10:13" x14ac:dyDescent="0.3">
      <c r="J189">
        <v>26032</v>
      </c>
      <c r="K189" t="s">
        <v>11</v>
      </c>
      <c r="L189">
        <v>192</v>
      </c>
      <c r="M189">
        <v>0</v>
      </c>
    </row>
    <row r="190" spans="10:13" x14ac:dyDescent="0.3">
      <c r="J190">
        <v>26027</v>
      </c>
      <c r="K190" t="s">
        <v>13</v>
      </c>
      <c r="L190">
        <v>780</v>
      </c>
      <c r="M190">
        <v>0</v>
      </c>
    </row>
    <row r="191" spans="10:13" x14ac:dyDescent="0.3">
      <c r="J191">
        <v>26022</v>
      </c>
      <c r="K191" t="s">
        <v>12</v>
      </c>
      <c r="L191">
        <v>1172</v>
      </c>
      <c r="M191">
        <v>0</v>
      </c>
    </row>
    <row r="192" spans="10:13" x14ac:dyDescent="0.3">
      <c r="J192">
        <v>26020</v>
      </c>
      <c r="K192" t="s">
        <v>18</v>
      </c>
      <c r="L192">
        <v>669</v>
      </c>
      <c r="M192">
        <v>0</v>
      </c>
    </row>
    <row r="193" spans="10:13" x14ac:dyDescent="0.3">
      <c r="J193">
        <v>26018</v>
      </c>
      <c r="K193" t="s">
        <v>11</v>
      </c>
      <c r="L193">
        <v>525</v>
      </c>
      <c r="M193">
        <v>0</v>
      </c>
    </row>
    <row r="194" spans="10:13" x14ac:dyDescent="0.3">
      <c r="J194">
        <v>26013</v>
      </c>
      <c r="K194" t="s">
        <v>11</v>
      </c>
      <c r="L194">
        <v>1035</v>
      </c>
      <c r="M194">
        <v>0</v>
      </c>
    </row>
    <row r="195" spans="10:13" x14ac:dyDescent="0.3">
      <c r="J195">
        <v>26012</v>
      </c>
      <c r="K195" t="s">
        <v>8</v>
      </c>
      <c r="L195">
        <v>455</v>
      </c>
      <c r="M195">
        <v>0</v>
      </c>
    </row>
    <row r="196" spans="10:13" x14ac:dyDescent="0.3">
      <c r="J196">
        <v>26010</v>
      </c>
      <c r="K196" t="s">
        <v>8</v>
      </c>
      <c r="L196">
        <v>455</v>
      </c>
      <c r="M196">
        <v>0</v>
      </c>
    </row>
    <row r="197" spans="10:13" x14ac:dyDescent="0.3">
      <c r="J197">
        <v>26008</v>
      </c>
      <c r="K197" t="s">
        <v>8</v>
      </c>
      <c r="L197">
        <v>436</v>
      </c>
      <c r="M197">
        <v>0</v>
      </c>
    </row>
    <row r="198" spans="10:13" x14ac:dyDescent="0.3">
      <c r="J198">
        <v>26006</v>
      </c>
      <c r="K198" t="s">
        <v>9</v>
      </c>
      <c r="L198">
        <v>1546</v>
      </c>
      <c r="M198">
        <v>0</v>
      </c>
    </row>
    <row r="199" spans="10:13" x14ac:dyDescent="0.3">
      <c r="J199">
        <v>26004</v>
      </c>
      <c r="K199" t="s">
        <v>16</v>
      </c>
      <c r="L199">
        <v>578</v>
      </c>
      <c r="M199">
        <v>0</v>
      </c>
    </row>
    <row r="200" spans="10:13" x14ac:dyDescent="0.3">
      <c r="J200">
        <v>26002</v>
      </c>
      <c r="K200" t="s">
        <v>8</v>
      </c>
      <c r="L200">
        <v>26</v>
      </c>
      <c r="M200">
        <v>0</v>
      </c>
    </row>
    <row r="201" spans="10:13" x14ac:dyDescent="0.3">
      <c r="J201">
        <v>26001</v>
      </c>
      <c r="K201" t="s">
        <v>7</v>
      </c>
      <c r="L201">
        <v>0</v>
      </c>
      <c r="M201">
        <v>0</v>
      </c>
    </row>
    <row r="202" spans="10:13" x14ac:dyDescent="0.3">
      <c r="J202">
        <v>25999</v>
      </c>
      <c r="K202" t="s">
        <v>16</v>
      </c>
      <c r="L202">
        <v>418</v>
      </c>
      <c r="M202">
        <v>0</v>
      </c>
    </row>
    <row r="203" spans="10:13" x14ac:dyDescent="0.3">
      <c r="J203">
        <v>25993</v>
      </c>
      <c r="K203" t="s">
        <v>15</v>
      </c>
      <c r="L203">
        <v>455</v>
      </c>
      <c r="M203">
        <v>0</v>
      </c>
    </row>
    <row r="204" spans="10:13" x14ac:dyDescent="0.3">
      <c r="J204">
        <v>25991</v>
      </c>
      <c r="K204" t="s">
        <v>16</v>
      </c>
      <c r="L204">
        <v>0</v>
      </c>
      <c r="M204">
        <v>0</v>
      </c>
    </row>
    <row r="205" spans="10:13" x14ac:dyDescent="0.3">
      <c r="J205">
        <v>25990</v>
      </c>
      <c r="K205" t="s">
        <v>11</v>
      </c>
      <c r="L205">
        <v>2306</v>
      </c>
      <c r="M205">
        <v>2306</v>
      </c>
    </row>
    <row r="206" spans="10:13" x14ac:dyDescent="0.3">
      <c r="J206">
        <v>25989</v>
      </c>
      <c r="K206" t="s">
        <v>16</v>
      </c>
      <c r="L206">
        <v>483</v>
      </c>
      <c r="M206">
        <v>0</v>
      </c>
    </row>
    <row r="207" spans="10:13" x14ac:dyDescent="0.3">
      <c r="J207">
        <v>25987</v>
      </c>
      <c r="K207" t="s">
        <v>20</v>
      </c>
      <c r="L207">
        <v>453</v>
      </c>
      <c r="M207">
        <v>0</v>
      </c>
    </row>
    <row r="208" spans="10:13" x14ac:dyDescent="0.3">
      <c r="J208">
        <v>25974</v>
      </c>
      <c r="K208" t="s">
        <v>16</v>
      </c>
      <c r="L208">
        <v>513</v>
      </c>
      <c r="M208">
        <v>0</v>
      </c>
    </row>
    <row r="209" spans="10:13" x14ac:dyDescent="0.3">
      <c r="J209">
        <v>25973</v>
      </c>
      <c r="K209" t="s">
        <v>21</v>
      </c>
      <c r="L209">
        <v>433</v>
      </c>
      <c r="M209">
        <v>0</v>
      </c>
    </row>
    <row r="210" spans="10:13" x14ac:dyDescent="0.3">
      <c r="J210">
        <v>25967</v>
      </c>
      <c r="K210" t="s">
        <v>7</v>
      </c>
      <c r="L210">
        <v>0</v>
      </c>
      <c r="M210">
        <v>0</v>
      </c>
    </row>
    <row r="211" spans="10:13" x14ac:dyDescent="0.3">
      <c r="J211">
        <v>25965</v>
      </c>
      <c r="K211" t="s">
        <v>11</v>
      </c>
      <c r="L211">
        <v>558</v>
      </c>
      <c r="M211">
        <v>0</v>
      </c>
    </row>
    <row r="212" spans="10:13" x14ac:dyDescent="0.3">
      <c r="J212">
        <v>25963</v>
      </c>
      <c r="K212" t="s">
        <v>7</v>
      </c>
      <c r="L212">
        <v>0</v>
      </c>
      <c r="M212">
        <v>0</v>
      </c>
    </row>
    <row r="213" spans="10:13" x14ac:dyDescent="0.3">
      <c r="J213">
        <v>25962</v>
      </c>
      <c r="K213" t="s">
        <v>16</v>
      </c>
      <c r="L213">
        <v>1254</v>
      </c>
      <c r="M213">
        <v>1254</v>
      </c>
    </row>
    <row r="214" spans="10:13" x14ac:dyDescent="0.3">
      <c r="J214">
        <v>25957</v>
      </c>
      <c r="K214" t="s">
        <v>16</v>
      </c>
      <c r="L214">
        <v>0</v>
      </c>
      <c r="M214">
        <v>0</v>
      </c>
    </row>
    <row r="215" spans="10:13" x14ac:dyDescent="0.3">
      <c r="J215">
        <v>25956</v>
      </c>
      <c r="K215" t="s">
        <v>16</v>
      </c>
      <c r="L215">
        <v>0</v>
      </c>
      <c r="M215">
        <v>0</v>
      </c>
    </row>
    <row r="216" spans="10:13" x14ac:dyDescent="0.3">
      <c r="J216">
        <v>25945</v>
      </c>
      <c r="K216" t="s">
        <v>11</v>
      </c>
      <c r="L216">
        <v>436.5</v>
      </c>
      <c r="M216">
        <v>0</v>
      </c>
    </row>
    <row r="217" spans="10:13" x14ac:dyDescent="0.3">
      <c r="J217">
        <v>25944</v>
      </c>
      <c r="K217" t="s">
        <v>8</v>
      </c>
      <c r="L217">
        <v>629</v>
      </c>
      <c r="M217">
        <v>0</v>
      </c>
    </row>
    <row r="218" spans="10:13" x14ac:dyDescent="0.3">
      <c r="J218">
        <v>25941</v>
      </c>
      <c r="K218" t="s">
        <v>7</v>
      </c>
      <c r="L218">
        <v>0</v>
      </c>
      <c r="M218">
        <v>0</v>
      </c>
    </row>
    <row r="219" spans="10:13" x14ac:dyDescent="0.3">
      <c r="J219">
        <v>25940</v>
      </c>
      <c r="K219" t="s">
        <v>18</v>
      </c>
      <c r="L219">
        <v>316</v>
      </c>
      <c r="M219">
        <v>0</v>
      </c>
    </row>
    <row r="220" spans="10:13" x14ac:dyDescent="0.3">
      <c r="J220">
        <v>25939</v>
      </c>
      <c r="K220" t="s">
        <v>16</v>
      </c>
      <c r="L220">
        <v>4596</v>
      </c>
      <c r="M220">
        <v>0</v>
      </c>
    </row>
    <row r="221" spans="10:13" x14ac:dyDescent="0.3">
      <c r="J221">
        <v>25937</v>
      </c>
      <c r="K221" t="s">
        <v>16</v>
      </c>
      <c r="L221">
        <v>697.5</v>
      </c>
      <c r="M221">
        <v>0</v>
      </c>
    </row>
    <row r="222" spans="10:13" x14ac:dyDescent="0.3">
      <c r="J222">
        <v>25935</v>
      </c>
      <c r="K222" t="s">
        <v>21</v>
      </c>
      <c r="L222">
        <v>23</v>
      </c>
      <c r="M222">
        <v>0</v>
      </c>
    </row>
    <row r="223" spans="10:13" x14ac:dyDescent="0.3">
      <c r="J223">
        <v>25933</v>
      </c>
      <c r="K223" t="s">
        <v>18</v>
      </c>
      <c r="L223">
        <v>-90</v>
      </c>
      <c r="M223">
        <v>0</v>
      </c>
    </row>
    <row r="224" spans="10:13" x14ac:dyDescent="0.3">
      <c r="J224">
        <v>25930</v>
      </c>
      <c r="K224" t="s">
        <v>18</v>
      </c>
      <c r="L224">
        <v>-25</v>
      </c>
      <c r="M224">
        <v>0</v>
      </c>
    </row>
    <row r="225" spans="10:13" x14ac:dyDescent="0.3">
      <c r="J225">
        <v>25927</v>
      </c>
      <c r="K225" t="s">
        <v>18</v>
      </c>
      <c r="L225">
        <v>490</v>
      </c>
      <c r="M225">
        <v>0</v>
      </c>
    </row>
    <row r="226" spans="10:13" x14ac:dyDescent="0.3">
      <c r="J226">
        <v>25926</v>
      </c>
      <c r="K226" t="s">
        <v>7</v>
      </c>
      <c r="L226">
        <v>0</v>
      </c>
      <c r="M226">
        <v>0</v>
      </c>
    </row>
    <row r="227" spans="10:13" x14ac:dyDescent="0.3">
      <c r="J227">
        <v>25921</v>
      </c>
      <c r="K227" t="s">
        <v>12</v>
      </c>
      <c r="L227">
        <v>0</v>
      </c>
      <c r="M227">
        <v>0</v>
      </c>
    </row>
    <row r="228" spans="10:13" x14ac:dyDescent="0.3">
      <c r="J228">
        <v>25911</v>
      </c>
      <c r="K228" t="s">
        <v>7</v>
      </c>
      <c r="L228">
        <v>0</v>
      </c>
      <c r="M228">
        <v>0</v>
      </c>
    </row>
    <row r="229" spans="10:13" x14ac:dyDescent="0.3">
      <c r="J229">
        <v>25908</v>
      </c>
      <c r="K229" t="s">
        <v>9</v>
      </c>
      <c r="L229">
        <v>752</v>
      </c>
      <c r="M229">
        <v>0</v>
      </c>
    </row>
    <row r="230" spans="10:13" x14ac:dyDescent="0.3">
      <c r="J230">
        <v>25907</v>
      </c>
      <c r="K230" t="s">
        <v>7</v>
      </c>
      <c r="L230">
        <v>0</v>
      </c>
      <c r="M230">
        <v>0</v>
      </c>
    </row>
    <row r="231" spans="10:13" x14ac:dyDescent="0.3">
      <c r="J231">
        <v>25906</v>
      </c>
      <c r="K231" t="s">
        <v>15</v>
      </c>
      <c r="L231">
        <v>464</v>
      </c>
      <c r="M231">
        <v>0</v>
      </c>
    </row>
    <row r="232" spans="10:13" x14ac:dyDescent="0.3">
      <c r="J232">
        <v>25904</v>
      </c>
      <c r="K232" t="s">
        <v>8</v>
      </c>
      <c r="L232">
        <v>532</v>
      </c>
      <c r="M232">
        <v>0</v>
      </c>
    </row>
    <row r="233" spans="10:13" x14ac:dyDescent="0.3">
      <c r="J233">
        <v>25899</v>
      </c>
      <c r="K233" t="s">
        <v>18</v>
      </c>
      <c r="L233">
        <v>0</v>
      </c>
      <c r="M233">
        <v>0</v>
      </c>
    </row>
    <row r="234" spans="10:13" x14ac:dyDescent="0.3">
      <c r="J234">
        <v>25898</v>
      </c>
      <c r="K234" t="s">
        <v>18</v>
      </c>
      <c r="L234">
        <v>96</v>
      </c>
      <c r="M234">
        <v>0</v>
      </c>
    </row>
    <row r="235" spans="10:13" x14ac:dyDescent="0.3">
      <c r="J235">
        <v>25897</v>
      </c>
      <c r="K235" t="s">
        <v>14</v>
      </c>
      <c r="L235">
        <v>23</v>
      </c>
      <c r="M235">
        <v>0</v>
      </c>
    </row>
    <row r="236" spans="10:13" x14ac:dyDescent="0.3">
      <c r="J236">
        <v>25884</v>
      </c>
      <c r="K236" t="s">
        <v>7</v>
      </c>
      <c r="L236">
        <v>455</v>
      </c>
      <c r="M236">
        <v>0</v>
      </c>
    </row>
    <row r="237" spans="10:13" x14ac:dyDescent="0.3">
      <c r="J237">
        <v>25871</v>
      </c>
      <c r="K237" t="s">
        <v>16</v>
      </c>
      <c r="L237">
        <v>-36</v>
      </c>
      <c r="M237">
        <v>0</v>
      </c>
    </row>
    <row r="238" spans="10:13" x14ac:dyDescent="0.3">
      <c r="J238">
        <v>25852</v>
      </c>
      <c r="K238" t="s">
        <v>20</v>
      </c>
      <c r="L238">
        <v>0</v>
      </c>
      <c r="M238">
        <v>0</v>
      </c>
    </row>
    <row r="239" spans="10:13" x14ac:dyDescent="0.3">
      <c r="J239">
        <v>25846</v>
      </c>
      <c r="K239" t="s">
        <v>8</v>
      </c>
      <c r="L239">
        <v>0</v>
      </c>
      <c r="M239">
        <v>0</v>
      </c>
    </row>
    <row r="240" spans="10:13" x14ac:dyDescent="0.3">
      <c r="J240">
        <v>25842</v>
      </c>
      <c r="K240" t="s">
        <v>15</v>
      </c>
      <c r="L240">
        <v>153</v>
      </c>
      <c r="M240">
        <v>0</v>
      </c>
    </row>
    <row r="241" spans="10:13" x14ac:dyDescent="0.3">
      <c r="J241">
        <v>25837</v>
      </c>
      <c r="K241" t="s">
        <v>16</v>
      </c>
      <c r="L241">
        <v>208</v>
      </c>
      <c r="M241">
        <v>208</v>
      </c>
    </row>
    <row r="242" spans="10:13" x14ac:dyDescent="0.3">
      <c r="J242">
        <v>25833</v>
      </c>
      <c r="K242" t="s">
        <v>16</v>
      </c>
      <c r="L242">
        <v>207</v>
      </c>
      <c r="M242">
        <v>0</v>
      </c>
    </row>
    <row r="243" spans="10:13" x14ac:dyDescent="0.3">
      <c r="J243">
        <v>25828</v>
      </c>
      <c r="K243" t="s">
        <v>14</v>
      </c>
      <c r="L243">
        <v>0</v>
      </c>
      <c r="M243">
        <v>0</v>
      </c>
    </row>
    <row r="244" spans="10:13" x14ac:dyDescent="0.3">
      <c r="J244">
        <v>25824</v>
      </c>
      <c r="K244" t="s">
        <v>10</v>
      </c>
      <c r="L244">
        <v>0</v>
      </c>
      <c r="M244">
        <v>0</v>
      </c>
    </row>
    <row r="245" spans="10:13" x14ac:dyDescent="0.3">
      <c r="J245">
        <v>25823</v>
      </c>
      <c r="K245" t="s">
        <v>13</v>
      </c>
      <c r="L245">
        <v>0</v>
      </c>
      <c r="M245">
        <v>0</v>
      </c>
    </row>
    <row r="246" spans="10:13" x14ac:dyDescent="0.3">
      <c r="J246">
        <v>25818</v>
      </c>
      <c r="K246" t="s">
        <v>18</v>
      </c>
      <c r="L246">
        <v>326</v>
      </c>
      <c r="M246">
        <v>0</v>
      </c>
    </row>
    <row r="247" spans="10:13" x14ac:dyDescent="0.3">
      <c r="J247">
        <v>25816</v>
      </c>
      <c r="K247" t="s">
        <v>18</v>
      </c>
      <c r="L247">
        <v>458</v>
      </c>
      <c r="M247">
        <v>0</v>
      </c>
    </row>
    <row r="248" spans="10:13" x14ac:dyDescent="0.3">
      <c r="J248">
        <v>25815</v>
      </c>
      <c r="K248" t="s">
        <v>21</v>
      </c>
      <c r="L248">
        <v>449</v>
      </c>
      <c r="M248">
        <v>0</v>
      </c>
    </row>
    <row r="249" spans="10:13" x14ac:dyDescent="0.3">
      <c r="J249">
        <v>25809</v>
      </c>
      <c r="K249" t="s">
        <v>15</v>
      </c>
      <c r="L249">
        <v>333</v>
      </c>
      <c r="M249">
        <v>0</v>
      </c>
    </row>
    <row r="250" spans="10:13" x14ac:dyDescent="0.3">
      <c r="J250">
        <v>25796</v>
      </c>
      <c r="K250" t="s">
        <v>16</v>
      </c>
      <c r="L250">
        <v>196</v>
      </c>
      <c r="M250">
        <v>0</v>
      </c>
    </row>
    <row r="251" spans="10:13" x14ac:dyDescent="0.3">
      <c r="J251">
        <v>25789</v>
      </c>
      <c r="K251" t="s">
        <v>18</v>
      </c>
      <c r="L251">
        <v>458</v>
      </c>
      <c r="M251">
        <v>0</v>
      </c>
    </row>
    <row r="252" spans="10:13" x14ac:dyDescent="0.3">
      <c r="J252">
        <v>25788</v>
      </c>
      <c r="K252" t="s">
        <v>7</v>
      </c>
      <c r="L252">
        <v>0</v>
      </c>
      <c r="M252">
        <v>0</v>
      </c>
    </row>
    <row r="253" spans="10:13" x14ac:dyDescent="0.3">
      <c r="J253">
        <v>25783</v>
      </c>
      <c r="K253" t="s">
        <v>18</v>
      </c>
      <c r="L253">
        <v>504</v>
      </c>
      <c r="M253">
        <v>0</v>
      </c>
    </row>
    <row r="254" spans="10:13" x14ac:dyDescent="0.3">
      <c r="J254">
        <v>25780</v>
      </c>
      <c r="K254" t="s">
        <v>16</v>
      </c>
      <c r="L254">
        <v>455</v>
      </c>
      <c r="M254">
        <v>0</v>
      </c>
    </row>
    <row r="255" spans="10:13" x14ac:dyDescent="0.3">
      <c r="J255">
        <v>25776</v>
      </c>
      <c r="K255" t="s">
        <v>20</v>
      </c>
      <c r="L255">
        <v>0</v>
      </c>
      <c r="M255">
        <v>0</v>
      </c>
    </row>
    <row r="256" spans="10:13" x14ac:dyDescent="0.3">
      <c r="J256">
        <v>25772</v>
      </c>
      <c r="K256" t="s">
        <v>7</v>
      </c>
      <c r="L256">
        <v>0</v>
      </c>
      <c r="M256">
        <v>0</v>
      </c>
    </row>
    <row r="257" spans="10:13" x14ac:dyDescent="0.3">
      <c r="J257">
        <v>25770</v>
      </c>
      <c r="K257" t="s">
        <v>12</v>
      </c>
      <c r="L257">
        <v>0</v>
      </c>
      <c r="M257">
        <v>0</v>
      </c>
    </row>
    <row r="258" spans="10:13" x14ac:dyDescent="0.3">
      <c r="J258">
        <v>25769</v>
      </c>
      <c r="K258" t="s">
        <v>16</v>
      </c>
      <c r="L258">
        <v>-39</v>
      </c>
      <c r="M258">
        <v>0</v>
      </c>
    </row>
    <row r="259" spans="10:13" x14ac:dyDescent="0.3">
      <c r="J259">
        <v>25764</v>
      </c>
      <c r="K259" t="s">
        <v>20</v>
      </c>
      <c r="L259">
        <v>0</v>
      </c>
      <c r="M259">
        <v>0</v>
      </c>
    </row>
    <row r="260" spans="10:13" x14ac:dyDescent="0.3">
      <c r="J260">
        <v>25763</v>
      </c>
      <c r="K260" t="s">
        <v>7</v>
      </c>
      <c r="L260">
        <v>0</v>
      </c>
      <c r="M260">
        <v>0</v>
      </c>
    </row>
    <row r="261" spans="10:13" x14ac:dyDescent="0.3">
      <c r="J261">
        <v>25756</v>
      </c>
      <c r="K261" t="s">
        <v>7</v>
      </c>
      <c r="L261">
        <v>0</v>
      </c>
      <c r="M261">
        <v>0</v>
      </c>
    </row>
    <row r="262" spans="10:13" x14ac:dyDescent="0.3">
      <c r="J262">
        <v>25754</v>
      </c>
      <c r="K262" t="s">
        <v>9</v>
      </c>
      <c r="L262">
        <v>-34</v>
      </c>
      <c r="M262">
        <v>0</v>
      </c>
    </row>
    <row r="263" spans="10:13" x14ac:dyDescent="0.3">
      <c r="J263">
        <v>25751</v>
      </c>
      <c r="K263" t="s">
        <v>16</v>
      </c>
      <c r="L263">
        <v>-95</v>
      </c>
      <c r="M263">
        <v>0</v>
      </c>
    </row>
    <row r="264" spans="10:13" x14ac:dyDescent="0.3">
      <c r="J264">
        <v>25747</v>
      </c>
      <c r="K264" t="s">
        <v>12</v>
      </c>
      <c r="L264">
        <v>0</v>
      </c>
      <c r="M264">
        <v>0</v>
      </c>
    </row>
    <row r="265" spans="10:13" x14ac:dyDescent="0.3">
      <c r="J265">
        <v>25744</v>
      </c>
      <c r="K265" t="s">
        <v>8</v>
      </c>
      <c r="L265">
        <v>-74</v>
      </c>
      <c r="M265">
        <v>0</v>
      </c>
    </row>
    <row r="266" spans="10:13" x14ac:dyDescent="0.3">
      <c r="J266">
        <v>25738</v>
      </c>
      <c r="K266" t="s">
        <v>12</v>
      </c>
      <c r="L266">
        <v>-66</v>
      </c>
      <c r="M266">
        <v>0</v>
      </c>
    </row>
    <row r="267" spans="10:13" x14ac:dyDescent="0.3">
      <c r="J267">
        <v>25727</v>
      </c>
      <c r="K267" t="s">
        <v>8</v>
      </c>
      <c r="L267">
        <v>0</v>
      </c>
      <c r="M267">
        <v>0</v>
      </c>
    </row>
    <row r="268" spans="10:13" x14ac:dyDescent="0.3">
      <c r="J268">
        <v>25724</v>
      </c>
      <c r="K268" t="s">
        <v>9</v>
      </c>
      <c r="L268">
        <v>154</v>
      </c>
      <c r="M268">
        <v>0</v>
      </c>
    </row>
    <row r="269" spans="10:13" x14ac:dyDescent="0.3">
      <c r="J269">
        <v>25723</v>
      </c>
      <c r="K269" t="s">
        <v>12</v>
      </c>
      <c r="L269">
        <v>-25</v>
      </c>
      <c r="M269">
        <v>0</v>
      </c>
    </row>
    <row r="270" spans="10:13" x14ac:dyDescent="0.3">
      <c r="J270">
        <v>25717</v>
      </c>
      <c r="K270" t="s">
        <v>7</v>
      </c>
      <c r="L270">
        <v>0</v>
      </c>
      <c r="M270">
        <v>0</v>
      </c>
    </row>
    <row r="271" spans="10:13" x14ac:dyDescent="0.3">
      <c r="J271">
        <v>25713</v>
      </c>
      <c r="K271" t="s">
        <v>7</v>
      </c>
      <c r="L271">
        <v>0</v>
      </c>
      <c r="M271">
        <v>0</v>
      </c>
    </row>
    <row r="272" spans="10:13" x14ac:dyDescent="0.3">
      <c r="J272">
        <v>25709</v>
      </c>
      <c r="K272" t="s">
        <v>18</v>
      </c>
      <c r="L272">
        <v>0</v>
      </c>
      <c r="M272">
        <v>0</v>
      </c>
    </row>
    <row r="273" spans="10:13" x14ac:dyDescent="0.3">
      <c r="J273">
        <v>25705</v>
      </c>
      <c r="K273" t="s">
        <v>20</v>
      </c>
      <c r="L273">
        <v>0</v>
      </c>
      <c r="M273">
        <v>0</v>
      </c>
    </row>
    <row r="274" spans="10:13" x14ac:dyDescent="0.3">
      <c r="J274">
        <v>25702</v>
      </c>
      <c r="K274" t="s">
        <v>18</v>
      </c>
      <c r="L274">
        <v>435</v>
      </c>
      <c r="M274">
        <v>0</v>
      </c>
    </row>
    <row r="275" spans="10:13" x14ac:dyDescent="0.3">
      <c r="J275">
        <v>25691</v>
      </c>
      <c r="K275" t="s">
        <v>13</v>
      </c>
      <c r="L275">
        <v>410</v>
      </c>
      <c r="M275">
        <v>0</v>
      </c>
    </row>
    <row r="276" spans="10:13" x14ac:dyDescent="0.3">
      <c r="J276">
        <v>25687</v>
      </c>
      <c r="K276" t="s">
        <v>7</v>
      </c>
      <c r="L276">
        <v>0</v>
      </c>
      <c r="M276">
        <v>0</v>
      </c>
    </row>
    <row r="277" spans="10:13" x14ac:dyDescent="0.3">
      <c r="J277">
        <v>25680</v>
      </c>
      <c r="K277" t="s">
        <v>7</v>
      </c>
      <c r="L277">
        <v>0</v>
      </c>
      <c r="M277">
        <v>0</v>
      </c>
    </row>
    <row r="278" spans="10:13" x14ac:dyDescent="0.3">
      <c r="J278">
        <v>25650</v>
      </c>
      <c r="K278" t="s">
        <v>20</v>
      </c>
      <c r="L278">
        <v>-2</v>
      </c>
      <c r="M278">
        <v>0</v>
      </c>
    </row>
    <row r="279" spans="10:13" x14ac:dyDescent="0.3">
      <c r="J279">
        <v>25649</v>
      </c>
      <c r="K279" t="s">
        <v>8</v>
      </c>
      <c r="L279">
        <v>0</v>
      </c>
      <c r="M279">
        <v>0</v>
      </c>
    </row>
    <row r="280" spans="10:13" x14ac:dyDescent="0.3">
      <c r="J280">
        <v>25639</v>
      </c>
      <c r="K280" t="s">
        <v>9</v>
      </c>
      <c r="L280">
        <v>0</v>
      </c>
      <c r="M280">
        <v>0</v>
      </c>
    </row>
    <row r="281" spans="10:13" x14ac:dyDescent="0.3">
      <c r="J281">
        <v>25634</v>
      </c>
      <c r="K281" t="s">
        <v>9</v>
      </c>
      <c r="L281">
        <v>0</v>
      </c>
      <c r="M281">
        <v>0</v>
      </c>
    </row>
    <row r="282" spans="10:13" x14ac:dyDescent="0.3">
      <c r="J282">
        <v>25633</v>
      </c>
      <c r="K282" t="s">
        <v>20</v>
      </c>
      <c r="L282">
        <v>0</v>
      </c>
      <c r="M282">
        <v>0</v>
      </c>
    </row>
    <row r="283" spans="10:13" x14ac:dyDescent="0.3">
      <c r="J283">
        <v>25625</v>
      </c>
      <c r="K283" t="s">
        <v>12</v>
      </c>
      <c r="L283">
        <v>-24.5</v>
      </c>
      <c r="M283">
        <v>0</v>
      </c>
    </row>
    <row r="284" spans="10:13" x14ac:dyDescent="0.3">
      <c r="J284">
        <v>25618</v>
      </c>
      <c r="K284" t="s">
        <v>18</v>
      </c>
      <c r="L284">
        <v>488</v>
      </c>
      <c r="M284">
        <v>0</v>
      </c>
    </row>
    <row r="285" spans="10:13" x14ac:dyDescent="0.3">
      <c r="J285">
        <v>25613</v>
      </c>
      <c r="K285" t="s">
        <v>13</v>
      </c>
      <c r="L285">
        <v>426</v>
      </c>
      <c r="M285">
        <v>0</v>
      </c>
    </row>
    <row r="286" spans="10:13" x14ac:dyDescent="0.3">
      <c r="J286">
        <v>25608</v>
      </c>
      <c r="K286" t="s">
        <v>13</v>
      </c>
      <c r="L286">
        <v>30</v>
      </c>
      <c r="M286">
        <v>0</v>
      </c>
    </row>
    <row r="287" spans="10:13" x14ac:dyDescent="0.3">
      <c r="J287">
        <v>25598</v>
      </c>
      <c r="K287" t="s">
        <v>16</v>
      </c>
      <c r="L287">
        <v>715</v>
      </c>
      <c r="M287">
        <v>0</v>
      </c>
    </row>
    <row r="288" spans="10:13" x14ac:dyDescent="0.3">
      <c r="J288">
        <v>25597</v>
      </c>
      <c r="K288" t="s">
        <v>16</v>
      </c>
      <c r="L288">
        <v>0</v>
      </c>
      <c r="M288">
        <v>0</v>
      </c>
    </row>
    <row r="289" spans="10:13" x14ac:dyDescent="0.3">
      <c r="J289">
        <v>25590</v>
      </c>
      <c r="K289" t="s">
        <v>9</v>
      </c>
      <c r="L289">
        <v>0</v>
      </c>
      <c r="M289">
        <v>0</v>
      </c>
    </row>
    <row r="290" spans="10:13" x14ac:dyDescent="0.3">
      <c r="J290">
        <v>25582</v>
      </c>
      <c r="K290" t="s">
        <v>16</v>
      </c>
      <c r="L290">
        <v>326</v>
      </c>
      <c r="M290">
        <v>0</v>
      </c>
    </row>
    <row r="291" spans="10:13" x14ac:dyDescent="0.3">
      <c r="J291">
        <v>25560</v>
      </c>
      <c r="K291" t="s">
        <v>11</v>
      </c>
      <c r="L291">
        <v>0</v>
      </c>
      <c r="M291">
        <v>0</v>
      </c>
    </row>
    <row r="292" spans="10:13" x14ac:dyDescent="0.3">
      <c r="J292">
        <v>25552</v>
      </c>
      <c r="K292" t="s">
        <v>16</v>
      </c>
      <c r="L292">
        <v>616</v>
      </c>
      <c r="M292">
        <v>0</v>
      </c>
    </row>
    <row r="293" spans="10:13" x14ac:dyDescent="0.3">
      <c r="J293">
        <v>25546</v>
      </c>
      <c r="K293" t="s">
        <v>16</v>
      </c>
      <c r="L293">
        <v>507</v>
      </c>
      <c r="M293">
        <v>0</v>
      </c>
    </row>
    <row r="294" spans="10:13" x14ac:dyDescent="0.3">
      <c r="J294">
        <v>25537</v>
      </c>
      <c r="K294" t="s">
        <v>16</v>
      </c>
      <c r="L294">
        <v>1653</v>
      </c>
      <c r="M294">
        <v>0</v>
      </c>
    </row>
    <row r="295" spans="10:13" x14ac:dyDescent="0.3">
      <c r="J295">
        <v>25532</v>
      </c>
      <c r="K295" t="s">
        <v>7</v>
      </c>
      <c r="L295">
        <v>0</v>
      </c>
      <c r="M295">
        <v>0</v>
      </c>
    </row>
    <row r="296" spans="10:13" x14ac:dyDescent="0.3">
      <c r="J296">
        <v>25531</v>
      </c>
      <c r="K296" t="s">
        <v>7</v>
      </c>
      <c r="L296">
        <v>0</v>
      </c>
      <c r="M296">
        <v>0</v>
      </c>
    </row>
    <row r="297" spans="10:13" x14ac:dyDescent="0.3">
      <c r="J297">
        <v>25526</v>
      </c>
      <c r="K297" t="s">
        <v>8</v>
      </c>
      <c r="L297">
        <v>158</v>
      </c>
      <c r="M297">
        <v>956</v>
      </c>
    </row>
    <row r="298" spans="10:13" x14ac:dyDescent="0.3">
      <c r="J298">
        <v>25513</v>
      </c>
      <c r="K298" t="s">
        <v>7</v>
      </c>
      <c r="L298">
        <v>0</v>
      </c>
      <c r="M298">
        <v>0</v>
      </c>
    </row>
    <row r="299" spans="10:13" x14ac:dyDescent="0.3">
      <c r="J299">
        <v>25510</v>
      </c>
      <c r="K299" t="s">
        <v>12</v>
      </c>
      <c r="L299">
        <v>-103</v>
      </c>
      <c r="M299">
        <v>0</v>
      </c>
    </row>
    <row r="300" spans="10:13" x14ac:dyDescent="0.3">
      <c r="J300">
        <v>25508</v>
      </c>
      <c r="K300" t="s">
        <v>12</v>
      </c>
      <c r="L300">
        <v>-68</v>
      </c>
      <c r="M300">
        <v>0</v>
      </c>
    </row>
    <row r="301" spans="10:13" x14ac:dyDescent="0.3">
      <c r="J301">
        <v>25498</v>
      </c>
      <c r="K301" t="s">
        <v>17</v>
      </c>
      <c r="L301">
        <v>0</v>
      </c>
      <c r="M301">
        <v>0</v>
      </c>
    </row>
    <row r="302" spans="10:13" x14ac:dyDescent="0.3">
      <c r="J302">
        <v>25495</v>
      </c>
      <c r="K302" t="s">
        <v>18</v>
      </c>
      <c r="L302">
        <v>484</v>
      </c>
      <c r="M302">
        <v>0</v>
      </c>
    </row>
    <row r="303" spans="10:13" x14ac:dyDescent="0.3">
      <c r="J303">
        <v>25488</v>
      </c>
      <c r="K303" t="s">
        <v>16</v>
      </c>
      <c r="L303">
        <v>414</v>
      </c>
      <c r="M303">
        <v>0</v>
      </c>
    </row>
    <row r="304" spans="10:13" x14ac:dyDescent="0.3">
      <c r="J304">
        <v>25486</v>
      </c>
      <c r="K304" t="s">
        <v>18</v>
      </c>
      <c r="L304">
        <v>644</v>
      </c>
      <c r="M304">
        <v>0</v>
      </c>
    </row>
    <row r="305" spans="10:13" x14ac:dyDescent="0.3">
      <c r="J305">
        <v>25485</v>
      </c>
      <c r="K305" t="s">
        <v>18</v>
      </c>
      <c r="L305">
        <v>99</v>
      </c>
      <c r="M305">
        <v>0</v>
      </c>
    </row>
    <row r="306" spans="10:13" x14ac:dyDescent="0.3">
      <c r="J306">
        <v>25479</v>
      </c>
      <c r="K306" t="s">
        <v>18</v>
      </c>
      <c r="L306">
        <v>390</v>
      </c>
      <c r="M306">
        <v>0</v>
      </c>
    </row>
    <row r="307" spans="10:13" x14ac:dyDescent="0.3">
      <c r="J307">
        <v>25476</v>
      </c>
      <c r="K307" t="s">
        <v>7</v>
      </c>
      <c r="L307">
        <v>0</v>
      </c>
      <c r="M307">
        <v>0</v>
      </c>
    </row>
    <row r="308" spans="10:13" x14ac:dyDescent="0.3">
      <c r="J308">
        <v>25473</v>
      </c>
      <c r="K308" t="s">
        <v>18</v>
      </c>
      <c r="L308">
        <v>457</v>
      </c>
      <c r="M308">
        <v>0</v>
      </c>
    </row>
    <row r="309" spans="10:13" x14ac:dyDescent="0.3">
      <c r="J309">
        <v>25468</v>
      </c>
      <c r="K309" t="s">
        <v>9</v>
      </c>
      <c r="L309">
        <v>0</v>
      </c>
      <c r="M309">
        <v>0</v>
      </c>
    </row>
    <row r="310" spans="10:13" x14ac:dyDescent="0.3">
      <c r="J310">
        <v>25467</v>
      </c>
      <c r="K310" t="s">
        <v>11</v>
      </c>
      <c r="L310">
        <v>-38</v>
      </c>
      <c r="M310">
        <v>0</v>
      </c>
    </row>
    <row r="311" spans="10:13" x14ac:dyDescent="0.3">
      <c r="J311">
        <v>25464</v>
      </c>
      <c r="K311" t="s">
        <v>18</v>
      </c>
      <c r="L311">
        <v>0</v>
      </c>
      <c r="M311">
        <v>0</v>
      </c>
    </row>
    <row r="312" spans="10:13" x14ac:dyDescent="0.3">
      <c r="J312">
        <v>25463</v>
      </c>
      <c r="K312" t="s">
        <v>16</v>
      </c>
      <c r="L312">
        <v>2296.0500000000002</v>
      </c>
      <c r="M312">
        <v>2338.0500000000002</v>
      </c>
    </row>
    <row r="313" spans="10:13" x14ac:dyDescent="0.3">
      <c r="J313">
        <v>25455</v>
      </c>
      <c r="K313" t="s">
        <v>18</v>
      </c>
      <c r="L313">
        <v>469</v>
      </c>
      <c r="M313">
        <v>0</v>
      </c>
    </row>
    <row r="314" spans="10:13" x14ac:dyDescent="0.3">
      <c r="J314">
        <v>25453</v>
      </c>
      <c r="K314" t="s">
        <v>17</v>
      </c>
      <c r="L314">
        <v>0</v>
      </c>
      <c r="M314">
        <v>0</v>
      </c>
    </row>
    <row r="315" spans="10:13" x14ac:dyDescent="0.3">
      <c r="J315">
        <v>25448</v>
      </c>
      <c r="K315" t="s">
        <v>18</v>
      </c>
      <c r="L315">
        <v>599</v>
      </c>
      <c r="M315">
        <v>0</v>
      </c>
    </row>
    <row r="316" spans="10:13" x14ac:dyDescent="0.3">
      <c r="J316">
        <v>25441</v>
      </c>
      <c r="K316" t="s">
        <v>18</v>
      </c>
      <c r="L316">
        <v>1466.5</v>
      </c>
      <c r="M316">
        <v>0</v>
      </c>
    </row>
    <row r="317" spans="10:13" x14ac:dyDescent="0.3">
      <c r="J317">
        <v>25430</v>
      </c>
      <c r="K317" t="s">
        <v>16</v>
      </c>
      <c r="L317">
        <v>0</v>
      </c>
      <c r="M317">
        <v>0</v>
      </c>
    </row>
    <row r="318" spans="10:13" x14ac:dyDescent="0.3">
      <c r="J318">
        <v>25421</v>
      </c>
      <c r="K318" t="s">
        <v>12</v>
      </c>
      <c r="L318">
        <v>0</v>
      </c>
      <c r="M318">
        <v>0</v>
      </c>
    </row>
    <row r="319" spans="10:13" x14ac:dyDescent="0.3">
      <c r="J319">
        <v>25418</v>
      </c>
      <c r="K319" t="s">
        <v>9</v>
      </c>
      <c r="L319">
        <v>0</v>
      </c>
      <c r="M319">
        <v>0</v>
      </c>
    </row>
    <row r="320" spans="10:13" x14ac:dyDescent="0.3">
      <c r="J320">
        <v>25416</v>
      </c>
      <c r="K320" t="s">
        <v>18</v>
      </c>
      <c r="L320">
        <v>425</v>
      </c>
      <c r="M320">
        <v>0</v>
      </c>
    </row>
    <row r="321" spans="10:13" x14ac:dyDescent="0.3">
      <c r="J321">
        <v>25412</v>
      </c>
      <c r="K321" t="s">
        <v>16</v>
      </c>
      <c r="L321">
        <v>-55</v>
      </c>
      <c r="M321">
        <v>0</v>
      </c>
    </row>
    <row r="322" spans="10:13" x14ac:dyDescent="0.3">
      <c r="J322">
        <v>25408</v>
      </c>
      <c r="K322" t="s">
        <v>18</v>
      </c>
      <c r="L322">
        <v>450</v>
      </c>
      <c r="M322">
        <v>0</v>
      </c>
    </row>
    <row r="323" spans="10:13" x14ac:dyDescent="0.3">
      <c r="J323">
        <v>25398</v>
      </c>
      <c r="K323" t="s">
        <v>12</v>
      </c>
      <c r="L323">
        <v>-25</v>
      </c>
      <c r="M323">
        <v>0</v>
      </c>
    </row>
    <row r="324" spans="10:13" x14ac:dyDescent="0.3">
      <c r="J324">
        <v>25396</v>
      </c>
      <c r="K324" t="s">
        <v>13</v>
      </c>
      <c r="L324">
        <v>393</v>
      </c>
      <c r="M324">
        <v>0</v>
      </c>
    </row>
    <row r="325" spans="10:13" x14ac:dyDescent="0.3">
      <c r="J325">
        <v>25391</v>
      </c>
      <c r="K325" t="s">
        <v>13</v>
      </c>
      <c r="L325">
        <v>400</v>
      </c>
      <c r="M325">
        <v>0</v>
      </c>
    </row>
    <row r="326" spans="10:13" x14ac:dyDescent="0.3">
      <c r="J326">
        <v>25386</v>
      </c>
      <c r="K326" t="s">
        <v>13</v>
      </c>
      <c r="L326">
        <v>32</v>
      </c>
      <c r="M326">
        <v>0</v>
      </c>
    </row>
    <row r="327" spans="10:13" x14ac:dyDescent="0.3">
      <c r="J327">
        <v>25365</v>
      </c>
      <c r="K327" t="s">
        <v>18</v>
      </c>
      <c r="L327">
        <v>1716.5</v>
      </c>
      <c r="M327">
        <v>1716.5</v>
      </c>
    </row>
    <row r="328" spans="10:13" x14ac:dyDescent="0.3">
      <c r="J328">
        <v>25363</v>
      </c>
      <c r="K328" t="s">
        <v>12</v>
      </c>
      <c r="L328">
        <v>-34.5</v>
      </c>
      <c r="M328">
        <v>0</v>
      </c>
    </row>
    <row r="329" spans="10:13" x14ac:dyDescent="0.3">
      <c r="J329">
        <v>25358</v>
      </c>
      <c r="K329" t="s">
        <v>11</v>
      </c>
      <c r="L329">
        <v>0</v>
      </c>
      <c r="M329">
        <v>0</v>
      </c>
    </row>
    <row r="330" spans="10:13" x14ac:dyDescent="0.3">
      <c r="J330">
        <v>25352</v>
      </c>
      <c r="K330" t="s">
        <v>17</v>
      </c>
      <c r="L330">
        <v>579</v>
      </c>
      <c r="M330">
        <v>0</v>
      </c>
    </row>
    <row r="331" spans="10:13" x14ac:dyDescent="0.3">
      <c r="J331">
        <v>25346</v>
      </c>
      <c r="K331" t="s">
        <v>9</v>
      </c>
      <c r="L331">
        <v>0</v>
      </c>
      <c r="M331">
        <v>0</v>
      </c>
    </row>
    <row r="332" spans="10:13" x14ac:dyDescent="0.3">
      <c r="J332">
        <v>25345</v>
      </c>
      <c r="K332" t="s">
        <v>13</v>
      </c>
      <c r="L332">
        <v>2052</v>
      </c>
      <c r="M332">
        <v>0</v>
      </c>
    </row>
    <row r="333" spans="10:13" x14ac:dyDescent="0.3">
      <c r="J333">
        <v>25341</v>
      </c>
      <c r="K333" t="s">
        <v>13</v>
      </c>
      <c r="L333">
        <v>354.3</v>
      </c>
      <c r="M333">
        <v>0</v>
      </c>
    </row>
    <row r="334" spans="10:13" x14ac:dyDescent="0.3">
      <c r="J334">
        <v>25338</v>
      </c>
      <c r="K334" t="s">
        <v>18</v>
      </c>
      <c r="L334">
        <v>0</v>
      </c>
      <c r="M334">
        <v>0</v>
      </c>
    </row>
    <row r="335" spans="10:13" x14ac:dyDescent="0.3">
      <c r="J335">
        <v>25334</v>
      </c>
      <c r="K335" t="s">
        <v>12</v>
      </c>
      <c r="L335">
        <v>0</v>
      </c>
      <c r="M335">
        <v>0</v>
      </c>
    </row>
    <row r="336" spans="10:13" x14ac:dyDescent="0.3">
      <c r="J336">
        <v>25328</v>
      </c>
      <c r="K336" t="s">
        <v>13</v>
      </c>
      <c r="L336">
        <v>726</v>
      </c>
      <c r="M336">
        <v>0</v>
      </c>
    </row>
    <row r="337" spans="10:13" x14ac:dyDescent="0.3">
      <c r="J337">
        <v>25324</v>
      </c>
      <c r="K337" t="s">
        <v>13</v>
      </c>
      <c r="L337">
        <v>389</v>
      </c>
      <c r="M337">
        <v>0</v>
      </c>
    </row>
    <row r="338" spans="10:13" x14ac:dyDescent="0.3">
      <c r="J338">
        <v>25323</v>
      </c>
      <c r="K338" t="s">
        <v>18</v>
      </c>
      <c r="L338">
        <v>85</v>
      </c>
      <c r="M338">
        <v>0</v>
      </c>
    </row>
    <row r="339" spans="10:13" x14ac:dyDescent="0.3">
      <c r="J339">
        <v>25316</v>
      </c>
      <c r="K339" t="s">
        <v>13</v>
      </c>
      <c r="L339">
        <v>491</v>
      </c>
      <c r="M339">
        <v>0</v>
      </c>
    </row>
    <row r="340" spans="10:13" x14ac:dyDescent="0.3">
      <c r="J340">
        <v>25303</v>
      </c>
      <c r="K340" t="s">
        <v>13</v>
      </c>
      <c r="L340">
        <v>48</v>
      </c>
      <c r="M340">
        <v>0</v>
      </c>
    </row>
    <row r="341" spans="10:13" x14ac:dyDescent="0.3">
      <c r="J341">
        <v>25273</v>
      </c>
      <c r="K341" t="s">
        <v>16</v>
      </c>
      <c r="L341">
        <v>0</v>
      </c>
      <c r="M341">
        <v>0</v>
      </c>
    </row>
    <row r="342" spans="10:13" x14ac:dyDescent="0.3">
      <c r="J342">
        <v>25262</v>
      </c>
      <c r="K342" t="s">
        <v>12</v>
      </c>
      <c r="L342">
        <v>-96</v>
      </c>
      <c r="M342">
        <v>0</v>
      </c>
    </row>
    <row r="343" spans="10:13" x14ac:dyDescent="0.3">
      <c r="J343">
        <v>25258</v>
      </c>
      <c r="K343" t="s">
        <v>7</v>
      </c>
      <c r="L343">
        <v>0</v>
      </c>
      <c r="M343">
        <v>0</v>
      </c>
    </row>
    <row r="344" spans="10:13" x14ac:dyDescent="0.3">
      <c r="J344">
        <v>25257</v>
      </c>
      <c r="K344" t="s">
        <v>7</v>
      </c>
      <c r="L344">
        <v>0</v>
      </c>
      <c r="M344">
        <v>0</v>
      </c>
    </row>
    <row r="345" spans="10:13" x14ac:dyDescent="0.3">
      <c r="J345">
        <v>25253</v>
      </c>
      <c r="K345" t="s">
        <v>7</v>
      </c>
      <c r="L345">
        <v>0</v>
      </c>
      <c r="M345">
        <v>0</v>
      </c>
    </row>
    <row r="346" spans="10:13" x14ac:dyDescent="0.3">
      <c r="J346">
        <v>25252</v>
      </c>
      <c r="K346" t="s">
        <v>7</v>
      </c>
      <c r="L346">
        <v>0</v>
      </c>
      <c r="M346">
        <v>0</v>
      </c>
    </row>
    <row r="347" spans="10:13" x14ac:dyDescent="0.3">
      <c r="J347">
        <v>25235</v>
      </c>
      <c r="K347" t="s">
        <v>9</v>
      </c>
      <c r="L347">
        <v>673</v>
      </c>
      <c r="M347">
        <v>948</v>
      </c>
    </row>
    <row r="348" spans="10:13" x14ac:dyDescent="0.3">
      <c r="J348">
        <v>25216</v>
      </c>
      <c r="K348" t="s">
        <v>11</v>
      </c>
      <c r="L348">
        <v>0</v>
      </c>
      <c r="M348">
        <v>0</v>
      </c>
    </row>
    <row r="349" spans="10:13" x14ac:dyDescent="0.3">
      <c r="J349">
        <v>25215</v>
      </c>
      <c r="K349" t="s">
        <v>7</v>
      </c>
      <c r="L349">
        <v>0</v>
      </c>
      <c r="M349">
        <v>0</v>
      </c>
    </row>
    <row r="350" spans="10:13" x14ac:dyDescent="0.3">
      <c r="J350">
        <v>25193</v>
      </c>
      <c r="K350" t="s">
        <v>11</v>
      </c>
      <c r="L350">
        <v>0</v>
      </c>
      <c r="M350">
        <v>0</v>
      </c>
    </row>
    <row r="351" spans="10:13" x14ac:dyDescent="0.3">
      <c r="J351">
        <v>25188</v>
      </c>
      <c r="K351" t="s">
        <v>13</v>
      </c>
      <c r="L351">
        <v>580</v>
      </c>
      <c r="M351">
        <v>0</v>
      </c>
    </row>
    <row r="352" spans="10:13" x14ac:dyDescent="0.3">
      <c r="J352">
        <v>25187</v>
      </c>
      <c r="K352" t="s">
        <v>13</v>
      </c>
      <c r="L352">
        <v>457</v>
      </c>
      <c r="M352">
        <v>0</v>
      </c>
    </row>
    <row r="353" spans="10:13" x14ac:dyDescent="0.3">
      <c r="J353">
        <v>25182</v>
      </c>
      <c r="K353" t="s">
        <v>7</v>
      </c>
      <c r="L353">
        <v>0</v>
      </c>
      <c r="M353">
        <v>0</v>
      </c>
    </row>
    <row r="354" spans="10:13" x14ac:dyDescent="0.3">
      <c r="J354">
        <v>25181</v>
      </c>
      <c r="K354" t="s">
        <v>7</v>
      </c>
      <c r="L354">
        <v>0</v>
      </c>
      <c r="M354">
        <v>0</v>
      </c>
    </row>
    <row r="355" spans="10:13" x14ac:dyDescent="0.3">
      <c r="J355">
        <v>25123</v>
      </c>
      <c r="K355" t="s">
        <v>13</v>
      </c>
      <c r="L355">
        <v>520</v>
      </c>
      <c r="M355">
        <v>0</v>
      </c>
    </row>
    <row r="356" spans="10:13" x14ac:dyDescent="0.3">
      <c r="J356">
        <v>25058</v>
      </c>
      <c r="K356" t="s">
        <v>15</v>
      </c>
      <c r="L356">
        <v>730</v>
      </c>
      <c r="M356">
        <v>0</v>
      </c>
    </row>
    <row r="357" spans="10:13" x14ac:dyDescent="0.3">
      <c r="J357">
        <v>25043</v>
      </c>
      <c r="K357" t="s">
        <v>13</v>
      </c>
      <c r="L357">
        <v>0</v>
      </c>
      <c r="M357">
        <v>0</v>
      </c>
    </row>
    <row r="358" spans="10:13" x14ac:dyDescent="0.3">
      <c r="J358">
        <v>24957</v>
      </c>
      <c r="K358" t="s">
        <v>12</v>
      </c>
      <c r="L358">
        <v>-25</v>
      </c>
      <c r="M358">
        <v>0</v>
      </c>
    </row>
    <row r="359" spans="10:13" x14ac:dyDescent="0.3">
      <c r="J359">
        <v>24934</v>
      </c>
      <c r="K359" t="s">
        <v>7</v>
      </c>
      <c r="L359">
        <v>0</v>
      </c>
      <c r="M359">
        <v>0</v>
      </c>
    </row>
    <row r="360" spans="10:13" x14ac:dyDescent="0.3">
      <c r="J360">
        <v>24865</v>
      </c>
      <c r="K360" t="s">
        <v>18</v>
      </c>
      <c r="L360">
        <v>0</v>
      </c>
      <c r="M360">
        <v>0</v>
      </c>
    </row>
    <row r="361" spans="10:13" x14ac:dyDescent="0.3">
      <c r="J361">
        <v>24864</v>
      </c>
      <c r="K361" t="s">
        <v>7</v>
      </c>
      <c r="L361">
        <v>0</v>
      </c>
      <c r="M361">
        <v>0</v>
      </c>
    </row>
    <row r="362" spans="10:13" x14ac:dyDescent="0.3">
      <c r="J362">
        <v>24829</v>
      </c>
      <c r="K362" t="s">
        <v>7</v>
      </c>
      <c r="L362">
        <v>0</v>
      </c>
      <c r="M362">
        <v>0</v>
      </c>
    </row>
    <row r="363" spans="10:13" x14ac:dyDescent="0.3">
      <c r="J363">
        <v>24767</v>
      </c>
      <c r="K363" t="s">
        <v>20</v>
      </c>
      <c r="L363">
        <v>-25</v>
      </c>
      <c r="M363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0533A-4490-4C9C-ABB8-32266255C04A}">
  <dimension ref="B1:R433"/>
  <sheetViews>
    <sheetView workbookViewId="0">
      <selection activeCell="O14" sqref="O14"/>
    </sheetView>
  </sheetViews>
  <sheetFormatPr defaultRowHeight="15.6" x14ac:dyDescent="0.3"/>
  <cols>
    <col min="4" max="4" width="9.5546875" customWidth="1"/>
    <col min="12" max="12" width="9.5546875" customWidth="1"/>
    <col min="16" max="18" width="8.33203125" style="29" customWidth="1"/>
  </cols>
  <sheetData>
    <row r="1" spans="2:18" x14ac:dyDescent="0.3">
      <c r="P1" s="29" t="s">
        <v>54</v>
      </c>
    </row>
    <row r="2" spans="2:18" x14ac:dyDescent="0.3">
      <c r="B2" t="s">
        <v>23</v>
      </c>
      <c r="C2" t="s">
        <v>0</v>
      </c>
      <c r="D2" t="s">
        <v>25</v>
      </c>
      <c r="E2" t="s">
        <v>26</v>
      </c>
      <c r="J2" t="s">
        <v>23</v>
      </c>
      <c r="K2" t="s">
        <v>0</v>
      </c>
      <c r="L2" t="s">
        <v>25</v>
      </c>
      <c r="M2" t="s">
        <v>26</v>
      </c>
      <c r="P2" s="30" t="s">
        <v>0</v>
      </c>
      <c r="Q2" s="29" t="s">
        <v>28</v>
      </c>
    </row>
    <row r="3" spans="2:18" x14ac:dyDescent="0.3">
      <c r="B3">
        <v>26335</v>
      </c>
      <c r="C3" t="s">
        <v>41</v>
      </c>
      <c r="D3">
        <f>VLOOKUP(B3,Table10[],3,FALSE)</f>
        <v>2691</v>
      </c>
      <c r="E3">
        <f>VLOOKUP(B3,Table10[],4,FALSE)</f>
        <v>0</v>
      </c>
      <c r="J3">
        <v>26443</v>
      </c>
      <c r="K3" t="s">
        <v>7</v>
      </c>
      <c r="L3">
        <v>507</v>
      </c>
      <c r="M3">
        <v>0</v>
      </c>
    </row>
    <row r="4" spans="2:18" x14ac:dyDescent="0.3">
      <c r="B4">
        <v>26373</v>
      </c>
      <c r="C4" t="s">
        <v>41</v>
      </c>
      <c r="D4">
        <f>VLOOKUP(B4,Table10[],3,FALSE)</f>
        <v>122</v>
      </c>
      <c r="E4">
        <f>VLOOKUP(B4,Table10[],4,FALSE)</f>
        <v>122</v>
      </c>
      <c r="J4">
        <v>26442</v>
      </c>
      <c r="K4" t="s">
        <v>7</v>
      </c>
      <c r="L4">
        <v>630</v>
      </c>
      <c r="M4">
        <v>0</v>
      </c>
      <c r="P4" s="30" t="s">
        <v>29</v>
      </c>
      <c r="Q4" s="29" t="s">
        <v>31</v>
      </c>
      <c r="R4" s="29" t="s">
        <v>32</v>
      </c>
    </row>
    <row r="5" spans="2:18" x14ac:dyDescent="0.3">
      <c r="B5">
        <v>26257</v>
      </c>
      <c r="C5" t="s">
        <v>41</v>
      </c>
      <c r="D5">
        <f>VLOOKUP(B5,Table10[],3,FALSE)</f>
        <v>439</v>
      </c>
      <c r="E5">
        <f>VLOOKUP(B5,Table10[],4,FALSE)</f>
        <v>0</v>
      </c>
      <c r="J5">
        <v>26441</v>
      </c>
      <c r="K5" t="s">
        <v>7</v>
      </c>
      <c r="L5">
        <v>96</v>
      </c>
      <c r="M5">
        <v>0</v>
      </c>
      <c r="P5" s="31">
        <v>0</v>
      </c>
      <c r="Q5" s="86">
        <v>0</v>
      </c>
      <c r="R5" s="86">
        <v>0</v>
      </c>
    </row>
    <row r="6" spans="2:18" x14ac:dyDescent="0.3">
      <c r="B6">
        <v>26347</v>
      </c>
      <c r="C6" t="s">
        <v>41</v>
      </c>
      <c r="D6">
        <f>VLOOKUP(B6,Table10[],3,FALSE)</f>
        <v>611</v>
      </c>
      <c r="E6">
        <f>VLOOKUP(B6,Table10[],4,FALSE)</f>
        <v>0</v>
      </c>
      <c r="J6">
        <v>26440</v>
      </c>
      <c r="K6" t="s">
        <v>7</v>
      </c>
      <c r="L6">
        <v>482</v>
      </c>
      <c r="M6">
        <v>0</v>
      </c>
      <c r="P6" s="31">
        <v>25408</v>
      </c>
      <c r="Q6" s="86">
        <v>450</v>
      </c>
      <c r="R6" s="86">
        <v>0</v>
      </c>
    </row>
    <row r="7" spans="2:18" x14ac:dyDescent="0.3">
      <c r="B7">
        <v>26350</v>
      </c>
      <c r="C7" t="s">
        <v>41</v>
      </c>
      <c r="D7">
        <f>VLOOKUP(B7,Table10[],3,FALSE)</f>
        <v>499</v>
      </c>
      <c r="E7">
        <f>VLOOKUP(B7,Table10[],4,FALSE)</f>
        <v>0</v>
      </c>
      <c r="J7">
        <v>26438</v>
      </c>
      <c r="K7" t="s">
        <v>7</v>
      </c>
      <c r="L7">
        <v>62</v>
      </c>
      <c r="M7">
        <v>0</v>
      </c>
      <c r="P7" s="31">
        <v>25416</v>
      </c>
      <c r="Q7" s="86">
        <v>425</v>
      </c>
      <c r="R7" s="86">
        <v>0</v>
      </c>
    </row>
    <row r="8" spans="2:18" x14ac:dyDescent="0.3">
      <c r="B8">
        <v>26377</v>
      </c>
      <c r="C8" t="s">
        <v>41</v>
      </c>
      <c r="D8">
        <f>VLOOKUP(B8,Table10[],3,FALSE)</f>
        <v>573</v>
      </c>
      <c r="E8">
        <f>VLOOKUP(B8,Table10[],4,FALSE)</f>
        <v>0</v>
      </c>
      <c r="J8">
        <v>26437</v>
      </c>
      <c r="K8" t="s">
        <v>7</v>
      </c>
      <c r="L8">
        <v>648</v>
      </c>
      <c r="M8">
        <v>0</v>
      </c>
      <c r="P8" s="31">
        <v>25691</v>
      </c>
      <c r="Q8" s="86">
        <v>410</v>
      </c>
      <c r="R8" s="86">
        <v>0</v>
      </c>
    </row>
    <row r="9" spans="2:18" x14ac:dyDescent="0.3">
      <c r="B9">
        <v>26332</v>
      </c>
      <c r="C9" t="s">
        <v>41</v>
      </c>
      <c r="D9">
        <f>VLOOKUP(B9,Table10[],3,FALSE)</f>
        <v>1109</v>
      </c>
      <c r="E9">
        <f>VLOOKUP(B9,Table10[],4,FALSE)</f>
        <v>0</v>
      </c>
      <c r="J9">
        <v>26436</v>
      </c>
      <c r="K9" t="s">
        <v>7</v>
      </c>
      <c r="L9">
        <v>484.5</v>
      </c>
      <c r="M9">
        <v>0</v>
      </c>
      <c r="P9" s="31">
        <v>25898</v>
      </c>
      <c r="Q9" s="86">
        <v>96</v>
      </c>
      <c r="R9" s="86">
        <v>0</v>
      </c>
    </row>
    <row r="10" spans="2:18" x14ac:dyDescent="0.3">
      <c r="B10">
        <v>26132</v>
      </c>
      <c r="C10" t="s">
        <v>41</v>
      </c>
      <c r="D10">
        <f>VLOOKUP(B10,Table10[],3,FALSE)</f>
        <v>432</v>
      </c>
      <c r="E10">
        <f>VLOOKUP(B10,Table10[],4,FALSE)</f>
        <v>0</v>
      </c>
      <c r="J10">
        <v>26435</v>
      </c>
      <c r="K10" t="s">
        <v>7</v>
      </c>
      <c r="L10">
        <v>783</v>
      </c>
      <c r="M10">
        <v>783</v>
      </c>
      <c r="P10" s="31">
        <v>26022</v>
      </c>
      <c r="Q10" s="86">
        <v>1172</v>
      </c>
      <c r="R10" s="86">
        <v>0</v>
      </c>
    </row>
    <row r="11" spans="2:18" x14ac:dyDescent="0.3">
      <c r="B11">
        <v>26314</v>
      </c>
      <c r="C11" t="s">
        <v>41</v>
      </c>
      <c r="D11">
        <f>VLOOKUP(B11,Table10[],3,FALSE)</f>
        <v>108</v>
      </c>
      <c r="E11">
        <f>VLOOKUP(B11,Table10[],4,FALSE)</f>
        <v>0</v>
      </c>
      <c r="J11">
        <v>26434</v>
      </c>
      <c r="K11" t="s">
        <v>7</v>
      </c>
      <c r="L11">
        <v>410</v>
      </c>
      <c r="M11">
        <v>0</v>
      </c>
      <c r="P11" s="31">
        <v>26043</v>
      </c>
      <c r="Q11" s="86">
        <v>664</v>
      </c>
      <c r="R11" s="86">
        <v>0</v>
      </c>
    </row>
    <row r="12" spans="2:18" x14ac:dyDescent="0.3">
      <c r="B12">
        <v>26311</v>
      </c>
      <c r="C12" t="s">
        <v>41</v>
      </c>
      <c r="D12">
        <f>VLOOKUP(B12,Table10[],3,FALSE)</f>
        <v>36</v>
      </c>
      <c r="E12">
        <f>VLOOKUP(B12,Table10[],4,FALSE)</f>
        <v>0</v>
      </c>
      <c r="J12">
        <v>26433</v>
      </c>
      <c r="K12" t="s">
        <v>7</v>
      </c>
      <c r="L12">
        <v>391</v>
      </c>
      <c r="M12">
        <v>391</v>
      </c>
      <c r="P12" s="31">
        <v>26061</v>
      </c>
      <c r="Q12" s="86">
        <v>1136</v>
      </c>
      <c r="R12" s="86">
        <v>0</v>
      </c>
    </row>
    <row r="13" spans="2:18" x14ac:dyDescent="0.3">
      <c r="B13">
        <v>26326</v>
      </c>
      <c r="C13" t="s">
        <v>52</v>
      </c>
      <c r="D13">
        <f>VLOOKUP(B13,Table10[],3,FALSE)</f>
        <v>465</v>
      </c>
      <c r="E13">
        <f>VLOOKUP(B13,Table10[],4,FALSE)</f>
        <v>0</v>
      </c>
      <c r="J13">
        <v>26432</v>
      </c>
      <c r="K13" t="s">
        <v>7</v>
      </c>
      <c r="L13">
        <v>662.3</v>
      </c>
      <c r="M13">
        <v>662.3</v>
      </c>
      <c r="P13" s="31">
        <v>26069</v>
      </c>
      <c r="Q13" s="86">
        <v>1042</v>
      </c>
      <c r="R13" s="86">
        <v>0</v>
      </c>
    </row>
    <row r="14" spans="2:18" x14ac:dyDescent="0.3">
      <c r="B14">
        <v>26363</v>
      </c>
      <c r="C14" t="s">
        <v>52</v>
      </c>
      <c r="D14">
        <f>VLOOKUP(B14,Table10[],3,FALSE)</f>
        <v>1269</v>
      </c>
      <c r="E14">
        <f>VLOOKUP(B14,Table10[],4,FALSE)</f>
        <v>0</v>
      </c>
      <c r="J14">
        <v>26431</v>
      </c>
      <c r="K14" t="s">
        <v>7</v>
      </c>
      <c r="L14">
        <v>1204</v>
      </c>
      <c r="M14">
        <v>1204</v>
      </c>
      <c r="P14" s="31">
        <v>26072</v>
      </c>
      <c r="Q14" s="86">
        <v>72</v>
      </c>
      <c r="R14" s="86">
        <v>0</v>
      </c>
    </row>
    <row r="15" spans="2:18" x14ac:dyDescent="0.3">
      <c r="B15">
        <v>26288</v>
      </c>
      <c r="C15" t="s">
        <v>52</v>
      </c>
      <c r="D15">
        <f>VLOOKUP(B15,Table10[],3,FALSE)</f>
        <v>101</v>
      </c>
      <c r="E15">
        <f>VLOOKUP(B15,Table10[],4,FALSE)</f>
        <v>0</v>
      </c>
      <c r="J15">
        <v>26430</v>
      </c>
      <c r="K15" t="s">
        <v>7</v>
      </c>
      <c r="L15">
        <v>886</v>
      </c>
      <c r="M15">
        <v>0</v>
      </c>
      <c r="P15" s="31">
        <v>26078</v>
      </c>
      <c r="Q15" s="86">
        <v>561</v>
      </c>
      <c r="R15" s="86">
        <v>0</v>
      </c>
    </row>
    <row r="16" spans="2:18" x14ac:dyDescent="0.3">
      <c r="B16">
        <v>26356</v>
      </c>
      <c r="C16" t="s">
        <v>52</v>
      </c>
      <c r="D16">
        <f>VLOOKUP(B16,Table10[],3,FALSE)</f>
        <v>45</v>
      </c>
      <c r="E16">
        <f>VLOOKUP(B16,Table10[],4,FALSE)</f>
        <v>0</v>
      </c>
      <c r="J16">
        <v>26429</v>
      </c>
      <c r="K16" t="s">
        <v>7</v>
      </c>
      <c r="L16">
        <v>105</v>
      </c>
      <c r="M16">
        <v>0</v>
      </c>
      <c r="P16" s="31">
        <v>26080</v>
      </c>
      <c r="Q16" s="86">
        <v>203</v>
      </c>
      <c r="R16" s="86">
        <v>0</v>
      </c>
    </row>
    <row r="17" spans="2:18" x14ac:dyDescent="0.3">
      <c r="B17">
        <v>26134</v>
      </c>
      <c r="C17" t="s">
        <v>52</v>
      </c>
      <c r="D17">
        <f>VLOOKUP(B17,Table10[],3,FALSE)</f>
        <v>786</v>
      </c>
      <c r="E17">
        <f>VLOOKUP(B17,Table10[],4,FALSE)</f>
        <v>0</v>
      </c>
      <c r="J17">
        <v>26428</v>
      </c>
      <c r="K17" t="s">
        <v>7</v>
      </c>
      <c r="L17">
        <v>515</v>
      </c>
      <c r="M17">
        <v>515</v>
      </c>
      <c r="P17" s="31">
        <v>26091</v>
      </c>
      <c r="Q17" s="86">
        <v>984</v>
      </c>
      <c r="R17" s="86">
        <v>0</v>
      </c>
    </row>
    <row r="18" spans="2:18" x14ac:dyDescent="0.3">
      <c r="B18">
        <v>26247</v>
      </c>
      <c r="C18" t="s">
        <v>52</v>
      </c>
      <c r="D18">
        <f>VLOOKUP(B18,Table10[],3,FALSE)</f>
        <v>457.5</v>
      </c>
      <c r="E18">
        <f>VLOOKUP(B18,Table10[],4,FALSE)</f>
        <v>0</v>
      </c>
      <c r="J18">
        <v>26427</v>
      </c>
      <c r="K18" t="s">
        <v>7</v>
      </c>
      <c r="L18">
        <v>805</v>
      </c>
      <c r="M18">
        <v>0</v>
      </c>
      <c r="P18" s="31">
        <v>26097</v>
      </c>
      <c r="Q18" s="86">
        <v>134</v>
      </c>
      <c r="R18" s="86">
        <v>0</v>
      </c>
    </row>
    <row r="19" spans="2:18" x14ac:dyDescent="0.3">
      <c r="B19">
        <v>26161</v>
      </c>
      <c r="C19" t="s">
        <v>52</v>
      </c>
      <c r="D19">
        <f>VLOOKUP(B19,Table10[],3,FALSE)</f>
        <v>1104</v>
      </c>
      <c r="E19">
        <f>VLOOKUP(B19,Table10[],4,FALSE)</f>
        <v>0</v>
      </c>
      <c r="J19">
        <v>26426</v>
      </c>
      <c r="K19" t="s">
        <v>7</v>
      </c>
      <c r="L19">
        <v>97</v>
      </c>
      <c r="M19">
        <v>0</v>
      </c>
      <c r="P19" s="31">
        <v>26117</v>
      </c>
      <c r="Q19" s="86">
        <v>197</v>
      </c>
      <c r="R19" s="86">
        <v>0</v>
      </c>
    </row>
    <row r="20" spans="2:18" x14ac:dyDescent="0.3">
      <c r="B20">
        <v>26309</v>
      </c>
      <c r="C20" t="s">
        <v>52</v>
      </c>
      <c r="D20">
        <f>VLOOKUP(B20,Table10[],3,FALSE)</f>
        <v>494</v>
      </c>
      <c r="E20">
        <f>VLOOKUP(B20,Table10[],4,FALSE)</f>
        <v>0</v>
      </c>
      <c r="J20">
        <v>26425</v>
      </c>
      <c r="K20" t="s">
        <v>7</v>
      </c>
      <c r="L20">
        <v>2125</v>
      </c>
      <c r="M20">
        <v>0</v>
      </c>
      <c r="P20" s="31">
        <v>26132</v>
      </c>
      <c r="Q20" s="86">
        <v>432</v>
      </c>
      <c r="R20" s="86">
        <v>0</v>
      </c>
    </row>
    <row r="21" spans="2:18" x14ac:dyDescent="0.3">
      <c r="B21">
        <v>26295</v>
      </c>
      <c r="C21" t="s">
        <v>3</v>
      </c>
      <c r="D21">
        <f>VLOOKUP(B21,Table10[],3,FALSE)</f>
        <v>1339</v>
      </c>
      <c r="E21">
        <f>VLOOKUP(B21,Table10[],4,FALSE)</f>
        <v>0</v>
      </c>
      <c r="J21">
        <v>26424</v>
      </c>
      <c r="K21" t="s">
        <v>7</v>
      </c>
      <c r="L21">
        <v>42</v>
      </c>
      <c r="M21">
        <v>0</v>
      </c>
      <c r="P21" s="31">
        <v>26134</v>
      </c>
      <c r="Q21" s="86">
        <v>786</v>
      </c>
      <c r="R21" s="86">
        <v>0</v>
      </c>
    </row>
    <row r="22" spans="2:18" x14ac:dyDescent="0.3">
      <c r="B22">
        <v>26280</v>
      </c>
      <c r="C22" t="s">
        <v>3</v>
      </c>
      <c r="D22">
        <f>VLOOKUP(B22,Table10[],3,FALSE)</f>
        <v>969</v>
      </c>
      <c r="E22">
        <f>VLOOKUP(B22,Table10[],4,FALSE)</f>
        <v>0</v>
      </c>
      <c r="J22">
        <v>26423</v>
      </c>
      <c r="K22" t="s">
        <v>7</v>
      </c>
      <c r="L22">
        <v>35</v>
      </c>
      <c r="M22">
        <v>0</v>
      </c>
      <c r="P22" s="31">
        <v>26159</v>
      </c>
      <c r="Q22" s="86">
        <v>1005</v>
      </c>
      <c r="R22" s="86">
        <v>0</v>
      </c>
    </row>
    <row r="23" spans="2:18" x14ac:dyDescent="0.3">
      <c r="B23">
        <v>26340</v>
      </c>
      <c r="C23" t="s">
        <v>3</v>
      </c>
      <c r="D23">
        <f>VLOOKUP(B23,Table10[],3,FALSE)</f>
        <v>636</v>
      </c>
      <c r="E23">
        <f>VLOOKUP(B23,Table10[],4,FALSE)</f>
        <v>0</v>
      </c>
      <c r="J23">
        <v>26422</v>
      </c>
      <c r="K23" t="s">
        <v>7</v>
      </c>
      <c r="L23">
        <v>714</v>
      </c>
      <c r="M23">
        <v>0</v>
      </c>
      <c r="P23" s="31">
        <v>26161</v>
      </c>
      <c r="Q23" s="86">
        <v>1104</v>
      </c>
      <c r="R23" s="86">
        <v>0</v>
      </c>
    </row>
    <row r="24" spans="2:18" x14ac:dyDescent="0.3">
      <c r="B24">
        <v>26206</v>
      </c>
      <c r="C24" t="s">
        <v>3</v>
      </c>
      <c r="D24">
        <f>VLOOKUP(B24,Table10[],3,FALSE)</f>
        <v>838</v>
      </c>
      <c r="E24">
        <f>VLOOKUP(B24,Table10[],4,FALSE)</f>
        <v>0</v>
      </c>
      <c r="J24">
        <v>26421</v>
      </c>
      <c r="K24" t="s">
        <v>7</v>
      </c>
      <c r="L24">
        <v>474</v>
      </c>
      <c r="M24">
        <v>0</v>
      </c>
      <c r="P24" s="31">
        <v>26179</v>
      </c>
      <c r="Q24" s="86">
        <v>429</v>
      </c>
      <c r="R24" s="86">
        <v>0</v>
      </c>
    </row>
    <row r="25" spans="2:18" x14ac:dyDescent="0.3">
      <c r="B25">
        <v>26263</v>
      </c>
      <c r="C25" t="s">
        <v>3</v>
      </c>
      <c r="D25">
        <f>VLOOKUP(B25,Table10[],3,FALSE)</f>
        <v>514</v>
      </c>
      <c r="E25">
        <f>VLOOKUP(B25,Table10[],4,FALSE)</f>
        <v>0</v>
      </c>
      <c r="J25">
        <v>26420</v>
      </c>
      <c r="K25" t="s">
        <v>7</v>
      </c>
      <c r="L25">
        <v>435</v>
      </c>
      <c r="M25">
        <v>0</v>
      </c>
      <c r="P25" s="31">
        <v>26184</v>
      </c>
      <c r="Q25" s="86">
        <v>799</v>
      </c>
      <c r="R25" s="86">
        <v>0</v>
      </c>
    </row>
    <row r="26" spans="2:18" x14ac:dyDescent="0.3">
      <c r="B26">
        <v>26334</v>
      </c>
      <c r="C26" t="s">
        <v>3</v>
      </c>
      <c r="D26">
        <f>VLOOKUP(B26,Table10[],3,FALSE)</f>
        <v>439</v>
      </c>
      <c r="E26">
        <f>VLOOKUP(B26,Table10[],4,FALSE)</f>
        <v>0</v>
      </c>
      <c r="J26">
        <v>26419</v>
      </c>
      <c r="K26" t="s">
        <v>7</v>
      </c>
      <c r="L26">
        <v>1094.5</v>
      </c>
      <c r="M26">
        <v>0</v>
      </c>
      <c r="P26" s="31">
        <v>26196</v>
      </c>
      <c r="Q26" s="86">
        <v>640</v>
      </c>
      <c r="R26" s="86">
        <v>0</v>
      </c>
    </row>
    <row r="27" spans="2:18" x14ac:dyDescent="0.3">
      <c r="B27">
        <v>26225</v>
      </c>
      <c r="C27" t="s">
        <v>3</v>
      </c>
      <c r="D27">
        <f>VLOOKUP(B27,Table10[],3,FALSE)</f>
        <v>730</v>
      </c>
      <c r="E27">
        <f>VLOOKUP(B27,Table10[],4,FALSE)</f>
        <v>0</v>
      </c>
      <c r="J27">
        <v>26418</v>
      </c>
      <c r="K27" t="s">
        <v>7</v>
      </c>
      <c r="L27">
        <v>422</v>
      </c>
      <c r="M27">
        <v>0</v>
      </c>
      <c r="P27" s="31">
        <v>26206</v>
      </c>
      <c r="Q27" s="86">
        <v>838</v>
      </c>
      <c r="R27" s="86">
        <v>0</v>
      </c>
    </row>
    <row r="28" spans="2:18" x14ac:dyDescent="0.3">
      <c r="B28">
        <v>26299</v>
      </c>
      <c r="C28" t="s">
        <v>6</v>
      </c>
      <c r="D28">
        <f>VLOOKUP(B28,Table10[],3,FALSE)</f>
        <v>296</v>
      </c>
      <c r="E28">
        <f>VLOOKUP(B28,Table10[],4,FALSE)</f>
        <v>0</v>
      </c>
      <c r="J28">
        <v>26417</v>
      </c>
      <c r="K28" t="s">
        <v>7</v>
      </c>
      <c r="L28">
        <v>413</v>
      </c>
      <c r="M28">
        <v>413</v>
      </c>
      <c r="P28" s="31">
        <v>26207</v>
      </c>
      <c r="Q28" s="86">
        <v>403</v>
      </c>
      <c r="R28" s="86">
        <v>0</v>
      </c>
    </row>
    <row r="29" spans="2:18" x14ac:dyDescent="0.3">
      <c r="B29">
        <v>26321</v>
      </c>
      <c r="C29" t="s">
        <v>6</v>
      </c>
      <c r="D29">
        <f>VLOOKUP(B29,Table10[],3,FALSE)</f>
        <v>465</v>
      </c>
      <c r="E29">
        <f>VLOOKUP(B29,Table10[],4,FALSE)</f>
        <v>0</v>
      </c>
      <c r="J29">
        <v>26416</v>
      </c>
      <c r="K29" t="s">
        <v>7</v>
      </c>
      <c r="L29">
        <v>680</v>
      </c>
      <c r="M29">
        <v>0</v>
      </c>
      <c r="P29" s="31">
        <v>26211</v>
      </c>
      <c r="Q29" s="86">
        <v>1559</v>
      </c>
      <c r="R29" s="86">
        <v>0</v>
      </c>
    </row>
    <row r="30" spans="2:18" x14ac:dyDescent="0.3">
      <c r="B30">
        <v>26327</v>
      </c>
      <c r="C30" t="s">
        <v>6</v>
      </c>
      <c r="D30">
        <f>VLOOKUP(B30,Table10[],3,FALSE)</f>
        <v>206</v>
      </c>
      <c r="E30">
        <f>VLOOKUP(B30,Table10[],4,FALSE)</f>
        <v>0</v>
      </c>
      <c r="J30">
        <v>26415</v>
      </c>
      <c r="K30" t="s">
        <v>7</v>
      </c>
      <c r="L30">
        <v>644.6</v>
      </c>
      <c r="M30">
        <v>0</v>
      </c>
      <c r="P30" s="31">
        <v>26223</v>
      </c>
      <c r="Q30" s="86">
        <v>439</v>
      </c>
      <c r="R30" s="86">
        <v>0</v>
      </c>
    </row>
    <row r="31" spans="2:18" x14ac:dyDescent="0.3">
      <c r="B31">
        <v>26374</v>
      </c>
      <c r="C31" t="s">
        <v>6</v>
      </c>
      <c r="D31">
        <f>VLOOKUP(B31,Table10[],3,FALSE)</f>
        <v>774</v>
      </c>
      <c r="E31">
        <f>VLOOKUP(B31,Table10[],4,FALSE)</f>
        <v>0</v>
      </c>
      <c r="J31">
        <v>26414</v>
      </c>
      <c r="K31" t="s">
        <v>7</v>
      </c>
      <c r="L31">
        <v>128</v>
      </c>
      <c r="M31">
        <v>0</v>
      </c>
      <c r="P31" s="31">
        <v>26225</v>
      </c>
      <c r="Q31" s="86">
        <v>730</v>
      </c>
      <c r="R31" s="86">
        <v>0</v>
      </c>
    </row>
    <row r="32" spans="2:18" x14ac:dyDescent="0.3">
      <c r="B32">
        <v>26360</v>
      </c>
      <c r="C32" t="s">
        <v>6</v>
      </c>
      <c r="D32">
        <f>VLOOKUP(B32,Table10[],3,FALSE)</f>
        <v>482</v>
      </c>
      <c r="E32">
        <f>VLOOKUP(B32,Table10[],4,FALSE)</f>
        <v>0</v>
      </c>
      <c r="J32">
        <v>26413</v>
      </c>
      <c r="K32" t="s">
        <v>7</v>
      </c>
      <c r="L32">
        <v>535</v>
      </c>
      <c r="M32">
        <v>0</v>
      </c>
      <c r="P32" s="31">
        <v>26233</v>
      </c>
      <c r="Q32" s="86">
        <v>1554</v>
      </c>
      <c r="R32" s="86">
        <v>0</v>
      </c>
    </row>
    <row r="33" spans="2:18" x14ac:dyDescent="0.3">
      <c r="B33">
        <v>25691</v>
      </c>
      <c r="C33" t="s">
        <v>6</v>
      </c>
      <c r="D33">
        <f>VLOOKUP(B33,Table10[],3,FALSE)</f>
        <v>410</v>
      </c>
      <c r="E33">
        <f>VLOOKUP(B33,Table10[],4,FALSE)</f>
        <v>0</v>
      </c>
      <c r="J33">
        <v>26412</v>
      </c>
      <c r="K33" t="s">
        <v>7</v>
      </c>
      <c r="L33">
        <v>302</v>
      </c>
      <c r="M33">
        <v>0</v>
      </c>
      <c r="P33" s="31">
        <v>26247</v>
      </c>
      <c r="Q33" s="86">
        <v>457.5</v>
      </c>
      <c r="R33" s="86">
        <v>0</v>
      </c>
    </row>
    <row r="34" spans="2:18" x14ac:dyDescent="0.3">
      <c r="B34">
        <v>26296</v>
      </c>
      <c r="C34" t="s">
        <v>6</v>
      </c>
      <c r="D34">
        <f>VLOOKUP(B34,Table10[],3,FALSE)</f>
        <v>415</v>
      </c>
      <c r="E34">
        <f>VLOOKUP(B34,Table10[],4,FALSE)</f>
        <v>0</v>
      </c>
      <c r="J34">
        <v>26411</v>
      </c>
      <c r="K34" t="s">
        <v>7</v>
      </c>
      <c r="L34">
        <v>775</v>
      </c>
      <c r="M34">
        <v>0</v>
      </c>
      <c r="P34" s="31">
        <v>26249</v>
      </c>
      <c r="Q34" s="86">
        <v>520</v>
      </c>
      <c r="R34" s="86">
        <v>520</v>
      </c>
    </row>
    <row r="35" spans="2:18" x14ac:dyDescent="0.3">
      <c r="B35">
        <v>26233</v>
      </c>
      <c r="C35" t="s">
        <v>6</v>
      </c>
      <c r="D35">
        <f>VLOOKUP(B35,Table10[],3,FALSE)</f>
        <v>1554</v>
      </c>
      <c r="E35">
        <f>VLOOKUP(B35,Table10[],4,FALSE)</f>
        <v>0</v>
      </c>
      <c r="J35">
        <v>26410</v>
      </c>
      <c r="K35" t="s">
        <v>7</v>
      </c>
      <c r="L35">
        <v>607.65</v>
      </c>
      <c r="M35">
        <v>0</v>
      </c>
      <c r="P35" s="31">
        <v>26254</v>
      </c>
      <c r="Q35" s="86">
        <v>449</v>
      </c>
      <c r="R35" s="86">
        <v>0</v>
      </c>
    </row>
    <row r="36" spans="2:18" x14ac:dyDescent="0.3">
      <c r="B36">
        <v>26319</v>
      </c>
      <c r="C36" t="s">
        <v>6</v>
      </c>
      <c r="D36">
        <f>VLOOKUP(B36,Table10[],3,FALSE)</f>
        <v>749</v>
      </c>
      <c r="E36">
        <f>VLOOKUP(B36,Table10[],4,FALSE)</f>
        <v>0</v>
      </c>
      <c r="J36">
        <v>26409</v>
      </c>
      <c r="K36" t="s">
        <v>7</v>
      </c>
      <c r="L36">
        <v>373.3</v>
      </c>
      <c r="M36">
        <v>0</v>
      </c>
      <c r="P36" s="31">
        <v>26257</v>
      </c>
      <c r="Q36" s="86">
        <v>439</v>
      </c>
      <c r="R36" s="86">
        <v>0</v>
      </c>
    </row>
    <row r="37" spans="2:18" x14ac:dyDescent="0.3">
      <c r="B37">
        <v>26311</v>
      </c>
      <c r="C37" t="s">
        <v>6</v>
      </c>
      <c r="D37">
        <f>VLOOKUP(B37,Table10[],3,FALSE)</f>
        <v>36</v>
      </c>
      <c r="E37">
        <f>VLOOKUP(B37,Table10[],4,FALSE)</f>
        <v>0</v>
      </c>
      <c r="J37">
        <v>26407</v>
      </c>
      <c r="K37" t="s">
        <v>7</v>
      </c>
      <c r="L37">
        <v>1003</v>
      </c>
      <c r="M37">
        <v>0</v>
      </c>
      <c r="P37" s="31">
        <v>26263</v>
      </c>
      <c r="Q37" s="86">
        <v>514</v>
      </c>
      <c r="R37" s="86">
        <v>0</v>
      </c>
    </row>
    <row r="38" spans="2:18" x14ac:dyDescent="0.3">
      <c r="B38">
        <v>26312</v>
      </c>
      <c r="C38" t="s">
        <v>6</v>
      </c>
      <c r="D38">
        <f>VLOOKUP(B38,Table10[],3,FALSE)</f>
        <v>1236</v>
      </c>
      <c r="E38">
        <f>VLOOKUP(B38,Table10[],4,FALSE)</f>
        <v>0</v>
      </c>
      <c r="J38">
        <v>26406</v>
      </c>
      <c r="K38" t="s">
        <v>7</v>
      </c>
      <c r="L38">
        <v>731</v>
      </c>
      <c r="M38">
        <v>0</v>
      </c>
      <c r="P38" s="31">
        <v>26268</v>
      </c>
      <c r="Q38" s="86">
        <v>870</v>
      </c>
      <c r="R38" s="86">
        <v>0</v>
      </c>
    </row>
    <row r="39" spans="2:18" x14ac:dyDescent="0.3">
      <c r="B39">
        <v>26329</v>
      </c>
      <c r="C39" t="s">
        <v>1</v>
      </c>
      <c r="D39">
        <f>VLOOKUP(B39,Table10[],3,FALSE)</f>
        <v>308</v>
      </c>
      <c r="E39">
        <f>VLOOKUP(B39,Table10[],4,FALSE)</f>
        <v>0</v>
      </c>
      <c r="J39">
        <v>26405</v>
      </c>
      <c r="K39" t="s">
        <v>7</v>
      </c>
      <c r="L39">
        <v>688</v>
      </c>
      <c r="M39">
        <v>0</v>
      </c>
      <c r="P39" s="31">
        <v>26271</v>
      </c>
      <c r="Q39" s="86">
        <v>941</v>
      </c>
      <c r="R39" s="86">
        <v>0</v>
      </c>
    </row>
    <row r="40" spans="2:18" x14ac:dyDescent="0.3">
      <c r="B40">
        <v>26308</v>
      </c>
      <c r="C40" t="s">
        <v>1</v>
      </c>
      <c r="D40">
        <f>VLOOKUP(B40,Table10[],3,FALSE)</f>
        <v>751</v>
      </c>
      <c r="E40">
        <f>VLOOKUP(B40,Table10[],4,FALSE)</f>
        <v>0</v>
      </c>
      <c r="J40">
        <v>26404</v>
      </c>
      <c r="K40" t="s">
        <v>7</v>
      </c>
      <c r="L40">
        <v>365</v>
      </c>
      <c r="M40">
        <v>0</v>
      </c>
      <c r="P40" s="31">
        <v>26272</v>
      </c>
      <c r="Q40" s="86">
        <v>254</v>
      </c>
      <c r="R40" s="86">
        <v>0</v>
      </c>
    </row>
    <row r="41" spans="2:18" x14ac:dyDescent="0.3">
      <c r="B41">
        <v>26325</v>
      </c>
      <c r="C41" t="s">
        <v>1</v>
      </c>
      <c r="D41">
        <f>VLOOKUP(B41,Table10[],3,FALSE)</f>
        <v>220</v>
      </c>
      <c r="E41">
        <f>VLOOKUP(B41,Table10[],4,FALSE)</f>
        <v>0</v>
      </c>
      <c r="J41">
        <v>26403</v>
      </c>
      <c r="K41" t="s">
        <v>7</v>
      </c>
      <c r="L41">
        <v>933</v>
      </c>
      <c r="M41">
        <v>933</v>
      </c>
      <c r="P41" s="31">
        <v>26273</v>
      </c>
      <c r="Q41" s="86">
        <v>322</v>
      </c>
      <c r="R41" s="86">
        <v>0</v>
      </c>
    </row>
    <row r="42" spans="2:18" x14ac:dyDescent="0.3">
      <c r="B42">
        <v>26346</v>
      </c>
      <c r="C42" t="s">
        <v>1</v>
      </c>
      <c r="D42">
        <f>VLOOKUP(B42,Table10[],3,FALSE)</f>
        <v>630</v>
      </c>
      <c r="E42">
        <f>VLOOKUP(B42,Table10[],4,FALSE)</f>
        <v>0</v>
      </c>
      <c r="J42">
        <v>26402</v>
      </c>
      <c r="K42" t="s">
        <v>7</v>
      </c>
      <c r="L42">
        <v>665</v>
      </c>
      <c r="M42">
        <v>665</v>
      </c>
      <c r="P42" s="31">
        <v>26274</v>
      </c>
      <c r="Q42" s="86">
        <v>1211</v>
      </c>
      <c r="R42" s="86">
        <v>0</v>
      </c>
    </row>
    <row r="43" spans="2:18" x14ac:dyDescent="0.3">
      <c r="B43">
        <v>26268</v>
      </c>
      <c r="C43" t="s">
        <v>1</v>
      </c>
      <c r="D43">
        <f>VLOOKUP(B43,Table10[],3,FALSE)</f>
        <v>435</v>
      </c>
      <c r="E43">
        <f>VLOOKUP(B43,Table10[],4,FALSE)</f>
        <v>0</v>
      </c>
      <c r="J43">
        <v>26401</v>
      </c>
      <c r="K43" t="s">
        <v>7</v>
      </c>
      <c r="L43">
        <v>415</v>
      </c>
      <c r="M43">
        <v>0</v>
      </c>
      <c r="P43" s="31">
        <v>26275</v>
      </c>
      <c r="Q43" s="86">
        <v>27</v>
      </c>
      <c r="R43" s="86">
        <v>0</v>
      </c>
    </row>
    <row r="44" spans="2:18" x14ac:dyDescent="0.3">
      <c r="B44">
        <v>26369</v>
      </c>
      <c r="C44" t="s">
        <v>1</v>
      </c>
      <c r="D44">
        <f>VLOOKUP(B44,Table10[],3,FALSE)</f>
        <v>2134</v>
      </c>
      <c r="E44">
        <f>VLOOKUP(B44,Table10[],4,FALSE)</f>
        <v>0</v>
      </c>
      <c r="J44">
        <v>26400</v>
      </c>
      <c r="K44" t="s">
        <v>7</v>
      </c>
      <c r="L44">
        <v>5798.95</v>
      </c>
      <c r="M44">
        <v>0</v>
      </c>
      <c r="P44" s="31">
        <v>26280</v>
      </c>
      <c r="Q44" s="86">
        <v>969</v>
      </c>
      <c r="R44" s="86">
        <v>0</v>
      </c>
    </row>
    <row r="45" spans="2:18" x14ac:dyDescent="0.3">
      <c r="B45">
        <v>26306</v>
      </c>
      <c r="C45" t="s">
        <v>5</v>
      </c>
      <c r="D45">
        <f>VLOOKUP(B45,Table10[],3,FALSE)</f>
        <v>666</v>
      </c>
      <c r="E45">
        <f>VLOOKUP(B45,Table10[],4,FALSE)</f>
        <v>666</v>
      </c>
      <c r="J45">
        <v>26399</v>
      </c>
      <c r="K45" t="s">
        <v>7</v>
      </c>
      <c r="L45">
        <v>844</v>
      </c>
      <c r="M45">
        <v>0</v>
      </c>
      <c r="P45" s="31">
        <v>26281</v>
      </c>
      <c r="Q45" s="86">
        <v>335</v>
      </c>
      <c r="R45" s="86">
        <v>0</v>
      </c>
    </row>
    <row r="46" spans="2:18" x14ac:dyDescent="0.3">
      <c r="B46">
        <v>26357</v>
      </c>
      <c r="C46" t="s">
        <v>5</v>
      </c>
      <c r="D46">
        <f>VLOOKUP(B46,Table10[],3,FALSE)</f>
        <v>477</v>
      </c>
      <c r="E46">
        <f>VLOOKUP(B46,Table10[],4,FALSE)</f>
        <v>0</v>
      </c>
      <c r="J46">
        <v>26398</v>
      </c>
      <c r="K46" t="s">
        <v>7</v>
      </c>
      <c r="L46">
        <v>523</v>
      </c>
      <c r="M46">
        <v>523</v>
      </c>
      <c r="P46" s="31">
        <v>26283</v>
      </c>
      <c r="Q46" s="86">
        <v>583</v>
      </c>
      <c r="R46" s="86">
        <v>0</v>
      </c>
    </row>
    <row r="47" spans="2:18" x14ac:dyDescent="0.3">
      <c r="B47">
        <v>26273</v>
      </c>
      <c r="C47" t="s">
        <v>5</v>
      </c>
      <c r="D47">
        <f>VLOOKUP(B47,Table10[],3,FALSE)</f>
        <v>322</v>
      </c>
      <c r="E47">
        <f>VLOOKUP(B47,Table10[],4,FALSE)</f>
        <v>0</v>
      </c>
      <c r="J47">
        <v>26397</v>
      </c>
      <c r="K47" t="s">
        <v>7</v>
      </c>
      <c r="L47">
        <v>491</v>
      </c>
      <c r="M47">
        <v>0</v>
      </c>
      <c r="P47" s="31">
        <v>26286</v>
      </c>
      <c r="Q47" s="86">
        <v>477</v>
      </c>
      <c r="R47" s="86">
        <v>0</v>
      </c>
    </row>
    <row r="48" spans="2:18" x14ac:dyDescent="0.3">
      <c r="B48">
        <v>26043</v>
      </c>
      <c r="C48" t="s">
        <v>5</v>
      </c>
      <c r="D48">
        <f>VLOOKUP(B48,Table10[],3,FALSE)</f>
        <v>664</v>
      </c>
      <c r="E48">
        <f>VLOOKUP(B48,Table10[],4,FALSE)</f>
        <v>0</v>
      </c>
      <c r="J48">
        <v>26395</v>
      </c>
      <c r="K48" t="s">
        <v>7</v>
      </c>
      <c r="L48">
        <v>533</v>
      </c>
      <c r="M48">
        <v>0</v>
      </c>
      <c r="P48" s="31">
        <v>26288</v>
      </c>
      <c r="Q48" s="86">
        <v>101</v>
      </c>
      <c r="R48" s="86">
        <v>0</v>
      </c>
    </row>
    <row r="49" spans="2:18" x14ac:dyDescent="0.3">
      <c r="B49">
        <v>26359</v>
      </c>
      <c r="C49" t="s">
        <v>5</v>
      </c>
      <c r="D49">
        <f>VLOOKUP(B49,Table10[],3,FALSE)</f>
        <v>34</v>
      </c>
      <c r="E49">
        <f>VLOOKUP(B49,Table10[],4,FALSE)</f>
        <v>0</v>
      </c>
      <c r="J49">
        <v>26394</v>
      </c>
      <c r="K49" t="s">
        <v>7</v>
      </c>
      <c r="L49">
        <v>122</v>
      </c>
      <c r="M49">
        <v>0</v>
      </c>
      <c r="P49" s="31">
        <v>26293</v>
      </c>
      <c r="Q49" s="86">
        <v>448</v>
      </c>
      <c r="R49" s="86">
        <v>0</v>
      </c>
    </row>
    <row r="50" spans="2:18" x14ac:dyDescent="0.3">
      <c r="B50">
        <v>26268</v>
      </c>
      <c r="C50" t="s">
        <v>5</v>
      </c>
      <c r="D50">
        <f>VLOOKUP(B50,Table10[],3,FALSE)</f>
        <v>435</v>
      </c>
      <c r="E50">
        <f>VLOOKUP(B50,Table10[],4,FALSE)</f>
        <v>0</v>
      </c>
      <c r="J50">
        <v>26393</v>
      </c>
      <c r="K50" t="s">
        <v>7</v>
      </c>
      <c r="L50">
        <v>134</v>
      </c>
      <c r="M50">
        <v>0</v>
      </c>
      <c r="P50" s="31">
        <v>26294</v>
      </c>
      <c r="Q50" s="86">
        <v>991</v>
      </c>
      <c r="R50" s="86">
        <v>991</v>
      </c>
    </row>
    <row r="51" spans="2:18" x14ac:dyDescent="0.3">
      <c r="B51">
        <v>26271</v>
      </c>
      <c r="C51" t="s">
        <v>5</v>
      </c>
      <c r="D51">
        <f>VLOOKUP(B51,Table10[],3,FALSE)</f>
        <v>941</v>
      </c>
      <c r="E51">
        <f>VLOOKUP(B51,Table10[],4,FALSE)</f>
        <v>0</v>
      </c>
      <c r="J51">
        <v>26392</v>
      </c>
      <c r="K51" t="s">
        <v>7</v>
      </c>
      <c r="L51">
        <v>375</v>
      </c>
      <c r="M51">
        <v>0</v>
      </c>
      <c r="P51" s="31">
        <v>26295</v>
      </c>
      <c r="Q51" s="86">
        <v>1339</v>
      </c>
      <c r="R51" s="86">
        <v>0</v>
      </c>
    </row>
    <row r="52" spans="2:18" x14ac:dyDescent="0.3">
      <c r="B52">
        <v>26362</v>
      </c>
      <c r="C52" t="s">
        <v>5</v>
      </c>
      <c r="D52">
        <f>VLOOKUP(B52,Table10[],3,FALSE)</f>
        <v>435</v>
      </c>
      <c r="E52">
        <f>VLOOKUP(B52,Table10[],4,FALSE)</f>
        <v>0</v>
      </c>
      <c r="J52">
        <v>26391</v>
      </c>
      <c r="K52" t="s">
        <v>7</v>
      </c>
      <c r="L52">
        <v>482</v>
      </c>
      <c r="M52">
        <v>0</v>
      </c>
      <c r="P52" s="31">
        <v>26296</v>
      </c>
      <c r="Q52" s="86">
        <v>415</v>
      </c>
      <c r="R52" s="86">
        <v>0</v>
      </c>
    </row>
    <row r="53" spans="2:18" x14ac:dyDescent="0.3">
      <c r="B53">
        <v>26297</v>
      </c>
      <c r="C53" t="s">
        <v>5</v>
      </c>
      <c r="D53">
        <f>VLOOKUP(B53,Table10[],3,FALSE)</f>
        <v>606</v>
      </c>
      <c r="E53">
        <f>VLOOKUP(B53,Table10[],4,FALSE)</f>
        <v>0</v>
      </c>
      <c r="J53">
        <v>26390</v>
      </c>
      <c r="K53" t="s">
        <v>7</v>
      </c>
      <c r="L53">
        <v>463</v>
      </c>
      <c r="M53">
        <v>0</v>
      </c>
      <c r="P53" s="31">
        <v>26297</v>
      </c>
      <c r="Q53" s="86">
        <v>606</v>
      </c>
      <c r="R53" s="86">
        <v>0</v>
      </c>
    </row>
    <row r="54" spans="2:18" x14ac:dyDescent="0.3">
      <c r="B54">
        <v>26317</v>
      </c>
      <c r="C54" t="s">
        <v>5</v>
      </c>
      <c r="D54">
        <f>VLOOKUP(B54,Table10[],3,FALSE)</f>
        <v>454</v>
      </c>
      <c r="E54">
        <f>VLOOKUP(B54,Table10[],4,FALSE)</f>
        <v>0</v>
      </c>
      <c r="J54">
        <v>26388</v>
      </c>
      <c r="K54" t="s">
        <v>7</v>
      </c>
      <c r="L54">
        <v>456</v>
      </c>
      <c r="M54">
        <v>0</v>
      </c>
      <c r="P54" s="31">
        <v>26298</v>
      </c>
      <c r="Q54" s="86">
        <v>1451.5</v>
      </c>
      <c r="R54" s="86">
        <v>0</v>
      </c>
    </row>
    <row r="55" spans="2:18" x14ac:dyDescent="0.3">
      <c r="B55">
        <v>26318</v>
      </c>
      <c r="C55" t="s">
        <v>5</v>
      </c>
      <c r="D55">
        <f>VLOOKUP(B55,Table10[],3,FALSE)</f>
        <v>454</v>
      </c>
      <c r="E55">
        <f>VLOOKUP(B55,Table10[],4,FALSE)</f>
        <v>0</v>
      </c>
      <c r="J55">
        <v>26387</v>
      </c>
      <c r="K55" t="s">
        <v>7</v>
      </c>
      <c r="L55">
        <v>742</v>
      </c>
      <c r="M55">
        <v>0</v>
      </c>
      <c r="P55" s="31">
        <v>26299</v>
      </c>
      <c r="Q55" s="86">
        <v>296</v>
      </c>
      <c r="R55" s="86">
        <v>0</v>
      </c>
    </row>
    <row r="56" spans="2:18" x14ac:dyDescent="0.3">
      <c r="B56">
        <v>26315</v>
      </c>
      <c r="C56" t="s">
        <v>5</v>
      </c>
      <c r="D56">
        <f>VLOOKUP(B56,Table10[],3,FALSE)</f>
        <v>450</v>
      </c>
      <c r="E56">
        <f>VLOOKUP(B56,Table10[],4,FALSE)</f>
        <v>0</v>
      </c>
      <c r="J56">
        <v>26386</v>
      </c>
      <c r="K56" t="s">
        <v>7</v>
      </c>
      <c r="L56">
        <v>191</v>
      </c>
      <c r="M56">
        <v>0</v>
      </c>
      <c r="P56" s="31">
        <v>26300</v>
      </c>
      <c r="Q56" s="86">
        <v>539</v>
      </c>
      <c r="R56" s="86">
        <v>0</v>
      </c>
    </row>
    <row r="57" spans="2:18" x14ac:dyDescent="0.3">
      <c r="B57">
        <v>26303</v>
      </c>
      <c r="C57" t="s">
        <v>5</v>
      </c>
      <c r="D57">
        <f>VLOOKUP(B57,Table10[],3,FALSE)</f>
        <v>452</v>
      </c>
      <c r="E57">
        <f>VLOOKUP(B57,Table10[],4,FALSE)</f>
        <v>0</v>
      </c>
      <c r="J57">
        <v>26385</v>
      </c>
      <c r="K57" t="s">
        <v>7</v>
      </c>
      <c r="L57">
        <v>60</v>
      </c>
      <c r="M57">
        <v>0</v>
      </c>
      <c r="P57" s="31">
        <v>26302</v>
      </c>
      <c r="Q57" s="86">
        <v>4652.8</v>
      </c>
      <c r="R57" s="86">
        <v>0</v>
      </c>
    </row>
    <row r="58" spans="2:18" x14ac:dyDescent="0.3">
      <c r="B58">
        <v>26372</v>
      </c>
      <c r="C58" t="s">
        <v>5</v>
      </c>
      <c r="D58">
        <f>VLOOKUP(B58,Table10[],3,FALSE)</f>
        <v>470.7</v>
      </c>
      <c r="E58">
        <f>VLOOKUP(B58,Table10[],4,FALSE)</f>
        <v>0</v>
      </c>
      <c r="J58">
        <v>26384</v>
      </c>
      <c r="K58" t="s">
        <v>7</v>
      </c>
      <c r="L58">
        <v>644</v>
      </c>
      <c r="M58">
        <v>0</v>
      </c>
      <c r="P58" s="31">
        <v>26303</v>
      </c>
      <c r="Q58" s="86">
        <v>452</v>
      </c>
      <c r="R58" s="86">
        <v>0</v>
      </c>
    </row>
    <row r="59" spans="2:18" x14ac:dyDescent="0.3">
      <c r="B59">
        <v>26310</v>
      </c>
      <c r="C59" t="s">
        <v>5</v>
      </c>
      <c r="D59">
        <f>VLOOKUP(B59,Table10[],3,FALSE)</f>
        <v>2938</v>
      </c>
      <c r="E59">
        <f>VLOOKUP(B59,Table10[],4,FALSE)</f>
        <v>2938</v>
      </c>
      <c r="J59">
        <v>26383</v>
      </c>
      <c r="K59" t="s">
        <v>7</v>
      </c>
      <c r="L59">
        <v>1644</v>
      </c>
      <c r="M59">
        <v>1644</v>
      </c>
      <c r="P59" s="31">
        <v>26306</v>
      </c>
      <c r="Q59" s="86">
        <v>666</v>
      </c>
      <c r="R59" s="86">
        <v>666</v>
      </c>
    </row>
    <row r="60" spans="2:18" x14ac:dyDescent="0.3">
      <c r="B60">
        <v>25416</v>
      </c>
      <c r="C60" t="s">
        <v>38</v>
      </c>
      <c r="D60">
        <f>VLOOKUP(B60,Table10[],3,FALSE)</f>
        <v>425</v>
      </c>
      <c r="E60">
        <f>VLOOKUP(B60,Table10[],4,FALSE)</f>
        <v>0</v>
      </c>
      <c r="J60">
        <v>26382</v>
      </c>
      <c r="K60" t="s">
        <v>7</v>
      </c>
      <c r="L60">
        <v>883</v>
      </c>
      <c r="M60">
        <v>883</v>
      </c>
      <c r="P60" s="31">
        <v>26307</v>
      </c>
      <c r="Q60" s="86">
        <v>463</v>
      </c>
      <c r="R60" s="86">
        <v>0</v>
      </c>
    </row>
    <row r="61" spans="2:18" x14ac:dyDescent="0.3">
      <c r="B61">
        <v>26072</v>
      </c>
      <c r="C61" t="s">
        <v>38</v>
      </c>
      <c r="D61">
        <f>VLOOKUP(B61,Table10[],3,FALSE)</f>
        <v>72</v>
      </c>
      <c r="E61">
        <f>VLOOKUP(B61,Table10[],4,FALSE)</f>
        <v>0</v>
      </c>
      <c r="J61">
        <v>26381</v>
      </c>
      <c r="K61" t="s">
        <v>7</v>
      </c>
      <c r="L61">
        <v>645</v>
      </c>
      <c r="M61">
        <v>645</v>
      </c>
      <c r="P61" s="31">
        <v>26308</v>
      </c>
      <c r="Q61" s="86">
        <v>751</v>
      </c>
      <c r="R61" s="86">
        <v>0</v>
      </c>
    </row>
    <row r="62" spans="2:18" x14ac:dyDescent="0.3">
      <c r="B62">
        <v>26196</v>
      </c>
      <c r="C62" t="s">
        <v>38</v>
      </c>
      <c r="D62">
        <f>VLOOKUP(B62,Table10[],3,FALSE)</f>
        <v>640</v>
      </c>
      <c r="E62">
        <f>VLOOKUP(B62,Table10[],4,FALSE)</f>
        <v>0</v>
      </c>
      <c r="J62">
        <v>26380</v>
      </c>
      <c r="K62" t="s">
        <v>7</v>
      </c>
      <c r="L62">
        <v>726</v>
      </c>
      <c r="M62">
        <v>0</v>
      </c>
      <c r="P62" s="31">
        <v>26309</v>
      </c>
      <c r="Q62" s="86">
        <v>494</v>
      </c>
      <c r="R62" s="86">
        <v>0</v>
      </c>
    </row>
    <row r="63" spans="2:18" x14ac:dyDescent="0.3">
      <c r="B63">
        <v>26179</v>
      </c>
      <c r="C63" t="s">
        <v>38</v>
      </c>
      <c r="D63">
        <f>VLOOKUP(B63,Table10[],3,FALSE)</f>
        <v>429</v>
      </c>
      <c r="E63">
        <f>VLOOKUP(B63,Table10[],4,FALSE)</f>
        <v>0</v>
      </c>
      <c r="J63">
        <v>26379</v>
      </c>
      <c r="K63" t="s">
        <v>7</v>
      </c>
      <c r="L63">
        <v>459</v>
      </c>
      <c r="M63">
        <v>0</v>
      </c>
      <c r="P63" s="31">
        <v>26310</v>
      </c>
      <c r="Q63" s="86">
        <v>2938</v>
      </c>
      <c r="R63" s="86">
        <v>2938</v>
      </c>
    </row>
    <row r="64" spans="2:18" x14ac:dyDescent="0.3">
      <c r="B64">
        <v>26207</v>
      </c>
      <c r="C64" t="s">
        <v>38</v>
      </c>
      <c r="D64">
        <f>VLOOKUP(B64,Table10[],3,FALSE)</f>
        <v>403</v>
      </c>
      <c r="E64">
        <f>VLOOKUP(B64,Table10[],4,FALSE)</f>
        <v>0</v>
      </c>
      <c r="J64">
        <v>26378</v>
      </c>
      <c r="K64" t="s">
        <v>7</v>
      </c>
      <c r="L64">
        <v>775</v>
      </c>
      <c r="M64">
        <v>0</v>
      </c>
      <c r="P64" s="31">
        <v>26311</v>
      </c>
      <c r="Q64" s="86">
        <v>72</v>
      </c>
      <c r="R64" s="86">
        <v>0</v>
      </c>
    </row>
    <row r="65" spans="2:18" x14ac:dyDescent="0.3">
      <c r="B65">
        <v>26223</v>
      </c>
      <c r="C65" t="s">
        <v>38</v>
      </c>
      <c r="D65">
        <f>VLOOKUP(B65,Table10[],3,FALSE)</f>
        <v>439</v>
      </c>
      <c r="E65">
        <f>VLOOKUP(B65,Table10[],4,FALSE)</f>
        <v>0</v>
      </c>
      <c r="J65">
        <v>26377</v>
      </c>
      <c r="K65" t="s">
        <v>16</v>
      </c>
      <c r="L65">
        <v>573</v>
      </c>
      <c r="M65">
        <v>0</v>
      </c>
      <c r="P65" s="31">
        <v>26312</v>
      </c>
      <c r="Q65" s="86">
        <v>1236</v>
      </c>
      <c r="R65" s="86">
        <v>0</v>
      </c>
    </row>
    <row r="66" spans="2:18" x14ac:dyDescent="0.3">
      <c r="B66">
        <v>26061</v>
      </c>
      <c r="C66" t="s">
        <v>38</v>
      </c>
      <c r="D66">
        <f>VLOOKUP(B66,Table10[],3,FALSE)</f>
        <v>1136</v>
      </c>
      <c r="E66">
        <f>VLOOKUP(B66,Table10[],4,FALSE)</f>
        <v>0</v>
      </c>
      <c r="J66">
        <v>26376</v>
      </c>
      <c r="K66" t="s">
        <v>11</v>
      </c>
      <c r="L66">
        <v>439</v>
      </c>
      <c r="M66">
        <v>0</v>
      </c>
      <c r="P66" s="31">
        <v>26313</v>
      </c>
      <c r="Q66" s="86">
        <v>627</v>
      </c>
      <c r="R66" s="86">
        <v>0</v>
      </c>
    </row>
    <row r="67" spans="2:18" x14ac:dyDescent="0.3">
      <c r="B67">
        <v>26078</v>
      </c>
      <c r="C67" t="s">
        <v>38</v>
      </c>
      <c r="D67">
        <f>VLOOKUP(B67,Table10[],3,FALSE)</f>
        <v>561</v>
      </c>
      <c r="E67">
        <f>VLOOKUP(B67,Table10[],4,FALSE)</f>
        <v>0</v>
      </c>
      <c r="J67">
        <v>26375</v>
      </c>
      <c r="K67" t="s">
        <v>18</v>
      </c>
      <c r="L67">
        <v>578</v>
      </c>
      <c r="M67">
        <v>578</v>
      </c>
      <c r="P67" s="31">
        <v>26314</v>
      </c>
      <c r="Q67" s="86">
        <v>108</v>
      </c>
      <c r="R67" s="86">
        <v>0</v>
      </c>
    </row>
    <row r="68" spans="2:18" x14ac:dyDescent="0.3">
      <c r="B68">
        <v>26091</v>
      </c>
      <c r="C68" t="s">
        <v>38</v>
      </c>
      <c r="D68">
        <f>VLOOKUP(B68,Table10[],3,FALSE)</f>
        <v>984</v>
      </c>
      <c r="E68">
        <f>VLOOKUP(B68,Table10[],4,FALSE)</f>
        <v>0</v>
      </c>
      <c r="J68">
        <v>26374</v>
      </c>
      <c r="K68" t="s">
        <v>12</v>
      </c>
      <c r="L68">
        <v>774</v>
      </c>
      <c r="M68">
        <v>0</v>
      </c>
      <c r="P68" s="31">
        <v>26315</v>
      </c>
      <c r="Q68" s="86">
        <v>450</v>
      </c>
      <c r="R68" s="86">
        <v>0</v>
      </c>
    </row>
    <row r="69" spans="2:18" x14ac:dyDescent="0.3">
      <c r="B69">
        <v>26097</v>
      </c>
      <c r="C69" t="s">
        <v>38</v>
      </c>
      <c r="D69">
        <f>VLOOKUP(B69,Table10[],3,FALSE)</f>
        <v>134</v>
      </c>
      <c r="E69">
        <f>VLOOKUP(B69,Table10[],4,FALSE)</f>
        <v>0</v>
      </c>
      <c r="J69">
        <v>26373</v>
      </c>
      <c r="K69" t="s">
        <v>16</v>
      </c>
      <c r="L69">
        <v>122</v>
      </c>
      <c r="M69">
        <v>122</v>
      </c>
      <c r="P69" s="31">
        <v>26317</v>
      </c>
      <c r="Q69" s="86">
        <v>454</v>
      </c>
      <c r="R69" s="86">
        <v>0</v>
      </c>
    </row>
    <row r="70" spans="2:18" x14ac:dyDescent="0.3">
      <c r="B70">
        <v>26274</v>
      </c>
      <c r="C70" t="s">
        <v>38</v>
      </c>
      <c r="D70">
        <f>VLOOKUP(B70,Table10[],3,FALSE)</f>
        <v>1211</v>
      </c>
      <c r="E70">
        <f>VLOOKUP(B70,Table10[],4,FALSE)</f>
        <v>0</v>
      </c>
      <c r="J70">
        <v>26372</v>
      </c>
      <c r="K70" t="s">
        <v>10</v>
      </c>
      <c r="L70">
        <v>470.7</v>
      </c>
      <c r="M70">
        <v>0</v>
      </c>
      <c r="P70" s="31">
        <v>26318</v>
      </c>
      <c r="Q70" s="86">
        <v>454</v>
      </c>
      <c r="R70" s="86">
        <v>0</v>
      </c>
    </row>
    <row r="71" spans="2:18" x14ac:dyDescent="0.3">
      <c r="B71">
        <v>25408</v>
      </c>
      <c r="C71" t="s">
        <v>38</v>
      </c>
      <c r="D71">
        <f>VLOOKUP(B71,Table10[],3,FALSE)</f>
        <v>450</v>
      </c>
      <c r="E71">
        <f>VLOOKUP(B71,Table10[],4,FALSE)</f>
        <v>0</v>
      </c>
      <c r="J71">
        <v>26370</v>
      </c>
      <c r="K71" t="s">
        <v>18</v>
      </c>
      <c r="L71">
        <v>905</v>
      </c>
      <c r="M71">
        <v>905</v>
      </c>
      <c r="P71" s="31">
        <v>26319</v>
      </c>
      <c r="Q71" s="86">
        <v>749</v>
      </c>
      <c r="R71" s="86">
        <v>0</v>
      </c>
    </row>
    <row r="72" spans="2:18" x14ac:dyDescent="0.3">
      <c r="B72">
        <v>26117</v>
      </c>
      <c r="C72" t="s">
        <v>38</v>
      </c>
      <c r="D72">
        <f>VLOOKUP(B72,Table10[],3,FALSE)</f>
        <v>197</v>
      </c>
      <c r="E72">
        <f>VLOOKUP(B72,Table10[],4,FALSE)</f>
        <v>0</v>
      </c>
      <c r="J72">
        <v>26369</v>
      </c>
      <c r="K72" t="s">
        <v>8</v>
      </c>
      <c r="L72">
        <v>2134</v>
      </c>
      <c r="M72">
        <v>0</v>
      </c>
      <c r="P72" s="31">
        <v>26321</v>
      </c>
      <c r="Q72" s="86">
        <v>465</v>
      </c>
      <c r="R72" s="86">
        <v>0</v>
      </c>
    </row>
    <row r="73" spans="2:18" x14ac:dyDescent="0.3">
      <c r="B73">
        <v>26275</v>
      </c>
      <c r="C73" t="s">
        <v>38</v>
      </c>
      <c r="D73">
        <f>VLOOKUP(B73,Table10[],3,FALSE)</f>
        <v>27</v>
      </c>
      <c r="E73">
        <f>VLOOKUP(B73,Table10[],4,FALSE)</f>
        <v>0</v>
      </c>
      <c r="J73">
        <v>26367</v>
      </c>
      <c r="K73" t="s">
        <v>18</v>
      </c>
      <c r="L73">
        <v>3173</v>
      </c>
      <c r="M73">
        <v>3173</v>
      </c>
      <c r="P73" s="31">
        <v>26325</v>
      </c>
      <c r="Q73" s="86">
        <v>220</v>
      </c>
      <c r="R73" s="86">
        <v>0</v>
      </c>
    </row>
    <row r="74" spans="2:18" x14ac:dyDescent="0.3">
      <c r="B74">
        <v>26254</v>
      </c>
      <c r="C74" t="s">
        <v>38</v>
      </c>
      <c r="D74">
        <f>VLOOKUP(B74,Table10[],3,FALSE)</f>
        <v>449</v>
      </c>
      <c r="E74">
        <f>VLOOKUP(B74,Table10[],4,FALSE)</f>
        <v>0</v>
      </c>
      <c r="J74">
        <v>26366</v>
      </c>
      <c r="K74" t="s">
        <v>7</v>
      </c>
      <c r="L74">
        <v>191</v>
      </c>
      <c r="M74">
        <v>0</v>
      </c>
      <c r="P74" s="31">
        <v>26326</v>
      </c>
      <c r="Q74" s="86">
        <v>465</v>
      </c>
      <c r="R74" s="86">
        <v>0</v>
      </c>
    </row>
    <row r="75" spans="2:18" x14ac:dyDescent="0.3">
      <c r="B75">
        <v>26249</v>
      </c>
      <c r="C75" t="s">
        <v>38</v>
      </c>
      <c r="D75">
        <f>VLOOKUP(B75,Table10[],3,FALSE)</f>
        <v>520</v>
      </c>
      <c r="E75">
        <f>VLOOKUP(B75,Table10[],4,FALSE)</f>
        <v>520</v>
      </c>
      <c r="J75">
        <v>26365</v>
      </c>
      <c r="K75" t="s">
        <v>18</v>
      </c>
      <c r="L75">
        <v>505</v>
      </c>
      <c r="M75">
        <v>0</v>
      </c>
      <c r="P75" s="31">
        <v>26327</v>
      </c>
      <c r="Q75" s="86">
        <v>206</v>
      </c>
      <c r="R75" s="86">
        <v>0</v>
      </c>
    </row>
    <row r="76" spans="2:18" x14ac:dyDescent="0.3">
      <c r="B76">
        <v>26342</v>
      </c>
      <c r="C76" t="s">
        <v>2</v>
      </c>
      <c r="D76">
        <f>VLOOKUP(B76,Table10[],3,FALSE)</f>
        <v>2018.5</v>
      </c>
      <c r="E76">
        <f>VLOOKUP(B76,Table10[],4,FALSE)</f>
        <v>2018.5</v>
      </c>
      <c r="J76">
        <v>26363</v>
      </c>
      <c r="K76" t="s">
        <v>53</v>
      </c>
      <c r="L76">
        <v>1269</v>
      </c>
      <c r="M76">
        <v>0</v>
      </c>
      <c r="P76" s="31">
        <v>26328</v>
      </c>
      <c r="Q76" s="86">
        <v>1397</v>
      </c>
      <c r="R76" s="86">
        <v>1397</v>
      </c>
    </row>
    <row r="77" spans="2:18" x14ac:dyDescent="0.3">
      <c r="B77">
        <v>26355</v>
      </c>
      <c r="C77" t="s">
        <v>2</v>
      </c>
      <c r="D77">
        <f>VLOOKUP(B77,Table10[],3,FALSE)</f>
        <v>1542.5</v>
      </c>
      <c r="E77">
        <f>VLOOKUP(B77,Table10[],4,FALSE)</f>
        <v>0</v>
      </c>
      <c r="J77">
        <v>26362</v>
      </c>
      <c r="K77" t="s">
        <v>10</v>
      </c>
      <c r="L77">
        <v>435</v>
      </c>
      <c r="M77">
        <v>0</v>
      </c>
      <c r="P77" s="31">
        <v>26329</v>
      </c>
      <c r="Q77" s="86">
        <v>308</v>
      </c>
      <c r="R77" s="86">
        <v>0</v>
      </c>
    </row>
    <row r="78" spans="2:18" x14ac:dyDescent="0.3">
      <c r="B78">
        <v>26341</v>
      </c>
      <c r="C78" t="s">
        <v>2</v>
      </c>
      <c r="D78">
        <f>VLOOKUP(B78,Table10[],3,FALSE)</f>
        <v>908</v>
      </c>
      <c r="E78">
        <f>VLOOKUP(B78,Table10[],4,FALSE)</f>
        <v>0</v>
      </c>
      <c r="J78">
        <v>26361</v>
      </c>
      <c r="K78" t="s">
        <v>11</v>
      </c>
      <c r="L78">
        <v>1336</v>
      </c>
      <c r="M78">
        <v>0</v>
      </c>
      <c r="P78" s="31">
        <v>26330</v>
      </c>
      <c r="Q78" s="86">
        <v>462</v>
      </c>
      <c r="R78" s="86">
        <v>0</v>
      </c>
    </row>
    <row r="79" spans="2:18" x14ac:dyDescent="0.3">
      <c r="B79">
        <v>26348</v>
      </c>
      <c r="C79" t="s">
        <v>2</v>
      </c>
      <c r="D79">
        <f>VLOOKUP(B79,Table10[],3,FALSE)</f>
        <v>578</v>
      </c>
      <c r="E79">
        <f>VLOOKUP(B79,Table10[],4,FALSE)</f>
        <v>0</v>
      </c>
      <c r="J79">
        <v>26360</v>
      </c>
      <c r="K79" t="s">
        <v>12</v>
      </c>
      <c r="L79">
        <v>482</v>
      </c>
      <c r="M79">
        <v>0</v>
      </c>
      <c r="P79" s="31">
        <v>26332</v>
      </c>
      <c r="Q79" s="86">
        <v>1109</v>
      </c>
      <c r="R79" s="86">
        <v>0</v>
      </c>
    </row>
    <row r="80" spans="2:18" x14ac:dyDescent="0.3">
      <c r="B80">
        <v>26345</v>
      </c>
      <c r="C80" t="s">
        <v>2</v>
      </c>
      <c r="D80">
        <f>VLOOKUP(B80,Table10[],3,FALSE)</f>
        <v>473</v>
      </c>
      <c r="E80">
        <f>VLOOKUP(B80,Table10[],4,FALSE)</f>
        <v>0</v>
      </c>
      <c r="J80">
        <v>26359</v>
      </c>
      <c r="K80" t="s">
        <v>10</v>
      </c>
      <c r="L80">
        <v>34</v>
      </c>
      <c r="M80">
        <v>0</v>
      </c>
      <c r="P80" s="31">
        <v>26333</v>
      </c>
      <c r="Q80" s="86">
        <v>936</v>
      </c>
      <c r="R80" s="86">
        <v>0</v>
      </c>
    </row>
    <row r="81" spans="2:18" x14ac:dyDescent="0.3">
      <c r="B81">
        <v>26358</v>
      </c>
      <c r="C81" t="s">
        <v>2</v>
      </c>
      <c r="D81">
        <f>VLOOKUP(B81,Table10[],3,FALSE)</f>
        <v>1058</v>
      </c>
      <c r="E81">
        <f>VLOOKUP(B81,Table10[],4,FALSE)</f>
        <v>0</v>
      </c>
      <c r="J81">
        <v>26358</v>
      </c>
      <c r="K81" t="s">
        <v>11</v>
      </c>
      <c r="L81">
        <v>1058</v>
      </c>
      <c r="M81">
        <v>0</v>
      </c>
      <c r="P81" s="31">
        <v>26334</v>
      </c>
      <c r="Q81" s="86">
        <v>439</v>
      </c>
      <c r="R81" s="86">
        <v>0</v>
      </c>
    </row>
    <row r="82" spans="2:18" x14ac:dyDescent="0.3">
      <c r="B82">
        <v>26333</v>
      </c>
      <c r="C82" t="s">
        <v>2</v>
      </c>
      <c r="D82">
        <f>VLOOKUP(B82,Table10[],3,FALSE)</f>
        <v>936</v>
      </c>
      <c r="E82">
        <f>VLOOKUP(B82,Table10[],4,FALSE)</f>
        <v>0</v>
      </c>
      <c r="J82">
        <v>26357</v>
      </c>
      <c r="K82" t="s">
        <v>10</v>
      </c>
      <c r="L82">
        <v>477</v>
      </c>
      <c r="M82">
        <v>0</v>
      </c>
      <c r="P82" s="31">
        <v>26335</v>
      </c>
      <c r="Q82" s="86">
        <v>2691</v>
      </c>
      <c r="R82" s="86">
        <v>0</v>
      </c>
    </row>
    <row r="83" spans="2:18" x14ac:dyDescent="0.3">
      <c r="B83">
        <v>26294</v>
      </c>
      <c r="C83" t="s">
        <v>2</v>
      </c>
      <c r="D83">
        <f>VLOOKUP(B83,Table10[],3,FALSE)</f>
        <v>991</v>
      </c>
      <c r="E83">
        <f>VLOOKUP(B83,Table10[],4,FALSE)</f>
        <v>991</v>
      </c>
      <c r="J83">
        <v>26356</v>
      </c>
      <c r="K83" t="s">
        <v>53</v>
      </c>
      <c r="L83">
        <v>45</v>
      </c>
      <c r="M83">
        <v>0</v>
      </c>
      <c r="P83" s="31">
        <v>26337</v>
      </c>
      <c r="Q83" s="86">
        <v>510</v>
      </c>
      <c r="R83" s="86">
        <v>0</v>
      </c>
    </row>
    <row r="84" spans="2:18" x14ac:dyDescent="0.3">
      <c r="B84">
        <v>26298</v>
      </c>
      <c r="C84" t="s">
        <v>2</v>
      </c>
      <c r="D84">
        <f>VLOOKUP(B84,Table10[],3,FALSE)</f>
        <v>1451.5</v>
      </c>
      <c r="E84">
        <f>VLOOKUP(B84,Table10[],4,FALSE)</f>
        <v>0</v>
      </c>
      <c r="J84">
        <v>26355</v>
      </c>
      <c r="K84" t="s">
        <v>11</v>
      </c>
      <c r="L84">
        <v>1542.5</v>
      </c>
      <c r="M84">
        <v>0</v>
      </c>
      <c r="P84" s="31">
        <v>26339</v>
      </c>
      <c r="Q84" s="86">
        <v>852</v>
      </c>
      <c r="R84" s="86">
        <v>0</v>
      </c>
    </row>
    <row r="85" spans="2:18" x14ac:dyDescent="0.3">
      <c r="B85">
        <v>26337</v>
      </c>
      <c r="C85" t="s">
        <v>2</v>
      </c>
      <c r="D85">
        <f>VLOOKUP(B85,Table10[],3,FALSE)</f>
        <v>510</v>
      </c>
      <c r="E85">
        <f>VLOOKUP(B85,Table10[],4,FALSE)</f>
        <v>0</v>
      </c>
      <c r="J85">
        <v>26354</v>
      </c>
      <c r="K85" t="s">
        <v>11</v>
      </c>
      <c r="L85">
        <v>3714.5</v>
      </c>
      <c r="M85">
        <v>0</v>
      </c>
      <c r="P85" s="31">
        <v>26340</v>
      </c>
      <c r="Q85" s="86">
        <v>636</v>
      </c>
      <c r="R85" s="86">
        <v>0</v>
      </c>
    </row>
    <row r="86" spans="2:18" x14ac:dyDescent="0.3">
      <c r="B86">
        <v>26354</v>
      </c>
      <c r="C86" t="s">
        <v>2</v>
      </c>
      <c r="D86">
        <f>VLOOKUP(B86,Table10[],3,FALSE)</f>
        <v>3714.5</v>
      </c>
      <c r="E86">
        <f>VLOOKUP(B86,Table10[],4,FALSE)</f>
        <v>0</v>
      </c>
      <c r="J86">
        <v>26353</v>
      </c>
      <c r="K86" t="s">
        <v>7</v>
      </c>
      <c r="L86">
        <v>599</v>
      </c>
      <c r="M86">
        <v>0</v>
      </c>
      <c r="P86" s="31">
        <v>26341</v>
      </c>
      <c r="Q86" s="86">
        <v>908</v>
      </c>
      <c r="R86" s="86">
        <v>0</v>
      </c>
    </row>
    <row r="87" spans="2:18" x14ac:dyDescent="0.3">
      <c r="B87">
        <v>26293</v>
      </c>
      <c r="C87" t="s">
        <v>2</v>
      </c>
      <c r="D87">
        <f>VLOOKUP(B87,Table10[],3,FALSE)</f>
        <v>448</v>
      </c>
      <c r="E87">
        <f>VLOOKUP(B87,Table10[],4,FALSE)</f>
        <v>0</v>
      </c>
      <c r="J87">
        <v>26351</v>
      </c>
      <c r="K87" t="s">
        <v>7</v>
      </c>
      <c r="L87">
        <v>34</v>
      </c>
      <c r="M87">
        <v>0</v>
      </c>
      <c r="P87" s="31">
        <v>26342</v>
      </c>
      <c r="Q87" s="86">
        <v>2018.5</v>
      </c>
      <c r="R87" s="86">
        <v>2018.5</v>
      </c>
    </row>
    <row r="88" spans="2:18" x14ac:dyDescent="0.3">
      <c r="B88">
        <v>26361</v>
      </c>
      <c r="C88" t="s">
        <v>2</v>
      </c>
      <c r="D88">
        <f>VLOOKUP(B88,Table10[],3,FALSE)</f>
        <v>1336</v>
      </c>
      <c r="E88">
        <f>VLOOKUP(B88,Table10[],4,FALSE)</f>
        <v>0</v>
      </c>
      <c r="J88">
        <v>26350</v>
      </c>
      <c r="K88" t="s">
        <v>16</v>
      </c>
      <c r="L88">
        <v>499</v>
      </c>
      <c r="M88">
        <v>0</v>
      </c>
      <c r="P88" s="31">
        <v>26344</v>
      </c>
      <c r="Q88" s="86">
        <v>799</v>
      </c>
      <c r="R88" s="86">
        <v>0</v>
      </c>
    </row>
    <row r="89" spans="2:18" x14ac:dyDescent="0.3">
      <c r="B89">
        <v>26211</v>
      </c>
      <c r="C89" t="s">
        <v>2</v>
      </c>
      <c r="D89">
        <f>VLOOKUP(B89,Table10[],3,FALSE)</f>
        <v>1559</v>
      </c>
      <c r="E89">
        <f>VLOOKUP(B89,Table10[],4,FALSE)</f>
        <v>0</v>
      </c>
      <c r="J89">
        <v>26349</v>
      </c>
      <c r="K89" t="s">
        <v>7</v>
      </c>
      <c r="L89">
        <v>731</v>
      </c>
      <c r="M89">
        <v>731</v>
      </c>
      <c r="P89" s="31">
        <v>26345</v>
      </c>
      <c r="Q89" s="86">
        <v>473</v>
      </c>
      <c r="R89" s="86">
        <v>0</v>
      </c>
    </row>
    <row r="90" spans="2:18" x14ac:dyDescent="0.3">
      <c r="B90">
        <v>26376</v>
      </c>
      <c r="C90" t="s">
        <v>2</v>
      </c>
      <c r="D90">
        <f>VLOOKUP(B90,Table10[],3,FALSE)</f>
        <v>439</v>
      </c>
      <c r="E90">
        <f>VLOOKUP(B90,Table10[],4,FALSE)</f>
        <v>0</v>
      </c>
      <c r="J90">
        <v>26348</v>
      </c>
      <c r="K90" t="s">
        <v>11</v>
      </c>
      <c r="L90">
        <v>578</v>
      </c>
      <c r="M90">
        <v>0</v>
      </c>
      <c r="P90" s="31">
        <v>26346</v>
      </c>
      <c r="Q90" s="86">
        <v>630</v>
      </c>
      <c r="R90" s="86">
        <v>0</v>
      </c>
    </row>
    <row r="91" spans="2:18" x14ac:dyDescent="0.3">
      <c r="B91">
        <v>26281</v>
      </c>
      <c r="C91" t="s">
        <v>2</v>
      </c>
      <c r="D91">
        <f>VLOOKUP(B91,Table10[],3,FALSE)</f>
        <v>335</v>
      </c>
      <c r="E91">
        <f>VLOOKUP(B91,Table10[],4,FALSE)</f>
        <v>0</v>
      </c>
      <c r="J91">
        <v>26347</v>
      </c>
      <c r="K91" t="s">
        <v>16</v>
      </c>
      <c r="L91">
        <v>611</v>
      </c>
      <c r="M91">
        <v>0</v>
      </c>
      <c r="P91" s="31">
        <v>26347</v>
      </c>
      <c r="Q91" s="86">
        <v>611</v>
      </c>
      <c r="R91" s="86">
        <v>0</v>
      </c>
    </row>
    <row r="92" spans="2:18" x14ac:dyDescent="0.3">
      <c r="B92">
        <v>26286</v>
      </c>
      <c r="C92" t="s">
        <v>2</v>
      </c>
      <c r="D92">
        <f>VLOOKUP(B92,Table10[],3,FALSE)</f>
        <v>477</v>
      </c>
      <c r="E92">
        <f>VLOOKUP(B92,Table10[],4,FALSE)</f>
        <v>0</v>
      </c>
      <c r="J92">
        <v>26346</v>
      </c>
      <c r="K92" t="s">
        <v>8</v>
      </c>
      <c r="L92">
        <v>630</v>
      </c>
      <c r="M92">
        <v>0</v>
      </c>
      <c r="P92" s="31">
        <v>26348</v>
      </c>
      <c r="Q92" s="86">
        <v>578</v>
      </c>
      <c r="R92" s="86">
        <v>0</v>
      </c>
    </row>
    <row r="93" spans="2:18" x14ac:dyDescent="0.3">
      <c r="B93">
        <v>26159</v>
      </c>
      <c r="C93" t="s">
        <v>2</v>
      </c>
      <c r="D93">
        <f>VLOOKUP(B93,Table10[],3,FALSE)</f>
        <v>1005</v>
      </c>
      <c r="E93">
        <f>VLOOKUP(B93,Table10[],4,FALSE)</f>
        <v>0</v>
      </c>
      <c r="J93">
        <v>26345</v>
      </c>
      <c r="K93" t="s">
        <v>11</v>
      </c>
      <c r="L93">
        <v>473</v>
      </c>
      <c r="M93">
        <v>0</v>
      </c>
      <c r="P93" s="31">
        <v>26350</v>
      </c>
      <c r="Q93" s="86">
        <v>499</v>
      </c>
      <c r="R93" s="86">
        <v>0</v>
      </c>
    </row>
    <row r="94" spans="2:18" x14ac:dyDescent="0.3">
      <c r="B94">
        <v>0</v>
      </c>
      <c r="C94" t="s">
        <v>2</v>
      </c>
      <c r="D94">
        <v>0</v>
      </c>
      <c r="E94">
        <v>0</v>
      </c>
      <c r="J94">
        <v>26344</v>
      </c>
      <c r="K94" t="s">
        <v>18</v>
      </c>
      <c r="L94">
        <v>799</v>
      </c>
      <c r="M94">
        <v>0</v>
      </c>
      <c r="P94" s="31">
        <v>26354</v>
      </c>
      <c r="Q94" s="86">
        <v>3714.5</v>
      </c>
      <c r="R94" s="86">
        <v>0</v>
      </c>
    </row>
    <row r="95" spans="2:18" x14ac:dyDescent="0.3">
      <c r="B95">
        <v>26330</v>
      </c>
      <c r="C95" t="s">
        <v>38</v>
      </c>
      <c r="D95">
        <f>VLOOKUP(B95,Table10[],3,FALSE)</f>
        <v>462</v>
      </c>
      <c r="E95">
        <f>VLOOKUP(B95,Table10[],4,FALSE)</f>
        <v>0</v>
      </c>
      <c r="J95">
        <v>26343</v>
      </c>
      <c r="K95" t="s">
        <v>8</v>
      </c>
      <c r="L95">
        <v>1522</v>
      </c>
      <c r="M95">
        <v>1522</v>
      </c>
      <c r="P95" s="31">
        <v>26355</v>
      </c>
      <c r="Q95" s="86">
        <v>1542.5</v>
      </c>
      <c r="R95" s="86">
        <v>0</v>
      </c>
    </row>
    <row r="96" spans="2:18" x14ac:dyDescent="0.3">
      <c r="B96">
        <v>26283</v>
      </c>
      <c r="C96" t="s">
        <v>38</v>
      </c>
      <c r="D96">
        <f>VLOOKUP(B96,Table10[],3,FALSE)</f>
        <v>583</v>
      </c>
      <c r="E96">
        <f>VLOOKUP(B96,Table10[],4,FALSE)</f>
        <v>0</v>
      </c>
      <c r="J96">
        <v>26342</v>
      </c>
      <c r="K96" t="s">
        <v>11</v>
      </c>
      <c r="L96">
        <v>2018.5</v>
      </c>
      <c r="M96">
        <v>2018.5</v>
      </c>
      <c r="P96" s="31">
        <v>26356</v>
      </c>
      <c r="Q96" s="86">
        <v>45</v>
      </c>
      <c r="R96" s="86">
        <v>0</v>
      </c>
    </row>
    <row r="97" spans="2:18" x14ac:dyDescent="0.3">
      <c r="B97">
        <v>26272</v>
      </c>
      <c r="C97" t="s">
        <v>38</v>
      </c>
      <c r="D97">
        <f>VLOOKUP(B97,Table10[],3,FALSE)</f>
        <v>254</v>
      </c>
      <c r="E97">
        <f>VLOOKUP(B97,Table10[],4,FALSE)</f>
        <v>0</v>
      </c>
      <c r="J97">
        <v>26341</v>
      </c>
      <c r="K97" t="s">
        <v>11</v>
      </c>
      <c r="L97">
        <v>908</v>
      </c>
      <c r="M97">
        <v>0</v>
      </c>
      <c r="P97" s="31">
        <v>26357</v>
      </c>
      <c r="Q97" s="86">
        <v>477</v>
      </c>
      <c r="R97" s="86">
        <v>0</v>
      </c>
    </row>
    <row r="98" spans="2:18" x14ac:dyDescent="0.3">
      <c r="B98">
        <v>26069</v>
      </c>
      <c r="C98" t="s">
        <v>38</v>
      </c>
      <c r="D98">
        <f>VLOOKUP(B98,Table10[],3,FALSE)</f>
        <v>1042</v>
      </c>
      <c r="E98">
        <f>VLOOKUP(B98,Table10[],4,FALSE)</f>
        <v>0</v>
      </c>
      <c r="J98">
        <v>26340</v>
      </c>
      <c r="K98" t="s">
        <v>9</v>
      </c>
      <c r="L98">
        <v>636</v>
      </c>
      <c r="M98">
        <v>0</v>
      </c>
      <c r="P98" s="31">
        <v>26358</v>
      </c>
      <c r="Q98" s="86">
        <v>1058</v>
      </c>
      <c r="R98" s="86">
        <v>0</v>
      </c>
    </row>
    <row r="99" spans="2:18" x14ac:dyDescent="0.3">
      <c r="B99">
        <v>26307</v>
      </c>
      <c r="C99" t="s">
        <v>38</v>
      </c>
      <c r="D99">
        <f>VLOOKUP(B99,Table10[],3,FALSE)</f>
        <v>463</v>
      </c>
      <c r="E99">
        <f>VLOOKUP(B99,Table10[],4,FALSE)</f>
        <v>0</v>
      </c>
      <c r="J99">
        <v>26339</v>
      </c>
      <c r="K99" t="s">
        <v>18</v>
      </c>
      <c r="L99">
        <v>852</v>
      </c>
      <c r="M99">
        <v>0</v>
      </c>
      <c r="P99" s="31">
        <v>26359</v>
      </c>
      <c r="Q99" s="86">
        <v>34</v>
      </c>
      <c r="R99" s="86">
        <v>0</v>
      </c>
    </row>
    <row r="100" spans="2:18" x14ac:dyDescent="0.3">
      <c r="B100">
        <v>25898</v>
      </c>
      <c r="C100" t="s">
        <v>38</v>
      </c>
      <c r="D100">
        <f>VLOOKUP(B100,Table10[],3,FALSE)</f>
        <v>96</v>
      </c>
      <c r="E100">
        <f>VLOOKUP(B100,Table10[],4,FALSE)</f>
        <v>0</v>
      </c>
      <c r="J100">
        <v>26338</v>
      </c>
      <c r="K100" t="s">
        <v>7</v>
      </c>
      <c r="L100">
        <v>1223</v>
      </c>
      <c r="M100">
        <v>0</v>
      </c>
      <c r="P100" s="31">
        <v>26360</v>
      </c>
      <c r="Q100" s="86">
        <v>482</v>
      </c>
      <c r="R100" s="86">
        <v>0</v>
      </c>
    </row>
    <row r="101" spans="2:18" x14ac:dyDescent="0.3">
      <c r="B101">
        <v>26367</v>
      </c>
      <c r="C101" t="s">
        <v>38</v>
      </c>
      <c r="D101">
        <f>VLOOKUP(B101,Table10[],3,FALSE)</f>
        <v>3173</v>
      </c>
      <c r="E101">
        <f>VLOOKUP(B101,Table10[],4,FALSE)</f>
        <v>3173</v>
      </c>
      <c r="J101">
        <v>26337</v>
      </c>
      <c r="K101" t="s">
        <v>11</v>
      </c>
      <c r="L101">
        <v>510</v>
      </c>
      <c r="M101">
        <v>0</v>
      </c>
      <c r="P101" s="31">
        <v>26361</v>
      </c>
      <c r="Q101" s="86">
        <v>1336</v>
      </c>
      <c r="R101" s="86">
        <v>0</v>
      </c>
    </row>
    <row r="102" spans="2:18" x14ac:dyDescent="0.3">
      <c r="B102">
        <v>26302</v>
      </c>
      <c r="C102" t="s">
        <v>38</v>
      </c>
      <c r="D102">
        <f>VLOOKUP(B102,Table10[],3,FALSE)</f>
        <v>4652.8</v>
      </c>
      <c r="E102">
        <f>VLOOKUP(B102,Table10[],4,FALSE)</f>
        <v>0</v>
      </c>
      <c r="J102">
        <v>26336</v>
      </c>
      <c r="K102" t="s">
        <v>7</v>
      </c>
      <c r="L102">
        <v>1038</v>
      </c>
      <c r="M102">
        <v>0</v>
      </c>
      <c r="P102" s="31">
        <v>26362</v>
      </c>
      <c r="Q102" s="86">
        <v>435</v>
      </c>
      <c r="R102" s="86">
        <v>0</v>
      </c>
    </row>
    <row r="103" spans="2:18" x14ac:dyDescent="0.3">
      <c r="B103">
        <v>26328</v>
      </c>
      <c r="C103" t="s">
        <v>38</v>
      </c>
      <c r="D103">
        <f>VLOOKUP(B103,Table10[],3,FALSE)</f>
        <v>1397</v>
      </c>
      <c r="E103">
        <f>VLOOKUP(B103,Table10[],4,FALSE)</f>
        <v>1397</v>
      </c>
      <c r="J103">
        <v>26335</v>
      </c>
      <c r="K103" t="s">
        <v>16</v>
      </c>
      <c r="L103">
        <v>2691</v>
      </c>
      <c r="M103">
        <v>0</v>
      </c>
      <c r="P103" s="31">
        <v>26363</v>
      </c>
      <c r="Q103" s="86">
        <v>1269</v>
      </c>
      <c r="R103" s="86">
        <v>0</v>
      </c>
    </row>
    <row r="104" spans="2:18" x14ac:dyDescent="0.3">
      <c r="B104">
        <v>26300</v>
      </c>
      <c r="C104" t="s">
        <v>38</v>
      </c>
      <c r="D104">
        <f>VLOOKUP(B104,Table10[],3,FALSE)</f>
        <v>539</v>
      </c>
      <c r="E104">
        <f>VLOOKUP(B104,Table10[],4,FALSE)</f>
        <v>0</v>
      </c>
      <c r="J104">
        <v>26334</v>
      </c>
      <c r="K104" t="s">
        <v>9</v>
      </c>
      <c r="L104">
        <v>439</v>
      </c>
      <c r="M104">
        <v>0</v>
      </c>
      <c r="P104" s="31">
        <v>26365</v>
      </c>
      <c r="Q104" s="86">
        <v>505</v>
      </c>
      <c r="R104" s="86">
        <v>0</v>
      </c>
    </row>
    <row r="105" spans="2:18" x14ac:dyDescent="0.3">
      <c r="B105">
        <v>26370</v>
      </c>
      <c r="C105" t="s">
        <v>38</v>
      </c>
      <c r="D105">
        <f>VLOOKUP(B105,Table10[],3,FALSE)</f>
        <v>905</v>
      </c>
      <c r="E105">
        <f>VLOOKUP(B105,Table10[],4,FALSE)</f>
        <v>905</v>
      </c>
      <c r="J105">
        <v>26333</v>
      </c>
      <c r="K105" t="s">
        <v>11</v>
      </c>
      <c r="L105">
        <v>936</v>
      </c>
      <c r="M105">
        <v>0</v>
      </c>
      <c r="P105" s="31">
        <v>26367</v>
      </c>
      <c r="Q105" s="86">
        <v>3173</v>
      </c>
      <c r="R105" s="86">
        <v>3173</v>
      </c>
    </row>
    <row r="106" spans="2:18" x14ac:dyDescent="0.3">
      <c r="B106">
        <v>26365</v>
      </c>
      <c r="C106" t="s">
        <v>38</v>
      </c>
      <c r="D106">
        <f>VLOOKUP(B106,Table10[],3,FALSE)</f>
        <v>505</v>
      </c>
      <c r="E106">
        <f>VLOOKUP(B106,Table10[],4,FALSE)</f>
        <v>0</v>
      </c>
      <c r="J106">
        <v>26332</v>
      </c>
      <c r="K106" t="s">
        <v>16</v>
      </c>
      <c r="L106">
        <v>1109</v>
      </c>
      <c r="M106">
        <v>0</v>
      </c>
      <c r="P106" s="31">
        <v>26369</v>
      </c>
      <c r="Q106" s="86">
        <v>2134</v>
      </c>
      <c r="R106" s="86">
        <v>0</v>
      </c>
    </row>
    <row r="107" spans="2:18" x14ac:dyDescent="0.3">
      <c r="B107">
        <v>26184</v>
      </c>
      <c r="C107" t="s">
        <v>38</v>
      </c>
      <c r="D107">
        <f>VLOOKUP(B107,Table10[],3,FALSE)</f>
        <v>799</v>
      </c>
      <c r="E107">
        <f>VLOOKUP(B107,Table10[],4,FALSE)</f>
        <v>0</v>
      </c>
      <c r="J107">
        <v>26331</v>
      </c>
      <c r="K107" t="s">
        <v>7</v>
      </c>
      <c r="L107">
        <v>925</v>
      </c>
      <c r="M107">
        <v>0</v>
      </c>
      <c r="P107" s="31">
        <v>26370</v>
      </c>
      <c r="Q107" s="86">
        <v>905</v>
      </c>
      <c r="R107" s="86">
        <v>905</v>
      </c>
    </row>
    <row r="108" spans="2:18" x14ac:dyDescent="0.3">
      <c r="B108">
        <v>26339</v>
      </c>
      <c r="C108" t="s">
        <v>38</v>
      </c>
      <c r="D108">
        <f>VLOOKUP(B108,Table10[],3,FALSE)</f>
        <v>852</v>
      </c>
      <c r="E108">
        <f>VLOOKUP(B108,Table10[],4,FALSE)</f>
        <v>0</v>
      </c>
      <c r="J108">
        <v>26330</v>
      </c>
      <c r="K108" t="s">
        <v>18</v>
      </c>
      <c r="L108">
        <v>462</v>
      </c>
      <c r="M108">
        <v>0</v>
      </c>
      <c r="P108" s="31">
        <v>26372</v>
      </c>
      <c r="Q108" s="86">
        <v>470.7</v>
      </c>
      <c r="R108" s="86">
        <v>0</v>
      </c>
    </row>
    <row r="109" spans="2:18" x14ac:dyDescent="0.3">
      <c r="B109">
        <v>26022</v>
      </c>
      <c r="C109" t="s">
        <v>38</v>
      </c>
      <c r="D109">
        <f>VLOOKUP(B109,Table10[],3,FALSE)</f>
        <v>1172</v>
      </c>
      <c r="E109">
        <f>VLOOKUP(B109,Table10[],4,FALSE)</f>
        <v>0</v>
      </c>
      <c r="J109">
        <v>26329</v>
      </c>
      <c r="K109" t="s">
        <v>8</v>
      </c>
      <c r="L109">
        <v>308</v>
      </c>
      <c r="M109">
        <v>0</v>
      </c>
      <c r="P109" s="31">
        <v>26373</v>
      </c>
      <c r="Q109" s="86">
        <v>122</v>
      </c>
      <c r="R109" s="86">
        <v>122</v>
      </c>
    </row>
    <row r="110" spans="2:18" x14ac:dyDescent="0.3">
      <c r="B110">
        <v>26344</v>
      </c>
      <c r="C110" t="s">
        <v>38</v>
      </c>
      <c r="D110">
        <f>VLOOKUP(B110,Table10[],3,FALSE)</f>
        <v>799</v>
      </c>
      <c r="E110">
        <f>VLOOKUP(B110,Table10[],4,FALSE)</f>
        <v>0</v>
      </c>
      <c r="J110">
        <v>26328</v>
      </c>
      <c r="K110" t="s">
        <v>18</v>
      </c>
      <c r="L110">
        <v>1397</v>
      </c>
      <c r="M110">
        <v>1397</v>
      </c>
      <c r="P110" s="31">
        <v>26374</v>
      </c>
      <c r="Q110" s="86">
        <v>774</v>
      </c>
      <c r="R110" s="86">
        <v>0</v>
      </c>
    </row>
    <row r="111" spans="2:18" x14ac:dyDescent="0.3">
      <c r="B111">
        <v>26080</v>
      </c>
      <c r="C111" t="s">
        <v>38</v>
      </c>
      <c r="D111">
        <f>VLOOKUP(B111,Table10[],3,FALSE)</f>
        <v>203</v>
      </c>
      <c r="E111">
        <f>VLOOKUP(B111,Table10[],4,FALSE)</f>
        <v>0</v>
      </c>
      <c r="J111">
        <v>26327</v>
      </c>
      <c r="K111" t="s">
        <v>12</v>
      </c>
      <c r="L111">
        <v>206</v>
      </c>
      <c r="M111">
        <v>0</v>
      </c>
      <c r="P111" s="31">
        <v>26375</v>
      </c>
      <c r="Q111" s="86">
        <v>578</v>
      </c>
      <c r="R111" s="86">
        <v>578</v>
      </c>
    </row>
    <row r="112" spans="2:18" x14ac:dyDescent="0.3">
      <c r="B112">
        <v>26375</v>
      </c>
      <c r="C112" t="s">
        <v>38</v>
      </c>
      <c r="D112">
        <f>VLOOKUP(B112,Table10[],3,FALSE)</f>
        <v>578</v>
      </c>
      <c r="E112">
        <f>VLOOKUP(B112,Table10[],4,FALSE)</f>
        <v>578</v>
      </c>
      <c r="J112">
        <v>26326</v>
      </c>
      <c r="K112" t="s">
        <v>53</v>
      </c>
      <c r="L112">
        <v>465</v>
      </c>
      <c r="M112">
        <v>0</v>
      </c>
      <c r="P112" s="31">
        <v>26376</v>
      </c>
      <c r="Q112" s="86">
        <v>439</v>
      </c>
      <c r="R112" s="86">
        <v>0</v>
      </c>
    </row>
    <row r="113" spans="2:18" x14ac:dyDescent="0.3">
      <c r="B113">
        <v>26313</v>
      </c>
      <c r="C113" t="s">
        <v>38</v>
      </c>
      <c r="D113">
        <f>VLOOKUP(B113,Table10[],3,FALSE)</f>
        <v>627</v>
      </c>
      <c r="E113">
        <f>VLOOKUP(B113,Table10[],4,FALSE)</f>
        <v>0</v>
      </c>
      <c r="J113">
        <v>26325</v>
      </c>
      <c r="K113" t="s">
        <v>8</v>
      </c>
      <c r="L113">
        <v>220</v>
      </c>
      <c r="M113">
        <v>0</v>
      </c>
      <c r="P113" s="31">
        <v>26377</v>
      </c>
      <c r="Q113" s="86">
        <v>573</v>
      </c>
      <c r="R113" s="86">
        <v>0</v>
      </c>
    </row>
    <row r="114" spans="2:18" x14ac:dyDescent="0.3">
      <c r="J114">
        <v>26324</v>
      </c>
      <c r="K114" t="s">
        <v>7</v>
      </c>
      <c r="L114">
        <v>68</v>
      </c>
      <c r="M114">
        <v>0</v>
      </c>
      <c r="P114" s="31" t="s">
        <v>30</v>
      </c>
      <c r="Q114" s="86">
        <v>84665</v>
      </c>
      <c r="R114" s="86">
        <v>13308.5</v>
      </c>
    </row>
    <row r="115" spans="2:18" x14ac:dyDescent="0.3">
      <c r="J115">
        <v>26323</v>
      </c>
      <c r="K115" t="s">
        <v>7</v>
      </c>
      <c r="L115">
        <v>1434</v>
      </c>
      <c r="M115">
        <v>0</v>
      </c>
    </row>
    <row r="116" spans="2:18" x14ac:dyDescent="0.3">
      <c r="J116">
        <v>26322</v>
      </c>
      <c r="K116" t="s">
        <v>7</v>
      </c>
      <c r="L116">
        <v>407</v>
      </c>
      <c r="M116">
        <v>0</v>
      </c>
    </row>
    <row r="117" spans="2:18" x14ac:dyDescent="0.3">
      <c r="J117">
        <v>26321</v>
      </c>
      <c r="K117" t="s">
        <v>12</v>
      </c>
      <c r="L117">
        <v>465</v>
      </c>
      <c r="M117">
        <v>0</v>
      </c>
    </row>
    <row r="118" spans="2:18" x14ac:dyDescent="0.3">
      <c r="J118">
        <v>26320</v>
      </c>
      <c r="K118" t="s">
        <v>7</v>
      </c>
      <c r="L118">
        <v>715</v>
      </c>
      <c r="M118">
        <v>0</v>
      </c>
    </row>
    <row r="119" spans="2:18" x14ac:dyDescent="0.3">
      <c r="J119">
        <v>26319</v>
      </c>
      <c r="K119" t="s">
        <v>12</v>
      </c>
      <c r="L119">
        <v>749</v>
      </c>
      <c r="M119">
        <v>0</v>
      </c>
    </row>
    <row r="120" spans="2:18" x14ac:dyDescent="0.3">
      <c r="J120">
        <v>26318</v>
      </c>
      <c r="K120" t="s">
        <v>10</v>
      </c>
      <c r="L120">
        <v>454</v>
      </c>
      <c r="M120">
        <v>0</v>
      </c>
    </row>
    <row r="121" spans="2:18" x14ac:dyDescent="0.3">
      <c r="J121">
        <v>26317</v>
      </c>
      <c r="K121" t="s">
        <v>10</v>
      </c>
      <c r="L121">
        <v>454</v>
      </c>
      <c r="M121">
        <v>0</v>
      </c>
    </row>
    <row r="122" spans="2:18" x14ac:dyDescent="0.3">
      <c r="J122">
        <v>26316</v>
      </c>
      <c r="K122" t="s">
        <v>7</v>
      </c>
      <c r="L122">
        <v>0</v>
      </c>
      <c r="M122">
        <v>0</v>
      </c>
    </row>
    <row r="123" spans="2:18" x14ac:dyDescent="0.3">
      <c r="J123">
        <v>26315</v>
      </c>
      <c r="K123" t="s">
        <v>10</v>
      </c>
      <c r="L123">
        <v>450</v>
      </c>
      <c r="M123">
        <v>0</v>
      </c>
    </row>
    <row r="124" spans="2:18" x14ac:dyDescent="0.3">
      <c r="J124">
        <v>26314</v>
      </c>
      <c r="K124" t="s">
        <v>16</v>
      </c>
      <c r="L124">
        <v>108</v>
      </c>
      <c r="M124">
        <v>0</v>
      </c>
    </row>
    <row r="125" spans="2:18" x14ac:dyDescent="0.3">
      <c r="J125">
        <v>26313</v>
      </c>
      <c r="K125" t="s">
        <v>18</v>
      </c>
      <c r="L125">
        <v>627</v>
      </c>
      <c r="M125">
        <v>0</v>
      </c>
    </row>
    <row r="126" spans="2:18" x14ac:dyDescent="0.3">
      <c r="J126">
        <v>26312</v>
      </c>
      <c r="K126" t="s">
        <v>12</v>
      </c>
      <c r="L126">
        <v>1236</v>
      </c>
      <c r="M126">
        <v>0</v>
      </c>
    </row>
    <row r="127" spans="2:18" x14ac:dyDescent="0.3">
      <c r="J127">
        <v>26311</v>
      </c>
      <c r="K127" t="s">
        <v>16</v>
      </c>
      <c r="L127">
        <v>36</v>
      </c>
      <c r="M127">
        <v>0</v>
      </c>
    </row>
    <row r="128" spans="2:18" x14ac:dyDescent="0.3">
      <c r="J128">
        <v>26310</v>
      </c>
      <c r="K128" t="s">
        <v>10</v>
      </c>
      <c r="L128">
        <v>2938</v>
      </c>
      <c r="M128">
        <v>2938</v>
      </c>
    </row>
    <row r="129" spans="10:13" x14ac:dyDescent="0.3">
      <c r="J129">
        <v>26309</v>
      </c>
      <c r="K129" t="s">
        <v>53</v>
      </c>
      <c r="L129">
        <v>494</v>
      </c>
      <c r="M129">
        <v>0</v>
      </c>
    </row>
    <row r="130" spans="10:13" x14ac:dyDescent="0.3">
      <c r="J130">
        <v>26308</v>
      </c>
      <c r="K130" t="s">
        <v>8</v>
      </c>
      <c r="L130">
        <v>751</v>
      </c>
      <c r="M130">
        <v>0</v>
      </c>
    </row>
    <row r="131" spans="10:13" x14ac:dyDescent="0.3">
      <c r="J131">
        <v>26307</v>
      </c>
      <c r="K131" t="s">
        <v>18</v>
      </c>
      <c r="L131">
        <v>463</v>
      </c>
      <c r="M131">
        <v>0</v>
      </c>
    </row>
    <row r="132" spans="10:13" x14ac:dyDescent="0.3">
      <c r="J132">
        <v>26306</v>
      </c>
      <c r="K132" t="s">
        <v>10</v>
      </c>
      <c r="L132">
        <v>666</v>
      </c>
      <c r="M132">
        <v>666</v>
      </c>
    </row>
    <row r="133" spans="10:13" x14ac:dyDescent="0.3">
      <c r="J133">
        <v>26305</v>
      </c>
      <c r="K133" t="s">
        <v>7</v>
      </c>
      <c r="L133">
        <v>439</v>
      </c>
      <c r="M133">
        <v>0</v>
      </c>
    </row>
    <row r="134" spans="10:13" x14ac:dyDescent="0.3">
      <c r="J134">
        <v>26304</v>
      </c>
      <c r="K134" t="s">
        <v>7</v>
      </c>
      <c r="L134">
        <v>879</v>
      </c>
      <c r="M134">
        <v>0</v>
      </c>
    </row>
    <row r="135" spans="10:13" x14ac:dyDescent="0.3">
      <c r="J135">
        <v>26303</v>
      </c>
      <c r="K135" t="s">
        <v>10</v>
      </c>
      <c r="L135">
        <v>452</v>
      </c>
      <c r="M135">
        <v>0</v>
      </c>
    </row>
    <row r="136" spans="10:13" x14ac:dyDescent="0.3">
      <c r="J136">
        <v>26302</v>
      </c>
      <c r="K136" t="s">
        <v>18</v>
      </c>
      <c r="L136">
        <v>4652.8</v>
      </c>
      <c r="M136">
        <v>0</v>
      </c>
    </row>
    <row r="137" spans="10:13" x14ac:dyDescent="0.3">
      <c r="J137">
        <v>26301</v>
      </c>
      <c r="K137" t="s">
        <v>7</v>
      </c>
      <c r="L137">
        <v>73</v>
      </c>
      <c r="M137">
        <v>0</v>
      </c>
    </row>
    <row r="138" spans="10:13" x14ac:dyDescent="0.3">
      <c r="J138">
        <v>26300</v>
      </c>
      <c r="K138" t="s">
        <v>18</v>
      </c>
      <c r="L138">
        <v>539</v>
      </c>
      <c r="M138">
        <v>0</v>
      </c>
    </row>
    <row r="139" spans="10:13" x14ac:dyDescent="0.3">
      <c r="J139">
        <v>26299</v>
      </c>
      <c r="K139" t="s">
        <v>12</v>
      </c>
      <c r="L139">
        <v>296</v>
      </c>
      <c r="M139">
        <v>0</v>
      </c>
    </row>
    <row r="140" spans="10:13" x14ac:dyDescent="0.3">
      <c r="J140">
        <v>26298</v>
      </c>
      <c r="K140" t="s">
        <v>11</v>
      </c>
      <c r="L140">
        <v>1451.5</v>
      </c>
      <c r="M140">
        <v>0</v>
      </c>
    </row>
    <row r="141" spans="10:13" x14ac:dyDescent="0.3">
      <c r="J141">
        <v>26297</v>
      </c>
      <c r="K141" t="s">
        <v>10</v>
      </c>
      <c r="L141">
        <v>606</v>
      </c>
      <c r="M141">
        <v>0</v>
      </c>
    </row>
    <row r="142" spans="10:13" x14ac:dyDescent="0.3">
      <c r="J142">
        <v>26296</v>
      </c>
      <c r="K142" t="s">
        <v>12</v>
      </c>
      <c r="L142">
        <v>415</v>
      </c>
      <c r="M142">
        <v>0</v>
      </c>
    </row>
    <row r="143" spans="10:13" x14ac:dyDescent="0.3">
      <c r="J143">
        <v>26295</v>
      </c>
      <c r="K143" t="s">
        <v>9</v>
      </c>
      <c r="L143">
        <v>1339</v>
      </c>
      <c r="M143">
        <v>0</v>
      </c>
    </row>
    <row r="144" spans="10:13" x14ac:dyDescent="0.3">
      <c r="J144">
        <v>26294</v>
      </c>
      <c r="K144" t="s">
        <v>11</v>
      </c>
      <c r="L144">
        <v>991</v>
      </c>
      <c r="M144">
        <v>991</v>
      </c>
    </row>
    <row r="145" spans="10:13" x14ac:dyDescent="0.3">
      <c r="J145">
        <v>26293</v>
      </c>
      <c r="K145" t="s">
        <v>11</v>
      </c>
      <c r="L145">
        <v>448</v>
      </c>
      <c r="M145">
        <v>0</v>
      </c>
    </row>
    <row r="146" spans="10:13" x14ac:dyDescent="0.3">
      <c r="J146">
        <v>26292</v>
      </c>
      <c r="K146" t="s">
        <v>7</v>
      </c>
      <c r="L146">
        <v>1231</v>
      </c>
      <c r="M146">
        <v>0</v>
      </c>
    </row>
    <row r="147" spans="10:13" x14ac:dyDescent="0.3">
      <c r="J147">
        <v>26291</v>
      </c>
      <c r="K147" t="s">
        <v>7</v>
      </c>
      <c r="L147">
        <v>959</v>
      </c>
      <c r="M147">
        <v>0</v>
      </c>
    </row>
    <row r="148" spans="10:13" x14ac:dyDescent="0.3">
      <c r="J148">
        <v>26290</v>
      </c>
      <c r="K148" t="s">
        <v>8</v>
      </c>
      <c r="L148">
        <v>871</v>
      </c>
      <c r="M148">
        <v>0</v>
      </c>
    </row>
    <row r="149" spans="10:13" x14ac:dyDescent="0.3">
      <c r="J149">
        <v>26289</v>
      </c>
      <c r="K149" t="s">
        <v>8</v>
      </c>
      <c r="L149">
        <v>444.8</v>
      </c>
      <c r="M149">
        <v>0</v>
      </c>
    </row>
    <row r="150" spans="10:13" x14ac:dyDescent="0.3">
      <c r="J150">
        <v>26288</v>
      </c>
      <c r="K150" t="s">
        <v>53</v>
      </c>
      <c r="L150">
        <v>101</v>
      </c>
      <c r="M150">
        <v>0</v>
      </c>
    </row>
    <row r="151" spans="10:13" x14ac:dyDescent="0.3">
      <c r="J151">
        <v>26286</v>
      </c>
      <c r="K151" t="s">
        <v>11</v>
      </c>
      <c r="L151">
        <v>477</v>
      </c>
      <c r="M151">
        <v>0</v>
      </c>
    </row>
    <row r="152" spans="10:13" x14ac:dyDescent="0.3">
      <c r="J152">
        <v>26285</v>
      </c>
      <c r="K152" t="s">
        <v>10</v>
      </c>
      <c r="L152">
        <v>918.7</v>
      </c>
      <c r="M152">
        <v>0</v>
      </c>
    </row>
    <row r="153" spans="10:13" x14ac:dyDescent="0.3">
      <c r="J153">
        <v>26284</v>
      </c>
      <c r="K153" t="s">
        <v>10</v>
      </c>
      <c r="L153">
        <v>475</v>
      </c>
      <c r="M153">
        <v>0</v>
      </c>
    </row>
    <row r="154" spans="10:13" x14ac:dyDescent="0.3">
      <c r="J154">
        <v>26283</v>
      </c>
      <c r="K154" t="s">
        <v>18</v>
      </c>
      <c r="L154">
        <v>583</v>
      </c>
      <c r="M154">
        <v>0</v>
      </c>
    </row>
    <row r="155" spans="10:13" x14ac:dyDescent="0.3">
      <c r="J155">
        <v>26281</v>
      </c>
      <c r="K155" t="s">
        <v>11</v>
      </c>
      <c r="L155">
        <v>335</v>
      </c>
      <c r="M155">
        <v>0</v>
      </c>
    </row>
    <row r="156" spans="10:13" x14ac:dyDescent="0.3">
      <c r="J156">
        <v>26280</v>
      </c>
      <c r="K156" t="s">
        <v>9</v>
      </c>
      <c r="L156">
        <v>969</v>
      </c>
      <c r="M156">
        <v>0</v>
      </c>
    </row>
    <row r="157" spans="10:13" x14ac:dyDescent="0.3">
      <c r="J157">
        <v>26279</v>
      </c>
      <c r="K157" t="s">
        <v>16</v>
      </c>
      <c r="L157">
        <v>646</v>
      </c>
      <c r="M157">
        <v>0</v>
      </c>
    </row>
    <row r="158" spans="10:13" x14ac:dyDescent="0.3">
      <c r="J158">
        <v>26277</v>
      </c>
      <c r="K158" t="s">
        <v>16</v>
      </c>
      <c r="L158">
        <v>1022</v>
      </c>
      <c r="M158">
        <v>0</v>
      </c>
    </row>
    <row r="159" spans="10:13" x14ac:dyDescent="0.3">
      <c r="J159">
        <v>26276</v>
      </c>
      <c r="K159" t="s">
        <v>18</v>
      </c>
      <c r="L159">
        <v>495</v>
      </c>
      <c r="M159">
        <v>0</v>
      </c>
    </row>
    <row r="160" spans="10:13" x14ac:dyDescent="0.3">
      <c r="J160">
        <v>26275</v>
      </c>
      <c r="K160" t="s">
        <v>18</v>
      </c>
      <c r="L160">
        <v>27</v>
      </c>
      <c r="M160">
        <v>0</v>
      </c>
    </row>
    <row r="161" spans="10:13" x14ac:dyDescent="0.3">
      <c r="J161">
        <v>26274</v>
      </c>
      <c r="K161" t="s">
        <v>18</v>
      </c>
      <c r="L161">
        <v>1211</v>
      </c>
      <c r="M161">
        <v>0</v>
      </c>
    </row>
    <row r="162" spans="10:13" x14ac:dyDescent="0.3">
      <c r="J162">
        <v>26273</v>
      </c>
      <c r="K162" t="s">
        <v>10</v>
      </c>
      <c r="L162">
        <v>322</v>
      </c>
      <c r="M162">
        <v>0</v>
      </c>
    </row>
    <row r="163" spans="10:13" x14ac:dyDescent="0.3">
      <c r="J163">
        <v>26272</v>
      </c>
      <c r="K163" t="s">
        <v>18</v>
      </c>
      <c r="L163">
        <v>254</v>
      </c>
      <c r="M163">
        <v>0</v>
      </c>
    </row>
    <row r="164" spans="10:13" x14ac:dyDescent="0.3">
      <c r="J164">
        <v>26271</v>
      </c>
      <c r="K164" t="s">
        <v>10</v>
      </c>
      <c r="L164">
        <v>941</v>
      </c>
      <c r="M164">
        <v>0</v>
      </c>
    </row>
    <row r="165" spans="10:13" x14ac:dyDescent="0.3">
      <c r="J165">
        <v>26270</v>
      </c>
      <c r="K165" t="s">
        <v>18</v>
      </c>
      <c r="L165">
        <v>513</v>
      </c>
      <c r="M165">
        <v>0</v>
      </c>
    </row>
    <row r="166" spans="10:13" x14ac:dyDescent="0.3">
      <c r="J166">
        <v>26269</v>
      </c>
      <c r="K166" t="s">
        <v>8</v>
      </c>
      <c r="L166">
        <v>1169</v>
      </c>
      <c r="M166">
        <v>0</v>
      </c>
    </row>
    <row r="167" spans="10:13" x14ac:dyDescent="0.3">
      <c r="J167">
        <v>26268</v>
      </c>
      <c r="K167" t="s">
        <v>10</v>
      </c>
      <c r="L167">
        <v>435</v>
      </c>
      <c r="M167">
        <v>0</v>
      </c>
    </row>
    <row r="168" spans="10:13" x14ac:dyDescent="0.3">
      <c r="J168">
        <v>26267</v>
      </c>
      <c r="K168" t="s">
        <v>7</v>
      </c>
      <c r="L168">
        <v>1015</v>
      </c>
      <c r="M168">
        <v>0</v>
      </c>
    </row>
    <row r="169" spans="10:13" x14ac:dyDescent="0.3">
      <c r="J169">
        <v>26266</v>
      </c>
      <c r="K169" t="s">
        <v>10</v>
      </c>
      <c r="L169">
        <v>630</v>
      </c>
      <c r="M169">
        <v>0</v>
      </c>
    </row>
    <row r="170" spans="10:13" x14ac:dyDescent="0.3">
      <c r="J170">
        <v>26265</v>
      </c>
      <c r="K170" t="s">
        <v>10</v>
      </c>
      <c r="L170">
        <v>491</v>
      </c>
      <c r="M170">
        <v>0</v>
      </c>
    </row>
    <row r="171" spans="10:13" x14ac:dyDescent="0.3">
      <c r="J171">
        <v>26264</v>
      </c>
      <c r="K171" t="s">
        <v>10</v>
      </c>
      <c r="L171">
        <v>105</v>
      </c>
      <c r="M171">
        <v>0</v>
      </c>
    </row>
    <row r="172" spans="10:13" x14ac:dyDescent="0.3">
      <c r="J172">
        <v>26263</v>
      </c>
      <c r="K172" t="s">
        <v>9</v>
      </c>
      <c r="L172">
        <v>514</v>
      </c>
      <c r="M172">
        <v>0</v>
      </c>
    </row>
    <row r="173" spans="10:13" x14ac:dyDescent="0.3">
      <c r="J173">
        <v>26261</v>
      </c>
      <c r="K173" t="s">
        <v>7</v>
      </c>
      <c r="L173">
        <v>535.5</v>
      </c>
      <c r="M173">
        <v>0</v>
      </c>
    </row>
    <row r="174" spans="10:13" x14ac:dyDescent="0.3">
      <c r="J174">
        <v>26260</v>
      </c>
      <c r="K174" t="s">
        <v>8</v>
      </c>
      <c r="L174">
        <v>420</v>
      </c>
      <c r="M174">
        <v>420</v>
      </c>
    </row>
    <row r="175" spans="10:13" x14ac:dyDescent="0.3">
      <c r="J175">
        <v>26259</v>
      </c>
      <c r="K175" t="s">
        <v>8</v>
      </c>
      <c r="L175">
        <v>436</v>
      </c>
      <c r="M175">
        <v>0</v>
      </c>
    </row>
    <row r="176" spans="10:13" x14ac:dyDescent="0.3">
      <c r="J176">
        <v>26257</v>
      </c>
      <c r="K176" t="s">
        <v>16</v>
      </c>
      <c r="L176">
        <v>439</v>
      </c>
      <c r="M176">
        <v>0</v>
      </c>
    </row>
    <row r="177" spans="10:13" x14ac:dyDescent="0.3">
      <c r="J177">
        <v>26256</v>
      </c>
      <c r="K177" t="s">
        <v>12</v>
      </c>
      <c r="L177">
        <v>475</v>
      </c>
      <c r="M177">
        <v>0</v>
      </c>
    </row>
    <row r="178" spans="10:13" x14ac:dyDescent="0.3">
      <c r="J178">
        <v>26255</v>
      </c>
      <c r="K178" t="s">
        <v>16</v>
      </c>
      <c r="L178">
        <v>493</v>
      </c>
      <c r="M178">
        <v>0</v>
      </c>
    </row>
    <row r="179" spans="10:13" x14ac:dyDescent="0.3">
      <c r="J179">
        <v>26254</v>
      </c>
      <c r="K179" t="s">
        <v>18</v>
      </c>
      <c r="L179">
        <v>449</v>
      </c>
      <c r="M179">
        <v>0</v>
      </c>
    </row>
    <row r="180" spans="10:13" x14ac:dyDescent="0.3">
      <c r="J180">
        <v>26253</v>
      </c>
      <c r="K180" t="s">
        <v>12</v>
      </c>
      <c r="L180">
        <v>470</v>
      </c>
      <c r="M180">
        <v>0</v>
      </c>
    </row>
    <row r="181" spans="10:13" x14ac:dyDescent="0.3">
      <c r="J181">
        <v>26250</v>
      </c>
      <c r="K181" t="s">
        <v>10</v>
      </c>
      <c r="L181">
        <v>488</v>
      </c>
      <c r="M181">
        <v>0</v>
      </c>
    </row>
    <row r="182" spans="10:13" x14ac:dyDescent="0.3">
      <c r="J182">
        <v>26249</v>
      </c>
      <c r="K182" t="s">
        <v>18</v>
      </c>
      <c r="L182">
        <v>520</v>
      </c>
      <c r="M182">
        <v>520</v>
      </c>
    </row>
    <row r="183" spans="10:13" x14ac:dyDescent="0.3">
      <c r="J183">
        <v>26248</v>
      </c>
      <c r="K183" t="s">
        <v>16</v>
      </c>
      <c r="L183">
        <v>496</v>
      </c>
      <c r="M183">
        <v>0</v>
      </c>
    </row>
    <row r="184" spans="10:13" x14ac:dyDescent="0.3">
      <c r="J184">
        <v>26247</v>
      </c>
      <c r="K184" t="s">
        <v>53</v>
      </c>
      <c r="L184">
        <v>457.5</v>
      </c>
      <c r="M184">
        <v>0</v>
      </c>
    </row>
    <row r="185" spans="10:13" x14ac:dyDescent="0.3">
      <c r="J185">
        <v>26246</v>
      </c>
      <c r="K185" t="s">
        <v>7</v>
      </c>
      <c r="L185">
        <v>0</v>
      </c>
      <c r="M185">
        <v>0</v>
      </c>
    </row>
    <row r="186" spans="10:13" x14ac:dyDescent="0.3">
      <c r="J186">
        <v>26244</v>
      </c>
      <c r="K186" t="s">
        <v>7</v>
      </c>
      <c r="L186">
        <v>0</v>
      </c>
      <c r="M186">
        <v>0</v>
      </c>
    </row>
    <row r="187" spans="10:13" x14ac:dyDescent="0.3">
      <c r="J187">
        <v>26243</v>
      </c>
      <c r="K187" t="s">
        <v>10</v>
      </c>
      <c r="L187">
        <v>1680.5</v>
      </c>
      <c r="M187">
        <v>0</v>
      </c>
    </row>
    <row r="188" spans="10:13" x14ac:dyDescent="0.3">
      <c r="J188">
        <v>26242</v>
      </c>
      <c r="K188" t="s">
        <v>8</v>
      </c>
      <c r="L188">
        <v>792</v>
      </c>
      <c r="M188">
        <v>0</v>
      </c>
    </row>
    <row r="189" spans="10:13" x14ac:dyDescent="0.3">
      <c r="J189">
        <v>26241</v>
      </c>
      <c r="K189" t="s">
        <v>12</v>
      </c>
      <c r="L189">
        <v>479</v>
      </c>
      <c r="M189">
        <v>0</v>
      </c>
    </row>
    <row r="190" spans="10:13" x14ac:dyDescent="0.3">
      <c r="J190">
        <v>26240</v>
      </c>
      <c r="K190" t="s">
        <v>10</v>
      </c>
      <c r="L190">
        <v>699</v>
      </c>
      <c r="M190">
        <v>0</v>
      </c>
    </row>
    <row r="191" spans="10:13" x14ac:dyDescent="0.3">
      <c r="J191">
        <v>26239</v>
      </c>
      <c r="K191" t="s">
        <v>8</v>
      </c>
      <c r="L191">
        <v>1524</v>
      </c>
      <c r="M191">
        <v>1524</v>
      </c>
    </row>
    <row r="192" spans="10:13" x14ac:dyDescent="0.3">
      <c r="J192">
        <v>26238</v>
      </c>
      <c r="K192" t="s">
        <v>16</v>
      </c>
      <c r="L192">
        <v>542</v>
      </c>
      <c r="M192">
        <v>0</v>
      </c>
    </row>
    <row r="193" spans="10:13" x14ac:dyDescent="0.3">
      <c r="J193">
        <v>26237</v>
      </c>
      <c r="K193" t="s">
        <v>18</v>
      </c>
      <c r="L193">
        <v>99</v>
      </c>
      <c r="M193">
        <v>0</v>
      </c>
    </row>
    <row r="194" spans="10:13" x14ac:dyDescent="0.3">
      <c r="J194">
        <v>26236</v>
      </c>
      <c r="K194" t="s">
        <v>12</v>
      </c>
      <c r="L194">
        <v>488</v>
      </c>
      <c r="M194">
        <v>0</v>
      </c>
    </row>
    <row r="195" spans="10:13" x14ac:dyDescent="0.3">
      <c r="J195">
        <v>26235</v>
      </c>
      <c r="K195" t="s">
        <v>12</v>
      </c>
      <c r="L195">
        <v>682</v>
      </c>
      <c r="M195">
        <v>0</v>
      </c>
    </row>
    <row r="196" spans="10:13" x14ac:dyDescent="0.3">
      <c r="J196">
        <v>26233</v>
      </c>
      <c r="K196" t="s">
        <v>12</v>
      </c>
      <c r="L196">
        <v>1554</v>
      </c>
      <c r="M196">
        <v>0</v>
      </c>
    </row>
    <row r="197" spans="10:13" x14ac:dyDescent="0.3">
      <c r="J197">
        <v>26232</v>
      </c>
      <c r="K197" t="s">
        <v>8</v>
      </c>
      <c r="L197">
        <v>920</v>
      </c>
      <c r="M197">
        <v>0</v>
      </c>
    </row>
    <row r="198" spans="10:13" x14ac:dyDescent="0.3">
      <c r="J198">
        <v>26231</v>
      </c>
      <c r="K198" t="s">
        <v>18</v>
      </c>
      <c r="L198">
        <v>1315</v>
      </c>
      <c r="M198">
        <v>0</v>
      </c>
    </row>
    <row r="199" spans="10:13" x14ac:dyDescent="0.3">
      <c r="J199">
        <v>26230</v>
      </c>
      <c r="K199" t="s">
        <v>10</v>
      </c>
      <c r="L199">
        <v>332</v>
      </c>
      <c r="M199">
        <v>332</v>
      </c>
    </row>
    <row r="200" spans="10:13" x14ac:dyDescent="0.3">
      <c r="J200">
        <v>26229</v>
      </c>
      <c r="K200" t="s">
        <v>10</v>
      </c>
      <c r="L200">
        <v>513</v>
      </c>
      <c r="M200">
        <v>0</v>
      </c>
    </row>
    <row r="201" spans="10:13" x14ac:dyDescent="0.3">
      <c r="J201">
        <v>26228</v>
      </c>
      <c r="K201" t="s">
        <v>12</v>
      </c>
      <c r="L201">
        <v>2269</v>
      </c>
      <c r="M201">
        <v>0</v>
      </c>
    </row>
    <row r="202" spans="10:13" x14ac:dyDescent="0.3">
      <c r="J202">
        <v>26227</v>
      </c>
      <c r="K202" t="s">
        <v>16</v>
      </c>
      <c r="L202">
        <v>469</v>
      </c>
      <c r="M202">
        <v>0</v>
      </c>
    </row>
    <row r="203" spans="10:13" x14ac:dyDescent="0.3">
      <c r="J203">
        <v>26226</v>
      </c>
      <c r="K203" t="s">
        <v>8</v>
      </c>
      <c r="L203">
        <v>513</v>
      </c>
      <c r="M203">
        <v>0</v>
      </c>
    </row>
    <row r="204" spans="10:13" x14ac:dyDescent="0.3">
      <c r="J204">
        <v>26225</v>
      </c>
      <c r="K204" t="s">
        <v>9</v>
      </c>
      <c r="L204">
        <v>730</v>
      </c>
      <c r="M204">
        <v>0</v>
      </c>
    </row>
    <row r="205" spans="10:13" x14ac:dyDescent="0.3">
      <c r="J205">
        <v>26224</v>
      </c>
      <c r="K205" t="s">
        <v>9</v>
      </c>
      <c r="L205">
        <v>0</v>
      </c>
      <c r="M205">
        <v>0</v>
      </c>
    </row>
    <row r="206" spans="10:13" x14ac:dyDescent="0.3">
      <c r="J206">
        <v>26223</v>
      </c>
      <c r="K206" t="s">
        <v>18</v>
      </c>
      <c r="L206">
        <v>439</v>
      </c>
      <c r="M206">
        <v>0</v>
      </c>
    </row>
    <row r="207" spans="10:13" x14ac:dyDescent="0.3">
      <c r="J207">
        <v>26221</v>
      </c>
      <c r="K207" t="s">
        <v>19</v>
      </c>
      <c r="L207">
        <v>466</v>
      </c>
      <c r="M207">
        <v>0</v>
      </c>
    </row>
    <row r="208" spans="10:13" x14ac:dyDescent="0.3">
      <c r="J208">
        <v>26220</v>
      </c>
      <c r="K208" t="s">
        <v>8</v>
      </c>
      <c r="L208">
        <v>501</v>
      </c>
      <c r="M208">
        <v>0</v>
      </c>
    </row>
    <row r="209" spans="10:13" x14ac:dyDescent="0.3">
      <c r="J209">
        <v>26219</v>
      </c>
      <c r="K209" t="s">
        <v>18</v>
      </c>
      <c r="L209">
        <v>344</v>
      </c>
      <c r="M209">
        <v>0</v>
      </c>
    </row>
    <row r="210" spans="10:13" x14ac:dyDescent="0.3">
      <c r="J210">
        <v>26218</v>
      </c>
      <c r="K210" t="s">
        <v>12</v>
      </c>
      <c r="L210">
        <v>483</v>
      </c>
      <c r="M210">
        <v>0</v>
      </c>
    </row>
    <row r="211" spans="10:13" x14ac:dyDescent="0.3">
      <c r="J211">
        <v>26217</v>
      </c>
      <c r="K211" t="s">
        <v>16</v>
      </c>
      <c r="L211">
        <v>554</v>
      </c>
      <c r="M211">
        <v>0</v>
      </c>
    </row>
    <row r="212" spans="10:13" x14ac:dyDescent="0.3">
      <c r="J212">
        <v>26215</v>
      </c>
      <c r="K212" t="s">
        <v>16</v>
      </c>
      <c r="L212">
        <v>453</v>
      </c>
      <c r="M212">
        <v>0</v>
      </c>
    </row>
    <row r="213" spans="10:13" x14ac:dyDescent="0.3">
      <c r="J213">
        <v>26214</v>
      </c>
      <c r="K213" t="s">
        <v>7</v>
      </c>
      <c r="L213">
        <v>3951.6</v>
      </c>
      <c r="M213">
        <v>0</v>
      </c>
    </row>
    <row r="214" spans="10:13" x14ac:dyDescent="0.3">
      <c r="J214">
        <v>26213</v>
      </c>
      <c r="K214" t="s">
        <v>12</v>
      </c>
      <c r="L214">
        <v>1538</v>
      </c>
      <c r="M214">
        <v>0</v>
      </c>
    </row>
    <row r="215" spans="10:13" x14ac:dyDescent="0.3">
      <c r="J215">
        <v>26212</v>
      </c>
      <c r="K215" t="s">
        <v>10</v>
      </c>
      <c r="L215">
        <v>515</v>
      </c>
      <c r="M215">
        <v>0</v>
      </c>
    </row>
    <row r="216" spans="10:13" x14ac:dyDescent="0.3">
      <c r="J216">
        <v>26211</v>
      </c>
      <c r="K216" t="s">
        <v>11</v>
      </c>
      <c r="L216">
        <v>1559</v>
      </c>
      <c r="M216">
        <v>0</v>
      </c>
    </row>
    <row r="217" spans="10:13" x14ac:dyDescent="0.3">
      <c r="J217">
        <v>26210</v>
      </c>
      <c r="K217" t="s">
        <v>15</v>
      </c>
      <c r="L217">
        <v>1714</v>
      </c>
      <c r="M217">
        <v>0</v>
      </c>
    </row>
    <row r="218" spans="10:13" x14ac:dyDescent="0.3">
      <c r="J218">
        <v>26208</v>
      </c>
      <c r="K218" t="s">
        <v>18</v>
      </c>
      <c r="L218">
        <v>419</v>
      </c>
      <c r="M218">
        <v>0</v>
      </c>
    </row>
    <row r="219" spans="10:13" x14ac:dyDescent="0.3">
      <c r="J219">
        <v>26207</v>
      </c>
      <c r="K219" t="s">
        <v>18</v>
      </c>
      <c r="L219">
        <v>403</v>
      </c>
      <c r="M219">
        <v>0</v>
      </c>
    </row>
    <row r="220" spans="10:13" x14ac:dyDescent="0.3">
      <c r="J220">
        <v>26206</v>
      </c>
      <c r="K220" t="s">
        <v>9</v>
      </c>
      <c r="L220">
        <v>838</v>
      </c>
      <c r="M220">
        <v>0</v>
      </c>
    </row>
    <row r="221" spans="10:13" x14ac:dyDescent="0.3">
      <c r="J221">
        <v>26205</v>
      </c>
      <c r="K221" t="s">
        <v>18</v>
      </c>
      <c r="L221">
        <v>506</v>
      </c>
      <c r="M221">
        <v>0</v>
      </c>
    </row>
    <row r="222" spans="10:13" x14ac:dyDescent="0.3">
      <c r="J222">
        <v>26204</v>
      </c>
      <c r="K222" t="s">
        <v>18</v>
      </c>
      <c r="L222">
        <v>711</v>
      </c>
      <c r="M222">
        <v>0</v>
      </c>
    </row>
    <row r="223" spans="10:13" x14ac:dyDescent="0.3">
      <c r="J223">
        <v>26201</v>
      </c>
      <c r="K223" t="s">
        <v>7</v>
      </c>
      <c r="L223">
        <v>0</v>
      </c>
      <c r="M223">
        <v>0</v>
      </c>
    </row>
    <row r="224" spans="10:13" x14ac:dyDescent="0.3">
      <c r="J224">
        <v>26200</v>
      </c>
      <c r="K224" t="s">
        <v>18</v>
      </c>
      <c r="L224">
        <v>1291</v>
      </c>
      <c r="M224">
        <v>0</v>
      </c>
    </row>
    <row r="225" spans="10:13" x14ac:dyDescent="0.3">
      <c r="J225">
        <v>26198</v>
      </c>
      <c r="K225" t="s">
        <v>16</v>
      </c>
      <c r="L225">
        <v>447</v>
      </c>
      <c r="M225">
        <v>0</v>
      </c>
    </row>
    <row r="226" spans="10:13" x14ac:dyDescent="0.3">
      <c r="J226">
        <v>26196</v>
      </c>
      <c r="K226" t="s">
        <v>18</v>
      </c>
      <c r="L226">
        <v>640</v>
      </c>
      <c r="M226">
        <v>0</v>
      </c>
    </row>
    <row r="227" spans="10:13" x14ac:dyDescent="0.3">
      <c r="J227">
        <v>26193</v>
      </c>
      <c r="K227" t="s">
        <v>19</v>
      </c>
      <c r="L227">
        <v>1825</v>
      </c>
      <c r="M227">
        <v>0</v>
      </c>
    </row>
    <row r="228" spans="10:13" x14ac:dyDescent="0.3">
      <c r="J228">
        <v>26192</v>
      </c>
      <c r="K228" t="s">
        <v>7</v>
      </c>
      <c r="L228">
        <v>0</v>
      </c>
      <c r="M228">
        <v>0</v>
      </c>
    </row>
    <row r="229" spans="10:13" x14ac:dyDescent="0.3">
      <c r="J229">
        <v>26191</v>
      </c>
      <c r="K229" t="s">
        <v>12</v>
      </c>
      <c r="L229">
        <v>501</v>
      </c>
      <c r="M229">
        <v>0</v>
      </c>
    </row>
    <row r="230" spans="10:13" x14ac:dyDescent="0.3">
      <c r="J230">
        <v>26190</v>
      </c>
      <c r="K230" t="s">
        <v>15</v>
      </c>
      <c r="L230">
        <v>1366.65</v>
      </c>
      <c r="M230">
        <v>0</v>
      </c>
    </row>
    <row r="231" spans="10:13" x14ac:dyDescent="0.3">
      <c r="J231">
        <v>26189</v>
      </c>
      <c r="K231" t="s">
        <v>10</v>
      </c>
      <c r="L231">
        <v>908</v>
      </c>
      <c r="M231">
        <v>1006</v>
      </c>
    </row>
    <row r="232" spans="10:13" x14ac:dyDescent="0.3">
      <c r="J232">
        <v>26188</v>
      </c>
      <c r="K232" t="s">
        <v>18</v>
      </c>
      <c r="L232">
        <v>1586</v>
      </c>
      <c r="M232">
        <v>0</v>
      </c>
    </row>
    <row r="233" spans="10:13" x14ac:dyDescent="0.3">
      <c r="J233">
        <v>26187</v>
      </c>
      <c r="K233" t="s">
        <v>18</v>
      </c>
      <c r="L233">
        <v>481</v>
      </c>
      <c r="M233">
        <v>0</v>
      </c>
    </row>
    <row r="234" spans="10:13" x14ac:dyDescent="0.3">
      <c r="J234">
        <v>26184</v>
      </c>
      <c r="K234" t="s">
        <v>18</v>
      </c>
      <c r="L234">
        <v>799</v>
      </c>
      <c r="M234">
        <v>0</v>
      </c>
    </row>
    <row r="235" spans="10:13" x14ac:dyDescent="0.3">
      <c r="J235">
        <v>26180</v>
      </c>
      <c r="K235" t="s">
        <v>12</v>
      </c>
      <c r="L235">
        <v>454</v>
      </c>
      <c r="M235">
        <v>454</v>
      </c>
    </row>
    <row r="236" spans="10:13" x14ac:dyDescent="0.3">
      <c r="J236">
        <v>26179</v>
      </c>
      <c r="K236" t="s">
        <v>18</v>
      </c>
      <c r="L236">
        <v>429</v>
      </c>
      <c r="M236">
        <v>0</v>
      </c>
    </row>
    <row r="237" spans="10:13" x14ac:dyDescent="0.3">
      <c r="J237">
        <v>26177</v>
      </c>
      <c r="K237" t="s">
        <v>19</v>
      </c>
      <c r="L237">
        <v>1199</v>
      </c>
      <c r="M237">
        <v>0</v>
      </c>
    </row>
    <row r="238" spans="10:13" x14ac:dyDescent="0.3">
      <c r="J238">
        <v>26176</v>
      </c>
      <c r="K238" t="s">
        <v>18</v>
      </c>
      <c r="L238">
        <v>958.25</v>
      </c>
      <c r="M238">
        <v>0</v>
      </c>
    </row>
    <row r="239" spans="10:13" x14ac:dyDescent="0.3">
      <c r="J239">
        <v>26174</v>
      </c>
      <c r="K239" t="s">
        <v>7</v>
      </c>
      <c r="L239">
        <v>0</v>
      </c>
      <c r="M239">
        <v>0</v>
      </c>
    </row>
    <row r="240" spans="10:13" x14ac:dyDescent="0.3">
      <c r="J240">
        <v>26173</v>
      </c>
      <c r="K240" t="s">
        <v>7</v>
      </c>
      <c r="L240">
        <v>0</v>
      </c>
      <c r="M240">
        <v>0</v>
      </c>
    </row>
    <row r="241" spans="10:13" x14ac:dyDescent="0.3">
      <c r="J241">
        <v>26171</v>
      </c>
      <c r="K241" t="s">
        <v>10</v>
      </c>
      <c r="L241">
        <v>419</v>
      </c>
      <c r="M241">
        <v>0</v>
      </c>
    </row>
    <row r="242" spans="10:13" x14ac:dyDescent="0.3">
      <c r="J242">
        <v>26168</v>
      </c>
      <c r="K242" t="s">
        <v>18</v>
      </c>
      <c r="L242">
        <v>132</v>
      </c>
      <c r="M242">
        <v>0</v>
      </c>
    </row>
    <row r="243" spans="10:13" x14ac:dyDescent="0.3">
      <c r="J243">
        <v>26162</v>
      </c>
      <c r="K243" t="s">
        <v>16</v>
      </c>
      <c r="L243">
        <v>762</v>
      </c>
      <c r="M243">
        <v>0</v>
      </c>
    </row>
    <row r="244" spans="10:13" x14ac:dyDescent="0.3">
      <c r="J244">
        <v>26161</v>
      </c>
      <c r="K244" t="s">
        <v>53</v>
      </c>
      <c r="L244">
        <v>1104</v>
      </c>
      <c r="M244">
        <v>0</v>
      </c>
    </row>
    <row r="245" spans="10:13" x14ac:dyDescent="0.3">
      <c r="J245">
        <v>26159</v>
      </c>
      <c r="K245" t="s">
        <v>11</v>
      </c>
      <c r="L245">
        <v>1005</v>
      </c>
      <c r="M245">
        <v>0</v>
      </c>
    </row>
    <row r="246" spans="10:13" x14ac:dyDescent="0.3">
      <c r="J246">
        <v>26157</v>
      </c>
      <c r="K246" t="s">
        <v>18</v>
      </c>
      <c r="L246">
        <v>591</v>
      </c>
      <c r="M246">
        <v>0</v>
      </c>
    </row>
    <row r="247" spans="10:13" x14ac:dyDescent="0.3">
      <c r="J247">
        <v>26155</v>
      </c>
      <c r="K247" t="s">
        <v>12</v>
      </c>
      <c r="L247">
        <v>553</v>
      </c>
      <c r="M247">
        <v>0</v>
      </c>
    </row>
    <row r="248" spans="10:13" x14ac:dyDescent="0.3">
      <c r="J248">
        <v>26152</v>
      </c>
      <c r="K248" t="s">
        <v>15</v>
      </c>
      <c r="L248">
        <v>452</v>
      </c>
      <c r="M248">
        <v>0</v>
      </c>
    </row>
    <row r="249" spans="10:13" x14ac:dyDescent="0.3">
      <c r="J249">
        <v>26151</v>
      </c>
      <c r="K249" t="s">
        <v>18</v>
      </c>
      <c r="L249">
        <v>506</v>
      </c>
      <c r="M249">
        <v>0</v>
      </c>
    </row>
    <row r="250" spans="10:13" x14ac:dyDescent="0.3">
      <c r="J250">
        <v>26149</v>
      </c>
      <c r="K250" t="s">
        <v>18</v>
      </c>
      <c r="L250">
        <v>439</v>
      </c>
      <c r="M250">
        <v>0</v>
      </c>
    </row>
    <row r="251" spans="10:13" x14ac:dyDescent="0.3">
      <c r="J251">
        <v>26141</v>
      </c>
      <c r="K251" t="s">
        <v>18</v>
      </c>
      <c r="L251">
        <v>147</v>
      </c>
      <c r="M251">
        <v>0</v>
      </c>
    </row>
    <row r="252" spans="10:13" x14ac:dyDescent="0.3">
      <c r="J252">
        <v>26134</v>
      </c>
      <c r="K252" t="s">
        <v>53</v>
      </c>
      <c r="L252">
        <v>786</v>
      </c>
      <c r="M252">
        <v>0</v>
      </c>
    </row>
    <row r="253" spans="10:13" x14ac:dyDescent="0.3">
      <c r="J253">
        <v>26132</v>
      </c>
      <c r="K253" t="s">
        <v>16</v>
      </c>
      <c r="L253">
        <v>432</v>
      </c>
      <c r="M253">
        <v>0</v>
      </c>
    </row>
    <row r="254" spans="10:13" x14ac:dyDescent="0.3">
      <c r="J254">
        <v>26129</v>
      </c>
      <c r="K254" t="s">
        <v>12</v>
      </c>
      <c r="L254">
        <v>710</v>
      </c>
      <c r="M254">
        <v>710</v>
      </c>
    </row>
    <row r="255" spans="10:13" x14ac:dyDescent="0.3">
      <c r="J255">
        <v>26125</v>
      </c>
      <c r="K255" t="s">
        <v>8</v>
      </c>
      <c r="L255">
        <v>470</v>
      </c>
      <c r="M255">
        <v>0</v>
      </c>
    </row>
    <row r="256" spans="10:13" x14ac:dyDescent="0.3">
      <c r="J256">
        <v>26124</v>
      </c>
      <c r="K256" t="s">
        <v>12</v>
      </c>
      <c r="L256">
        <v>546</v>
      </c>
      <c r="M256">
        <v>0</v>
      </c>
    </row>
    <row r="257" spans="10:13" x14ac:dyDescent="0.3">
      <c r="J257">
        <v>26123</v>
      </c>
      <c r="K257" t="s">
        <v>10</v>
      </c>
      <c r="L257">
        <v>478</v>
      </c>
      <c r="M257">
        <v>0</v>
      </c>
    </row>
    <row r="258" spans="10:13" x14ac:dyDescent="0.3">
      <c r="J258">
        <v>26121</v>
      </c>
      <c r="K258" t="s">
        <v>18</v>
      </c>
      <c r="L258">
        <v>453</v>
      </c>
      <c r="M258">
        <v>0</v>
      </c>
    </row>
    <row r="259" spans="10:13" x14ac:dyDescent="0.3">
      <c r="J259">
        <v>26120</v>
      </c>
      <c r="K259" t="s">
        <v>8</v>
      </c>
      <c r="L259">
        <v>486.5</v>
      </c>
      <c r="M259">
        <v>0</v>
      </c>
    </row>
    <row r="260" spans="10:13" x14ac:dyDescent="0.3">
      <c r="J260">
        <v>26119</v>
      </c>
      <c r="K260" t="s">
        <v>18</v>
      </c>
      <c r="L260">
        <v>524</v>
      </c>
      <c r="M260">
        <v>0</v>
      </c>
    </row>
    <row r="261" spans="10:13" x14ac:dyDescent="0.3">
      <c r="J261">
        <v>26117</v>
      </c>
      <c r="K261" t="s">
        <v>18</v>
      </c>
      <c r="L261">
        <v>197</v>
      </c>
      <c r="M261">
        <v>0</v>
      </c>
    </row>
    <row r="262" spans="10:13" x14ac:dyDescent="0.3">
      <c r="J262">
        <v>26116</v>
      </c>
      <c r="K262" t="s">
        <v>15</v>
      </c>
      <c r="L262">
        <v>291</v>
      </c>
      <c r="M262">
        <v>0</v>
      </c>
    </row>
    <row r="263" spans="10:13" x14ac:dyDescent="0.3">
      <c r="J263">
        <v>26115</v>
      </c>
      <c r="K263" t="s">
        <v>7</v>
      </c>
      <c r="L263">
        <v>-5</v>
      </c>
      <c r="M263">
        <v>0</v>
      </c>
    </row>
    <row r="264" spans="10:13" x14ac:dyDescent="0.3">
      <c r="J264">
        <v>26114</v>
      </c>
      <c r="K264" t="s">
        <v>7</v>
      </c>
      <c r="L264">
        <v>462</v>
      </c>
      <c r="M264">
        <v>0</v>
      </c>
    </row>
    <row r="265" spans="10:13" x14ac:dyDescent="0.3">
      <c r="J265">
        <v>26113</v>
      </c>
      <c r="K265" t="s">
        <v>19</v>
      </c>
      <c r="L265">
        <v>859</v>
      </c>
      <c r="M265">
        <v>0</v>
      </c>
    </row>
    <row r="266" spans="10:13" x14ac:dyDescent="0.3">
      <c r="J266">
        <v>26112</v>
      </c>
      <c r="K266" t="s">
        <v>15</v>
      </c>
      <c r="L266">
        <v>417</v>
      </c>
      <c r="M266">
        <v>0</v>
      </c>
    </row>
    <row r="267" spans="10:13" x14ac:dyDescent="0.3">
      <c r="J267">
        <v>26111</v>
      </c>
      <c r="K267" t="s">
        <v>16</v>
      </c>
      <c r="L267">
        <v>0</v>
      </c>
      <c r="M267">
        <v>0</v>
      </c>
    </row>
    <row r="268" spans="10:13" x14ac:dyDescent="0.3">
      <c r="J268">
        <v>26109</v>
      </c>
      <c r="K268" t="s">
        <v>8</v>
      </c>
      <c r="L268">
        <v>1287</v>
      </c>
      <c r="M268">
        <v>0</v>
      </c>
    </row>
    <row r="269" spans="10:13" x14ac:dyDescent="0.3">
      <c r="J269">
        <v>26108</v>
      </c>
      <c r="K269" t="s">
        <v>7</v>
      </c>
      <c r="L269">
        <v>0</v>
      </c>
      <c r="M269">
        <v>0</v>
      </c>
    </row>
    <row r="270" spans="10:13" x14ac:dyDescent="0.3">
      <c r="J270">
        <v>26106</v>
      </c>
      <c r="K270" t="s">
        <v>7</v>
      </c>
      <c r="L270">
        <v>526</v>
      </c>
      <c r="M270">
        <v>0</v>
      </c>
    </row>
    <row r="271" spans="10:13" x14ac:dyDescent="0.3">
      <c r="J271">
        <v>26105</v>
      </c>
      <c r="K271" t="s">
        <v>19</v>
      </c>
      <c r="L271">
        <v>1030</v>
      </c>
      <c r="M271">
        <v>0</v>
      </c>
    </row>
    <row r="272" spans="10:13" x14ac:dyDescent="0.3">
      <c r="J272">
        <v>26100</v>
      </c>
      <c r="K272" t="s">
        <v>16</v>
      </c>
      <c r="L272">
        <v>95</v>
      </c>
      <c r="M272">
        <v>0</v>
      </c>
    </row>
    <row r="273" spans="10:13" x14ac:dyDescent="0.3">
      <c r="J273">
        <v>26097</v>
      </c>
      <c r="K273" t="s">
        <v>18</v>
      </c>
      <c r="L273">
        <v>134</v>
      </c>
      <c r="M273">
        <v>0</v>
      </c>
    </row>
    <row r="274" spans="10:13" x14ac:dyDescent="0.3">
      <c r="J274">
        <v>26094</v>
      </c>
      <c r="K274" t="s">
        <v>7</v>
      </c>
      <c r="L274">
        <v>417</v>
      </c>
      <c r="M274">
        <v>0</v>
      </c>
    </row>
    <row r="275" spans="10:13" x14ac:dyDescent="0.3">
      <c r="J275">
        <v>26093</v>
      </c>
      <c r="K275" t="s">
        <v>19</v>
      </c>
      <c r="L275">
        <v>512</v>
      </c>
      <c r="M275">
        <v>0</v>
      </c>
    </row>
    <row r="276" spans="10:13" x14ac:dyDescent="0.3">
      <c r="J276">
        <v>26091</v>
      </c>
      <c r="K276" t="s">
        <v>18</v>
      </c>
      <c r="L276">
        <v>984</v>
      </c>
      <c r="M276">
        <v>0</v>
      </c>
    </row>
    <row r="277" spans="10:13" x14ac:dyDescent="0.3">
      <c r="J277">
        <v>26090</v>
      </c>
      <c r="K277" t="s">
        <v>7</v>
      </c>
      <c r="L277">
        <v>599</v>
      </c>
      <c r="M277">
        <v>0</v>
      </c>
    </row>
    <row r="278" spans="10:13" x14ac:dyDescent="0.3">
      <c r="J278">
        <v>26087</v>
      </c>
      <c r="K278" t="s">
        <v>7</v>
      </c>
      <c r="L278">
        <v>0</v>
      </c>
      <c r="M278">
        <v>0</v>
      </c>
    </row>
    <row r="279" spans="10:13" x14ac:dyDescent="0.3">
      <c r="J279">
        <v>26086</v>
      </c>
      <c r="K279" t="s">
        <v>11</v>
      </c>
      <c r="L279">
        <v>672</v>
      </c>
      <c r="M279">
        <v>0</v>
      </c>
    </row>
    <row r="280" spans="10:13" x14ac:dyDescent="0.3">
      <c r="J280">
        <v>26085</v>
      </c>
      <c r="K280" t="s">
        <v>7</v>
      </c>
      <c r="L280">
        <v>0</v>
      </c>
      <c r="M280">
        <v>0</v>
      </c>
    </row>
    <row r="281" spans="10:13" x14ac:dyDescent="0.3">
      <c r="J281">
        <v>26080</v>
      </c>
      <c r="K281" t="s">
        <v>18</v>
      </c>
      <c r="L281">
        <v>203</v>
      </c>
      <c r="M281">
        <v>0</v>
      </c>
    </row>
    <row r="282" spans="10:13" x14ac:dyDescent="0.3">
      <c r="J282">
        <v>26078</v>
      </c>
      <c r="K282" t="s">
        <v>18</v>
      </c>
      <c r="L282">
        <v>561</v>
      </c>
      <c r="M282">
        <v>0</v>
      </c>
    </row>
    <row r="283" spans="10:13" x14ac:dyDescent="0.3">
      <c r="J283">
        <v>26072</v>
      </c>
      <c r="K283" t="s">
        <v>18</v>
      </c>
      <c r="L283">
        <v>72</v>
      </c>
      <c r="M283">
        <v>0</v>
      </c>
    </row>
    <row r="284" spans="10:13" x14ac:dyDescent="0.3">
      <c r="J284">
        <v>26069</v>
      </c>
      <c r="K284" t="s">
        <v>18</v>
      </c>
      <c r="L284">
        <v>1042</v>
      </c>
      <c r="M284">
        <v>0</v>
      </c>
    </row>
    <row r="285" spans="10:13" x14ac:dyDescent="0.3">
      <c r="J285">
        <v>26066</v>
      </c>
      <c r="K285" t="s">
        <v>15</v>
      </c>
      <c r="L285">
        <v>498</v>
      </c>
      <c r="M285">
        <v>0</v>
      </c>
    </row>
    <row r="286" spans="10:13" x14ac:dyDescent="0.3">
      <c r="J286">
        <v>26061</v>
      </c>
      <c r="K286" t="s">
        <v>18</v>
      </c>
      <c r="L286">
        <v>1136</v>
      </c>
      <c r="M286">
        <v>0</v>
      </c>
    </row>
    <row r="287" spans="10:13" x14ac:dyDescent="0.3">
      <c r="J287">
        <v>26060</v>
      </c>
      <c r="K287" t="s">
        <v>11</v>
      </c>
      <c r="L287">
        <v>403.65</v>
      </c>
      <c r="M287">
        <v>0</v>
      </c>
    </row>
    <row r="288" spans="10:13" x14ac:dyDescent="0.3">
      <c r="J288">
        <v>26059</v>
      </c>
      <c r="K288" t="s">
        <v>7</v>
      </c>
      <c r="L288">
        <v>0</v>
      </c>
      <c r="M288">
        <v>0</v>
      </c>
    </row>
    <row r="289" spans="10:13" x14ac:dyDescent="0.3">
      <c r="J289">
        <v>26058</v>
      </c>
      <c r="K289" t="s">
        <v>15</v>
      </c>
      <c r="L289">
        <v>1789.65</v>
      </c>
      <c r="M289">
        <v>0</v>
      </c>
    </row>
    <row r="290" spans="10:13" x14ac:dyDescent="0.3">
      <c r="J290">
        <v>26052</v>
      </c>
      <c r="K290" t="s">
        <v>11</v>
      </c>
      <c r="L290">
        <v>47</v>
      </c>
      <c r="M290">
        <v>0</v>
      </c>
    </row>
    <row r="291" spans="10:13" x14ac:dyDescent="0.3">
      <c r="J291">
        <v>26050</v>
      </c>
      <c r="K291" t="s">
        <v>11</v>
      </c>
      <c r="L291">
        <v>392</v>
      </c>
      <c r="M291">
        <v>0</v>
      </c>
    </row>
    <row r="292" spans="10:13" x14ac:dyDescent="0.3">
      <c r="J292">
        <v>26049</v>
      </c>
      <c r="K292" t="s">
        <v>11</v>
      </c>
      <c r="L292">
        <v>485</v>
      </c>
      <c r="M292">
        <v>0</v>
      </c>
    </row>
    <row r="293" spans="10:13" x14ac:dyDescent="0.3">
      <c r="J293">
        <v>26048</v>
      </c>
      <c r="K293" t="s">
        <v>18</v>
      </c>
      <c r="L293">
        <v>475</v>
      </c>
      <c r="M293">
        <v>475</v>
      </c>
    </row>
    <row r="294" spans="10:13" x14ac:dyDescent="0.3">
      <c r="J294">
        <v>26047</v>
      </c>
      <c r="K294" t="s">
        <v>10</v>
      </c>
      <c r="L294">
        <v>0</v>
      </c>
      <c r="M294">
        <v>0</v>
      </c>
    </row>
    <row r="295" spans="10:13" x14ac:dyDescent="0.3">
      <c r="J295">
        <v>26046</v>
      </c>
      <c r="K295" t="s">
        <v>11</v>
      </c>
      <c r="L295">
        <v>507</v>
      </c>
      <c r="M295">
        <v>0</v>
      </c>
    </row>
    <row r="296" spans="10:13" x14ac:dyDescent="0.3">
      <c r="J296">
        <v>26043</v>
      </c>
      <c r="K296" t="s">
        <v>10</v>
      </c>
      <c r="L296">
        <v>664</v>
      </c>
      <c r="M296">
        <v>0</v>
      </c>
    </row>
    <row r="297" spans="10:13" x14ac:dyDescent="0.3">
      <c r="J297">
        <v>26041</v>
      </c>
      <c r="K297" t="s">
        <v>7</v>
      </c>
      <c r="L297">
        <v>0</v>
      </c>
      <c r="M297">
        <v>0</v>
      </c>
    </row>
    <row r="298" spans="10:13" x14ac:dyDescent="0.3">
      <c r="J298">
        <v>26039</v>
      </c>
      <c r="K298" t="s">
        <v>7</v>
      </c>
      <c r="L298">
        <v>0</v>
      </c>
      <c r="M298">
        <v>0</v>
      </c>
    </row>
    <row r="299" spans="10:13" x14ac:dyDescent="0.3">
      <c r="J299">
        <v>26037</v>
      </c>
      <c r="K299" t="s">
        <v>7</v>
      </c>
      <c r="L299">
        <v>0</v>
      </c>
      <c r="M299">
        <v>0</v>
      </c>
    </row>
    <row r="300" spans="10:13" x14ac:dyDescent="0.3">
      <c r="J300">
        <v>26035</v>
      </c>
      <c r="K300" t="s">
        <v>11</v>
      </c>
      <c r="L300">
        <v>614</v>
      </c>
      <c r="M300">
        <v>0</v>
      </c>
    </row>
    <row r="301" spans="10:13" x14ac:dyDescent="0.3">
      <c r="J301">
        <v>26033</v>
      </c>
      <c r="K301" t="s">
        <v>7</v>
      </c>
      <c r="L301">
        <v>0</v>
      </c>
      <c r="M301">
        <v>0</v>
      </c>
    </row>
    <row r="302" spans="10:13" x14ac:dyDescent="0.3">
      <c r="J302">
        <v>26032</v>
      </c>
      <c r="K302" t="s">
        <v>11</v>
      </c>
      <c r="L302">
        <v>192</v>
      </c>
      <c r="M302">
        <v>0</v>
      </c>
    </row>
    <row r="303" spans="10:13" x14ac:dyDescent="0.3">
      <c r="J303">
        <v>26022</v>
      </c>
      <c r="K303" t="s">
        <v>18</v>
      </c>
      <c r="L303">
        <v>1172</v>
      </c>
      <c r="M303">
        <v>0</v>
      </c>
    </row>
    <row r="304" spans="10:13" x14ac:dyDescent="0.3">
      <c r="J304">
        <v>26020</v>
      </c>
      <c r="K304" t="s">
        <v>18</v>
      </c>
      <c r="L304">
        <v>669</v>
      </c>
      <c r="M304">
        <v>0</v>
      </c>
    </row>
    <row r="305" spans="10:13" x14ac:dyDescent="0.3">
      <c r="J305">
        <v>26018</v>
      </c>
      <c r="K305" t="s">
        <v>11</v>
      </c>
      <c r="L305">
        <v>525</v>
      </c>
      <c r="M305">
        <v>0</v>
      </c>
    </row>
    <row r="306" spans="10:13" x14ac:dyDescent="0.3">
      <c r="J306">
        <v>26013</v>
      </c>
      <c r="K306" t="s">
        <v>11</v>
      </c>
      <c r="L306">
        <v>1035</v>
      </c>
      <c r="M306">
        <v>0</v>
      </c>
    </row>
    <row r="307" spans="10:13" x14ac:dyDescent="0.3">
      <c r="J307">
        <v>26012</v>
      </c>
      <c r="K307" t="s">
        <v>8</v>
      </c>
      <c r="L307">
        <v>455</v>
      </c>
      <c r="M307">
        <v>0</v>
      </c>
    </row>
    <row r="308" spans="10:13" x14ac:dyDescent="0.3">
      <c r="J308">
        <v>26002</v>
      </c>
      <c r="K308" t="s">
        <v>8</v>
      </c>
      <c r="L308">
        <v>26</v>
      </c>
      <c r="M308">
        <v>0</v>
      </c>
    </row>
    <row r="309" spans="10:13" x14ac:dyDescent="0.3">
      <c r="J309">
        <v>26001</v>
      </c>
      <c r="K309" t="s">
        <v>7</v>
      </c>
      <c r="L309">
        <v>0</v>
      </c>
      <c r="M309">
        <v>0</v>
      </c>
    </row>
    <row r="310" spans="10:13" x14ac:dyDescent="0.3">
      <c r="J310">
        <v>25993</v>
      </c>
      <c r="K310" t="s">
        <v>15</v>
      </c>
      <c r="L310">
        <v>455</v>
      </c>
      <c r="M310">
        <v>0</v>
      </c>
    </row>
    <row r="311" spans="10:13" x14ac:dyDescent="0.3">
      <c r="J311">
        <v>25991</v>
      </c>
      <c r="K311" t="s">
        <v>16</v>
      </c>
      <c r="L311">
        <v>0</v>
      </c>
      <c r="M311">
        <v>0</v>
      </c>
    </row>
    <row r="312" spans="10:13" x14ac:dyDescent="0.3">
      <c r="J312">
        <v>25990</v>
      </c>
      <c r="K312" t="s">
        <v>11</v>
      </c>
      <c r="L312">
        <v>2306</v>
      </c>
      <c r="M312">
        <v>2306</v>
      </c>
    </row>
    <row r="313" spans="10:13" x14ac:dyDescent="0.3">
      <c r="J313">
        <v>25967</v>
      </c>
      <c r="K313" t="s">
        <v>7</v>
      </c>
      <c r="L313">
        <v>0</v>
      </c>
      <c r="M313">
        <v>0</v>
      </c>
    </row>
    <row r="314" spans="10:13" x14ac:dyDescent="0.3">
      <c r="J314">
        <v>25965</v>
      </c>
      <c r="K314" t="s">
        <v>11</v>
      </c>
      <c r="L314">
        <v>558</v>
      </c>
      <c r="M314">
        <v>0</v>
      </c>
    </row>
    <row r="315" spans="10:13" x14ac:dyDescent="0.3">
      <c r="J315">
        <v>25963</v>
      </c>
      <c r="K315" t="s">
        <v>7</v>
      </c>
      <c r="L315">
        <v>0</v>
      </c>
      <c r="M315">
        <v>0</v>
      </c>
    </row>
    <row r="316" spans="10:13" x14ac:dyDescent="0.3">
      <c r="J316">
        <v>25957</v>
      </c>
      <c r="K316" t="s">
        <v>16</v>
      </c>
      <c r="L316">
        <v>0</v>
      </c>
      <c r="M316">
        <v>0</v>
      </c>
    </row>
    <row r="317" spans="10:13" x14ac:dyDescent="0.3">
      <c r="J317">
        <v>25956</v>
      </c>
      <c r="K317" t="s">
        <v>16</v>
      </c>
      <c r="L317">
        <v>0</v>
      </c>
      <c r="M317">
        <v>0</v>
      </c>
    </row>
    <row r="318" spans="10:13" x14ac:dyDescent="0.3">
      <c r="J318">
        <v>25945</v>
      </c>
      <c r="K318" t="s">
        <v>11</v>
      </c>
      <c r="L318">
        <v>436.5</v>
      </c>
      <c r="M318">
        <v>0</v>
      </c>
    </row>
    <row r="319" spans="10:13" x14ac:dyDescent="0.3">
      <c r="J319">
        <v>25944</v>
      </c>
      <c r="K319" t="s">
        <v>8</v>
      </c>
      <c r="L319">
        <v>629</v>
      </c>
      <c r="M319">
        <v>0</v>
      </c>
    </row>
    <row r="320" spans="10:13" x14ac:dyDescent="0.3">
      <c r="J320">
        <v>25941</v>
      </c>
      <c r="K320" t="s">
        <v>7</v>
      </c>
      <c r="L320">
        <v>0</v>
      </c>
      <c r="M320">
        <v>0</v>
      </c>
    </row>
    <row r="321" spans="10:13" x14ac:dyDescent="0.3">
      <c r="J321">
        <v>25939</v>
      </c>
      <c r="K321" t="s">
        <v>16</v>
      </c>
      <c r="L321">
        <v>4596</v>
      </c>
      <c r="M321">
        <v>0</v>
      </c>
    </row>
    <row r="322" spans="10:13" x14ac:dyDescent="0.3">
      <c r="J322">
        <v>25933</v>
      </c>
      <c r="K322" t="s">
        <v>18</v>
      </c>
      <c r="L322">
        <v>-90</v>
      </c>
      <c r="M322">
        <v>0</v>
      </c>
    </row>
    <row r="323" spans="10:13" x14ac:dyDescent="0.3">
      <c r="J323">
        <v>25930</v>
      </c>
      <c r="K323" t="s">
        <v>18</v>
      </c>
      <c r="L323">
        <v>-25</v>
      </c>
      <c r="M323">
        <v>0</v>
      </c>
    </row>
    <row r="324" spans="10:13" x14ac:dyDescent="0.3">
      <c r="J324">
        <v>25927</v>
      </c>
      <c r="K324" t="s">
        <v>18</v>
      </c>
      <c r="L324">
        <v>490</v>
      </c>
      <c r="M324">
        <v>0</v>
      </c>
    </row>
    <row r="325" spans="10:13" x14ac:dyDescent="0.3">
      <c r="J325">
        <v>25926</v>
      </c>
      <c r="K325" t="s">
        <v>7</v>
      </c>
      <c r="L325">
        <v>0</v>
      </c>
      <c r="M325">
        <v>0</v>
      </c>
    </row>
    <row r="326" spans="10:13" x14ac:dyDescent="0.3">
      <c r="J326">
        <v>25921</v>
      </c>
      <c r="K326" t="s">
        <v>12</v>
      </c>
      <c r="L326">
        <v>0</v>
      </c>
      <c r="M326">
        <v>0</v>
      </c>
    </row>
    <row r="327" spans="10:13" x14ac:dyDescent="0.3">
      <c r="J327">
        <v>25911</v>
      </c>
      <c r="K327" t="s">
        <v>7</v>
      </c>
      <c r="L327">
        <v>0</v>
      </c>
      <c r="M327">
        <v>0</v>
      </c>
    </row>
    <row r="328" spans="10:13" x14ac:dyDescent="0.3">
      <c r="J328">
        <v>25908</v>
      </c>
      <c r="K328" t="s">
        <v>9</v>
      </c>
      <c r="L328">
        <v>752</v>
      </c>
      <c r="M328">
        <v>0</v>
      </c>
    </row>
    <row r="329" spans="10:13" x14ac:dyDescent="0.3">
      <c r="J329">
        <v>25907</v>
      </c>
      <c r="K329" t="s">
        <v>7</v>
      </c>
      <c r="L329">
        <v>0</v>
      </c>
      <c r="M329">
        <v>0</v>
      </c>
    </row>
    <row r="330" spans="10:13" x14ac:dyDescent="0.3">
      <c r="J330">
        <v>25906</v>
      </c>
      <c r="K330" t="s">
        <v>15</v>
      </c>
      <c r="L330">
        <v>464</v>
      </c>
      <c r="M330">
        <v>0</v>
      </c>
    </row>
    <row r="331" spans="10:13" x14ac:dyDescent="0.3">
      <c r="J331">
        <v>25899</v>
      </c>
      <c r="K331" t="s">
        <v>18</v>
      </c>
      <c r="L331">
        <v>0</v>
      </c>
      <c r="M331">
        <v>0</v>
      </c>
    </row>
    <row r="332" spans="10:13" x14ac:dyDescent="0.3">
      <c r="J332">
        <v>25898</v>
      </c>
      <c r="K332" t="s">
        <v>18</v>
      </c>
      <c r="L332">
        <v>96</v>
      </c>
      <c r="M332">
        <v>0</v>
      </c>
    </row>
    <row r="333" spans="10:13" x14ac:dyDescent="0.3">
      <c r="J333">
        <v>25897</v>
      </c>
      <c r="K333" t="s">
        <v>14</v>
      </c>
      <c r="L333">
        <v>23</v>
      </c>
      <c r="M333">
        <v>0</v>
      </c>
    </row>
    <row r="334" spans="10:13" x14ac:dyDescent="0.3">
      <c r="J334">
        <v>25884</v>
      </c>
      <c r="K334" t="s">
        <v>7</v>
      </c>
      <c r="L334">
        <v>455</v>
      </c>
      <c r="M334">
        <v>0</v>
      </c>
    </row>
    <row r="335" spans="10:13" x14ac:dyDescent="0.3">
      <c r="J335">
        <v>25871</v>
      </c>
      <c r="K335" t="s">
        <v>16</v>
      </c>
      <c r="L335">
        <v>-36</v>
      </c>
      <c r="M335">
        <v>0</v>
      </c>
    </row>
    <row r="336" spans="10:13" x14ac:dyDescent="0.3">
      <c r="J336">
        <v>25852</v>
      </c>
      <c r="K336" t="s">
        <v>20</v>
      </c>
      <c r="L336">
        <v>0</v>
      </c>
      <c r="M336">
        <v>0</v>
      </c>
    </row>
    <row r="337" spans="10:13" x14ac:dyDescent="0.3">
      <c r="J337">
        <v>25846</v>
      </c>
      <c r="K337" t="s">
        <v>8</v>
      </c>
      <c r="L337">
        <v>0</v>
      </c>
      <c r="M337">
        <v>0</v>
      </c>
    </row>
    <row r="338" spans="10:13" x14ac:dyDescent="0.3">
      <c r="J338">
        <v>25842</v>
      </c>
      <c r="K338" t="s">
        <v>15</v>
      </c>
      <c r="L338">
        <v>153</v>
      </c>
      <c r="M338">
        <v>0</v>
      </c>
    </row>
    <row r="339" spans="10:13" x14ac:dyDescent="0.3">
      <c r="J339">
        <v>25828</v>
      </c>
      <c r="K339" t="s">
        <v>14</v>
      </c>
      <c r="L339">
        <v>0</v>
      </c>
      <c r="M339">
        <v>0</v>
      </c>
    </row>
    <row r="340" spans="10:13" x14ac:dyDescent="0.3">
      <c r="J340">
        <v>25824</v>
      </c>
      <c r="K340" t="s">
        <v>10</v>
      </c>
      <c r="L340">
        <v>0</v>
      </c>
      <c r="M340">
        <v>0</v>
      </c>
    </row>
    <row r="341" spans="10:13" x14ac:dyDescent="0.3">
      <c r="J341">
        <v>25823</v>
      </c>
      <c r="K341" t="s">
        <v>13</v>
      </c>
      <c r="L341">
        <v>0</v>
      </c>
      <c r="M341">
        <v>0</v>
      </c>
    </row>
    <row r="342" spans="10:13" x14ac:dyDescent="0.3">
      <c r="J342">
        <v>25818</v>
      </c>
      <c r="K342" t="s">
        <v>18</v>
      </c>
      <c r="L342">
        <v>326</v>
      </c>
      <c r="M342">
        <v>0</v>
      </c>
    </row>
    <row r="343" spans="10:13" x14ac:dyDescent="0.3">
      <c r="J343">
        <v>25816</v>
      </c>
      <c r="K343" t="s">
        <v>18</v>
      </c>
      <c r="L343">
        <v>0</v>
      </c>
      <c r="M343">
        <v>0</v>
      </c>
    </row>
    <row r="344" spans="10:13" x14ac:dyDescent="0.3">
      <c r="J344">
        <v>25809</v>
      </c>
      <c r="K344" t="s">
        <v>15</v>
      </c>
      <c r="L344">
        <v>333</v>
      </c>
      <c r="M344">
        <v>0</v>
      </c>
    </row>
    <row r="345" spans="10:13" x14ac:dyDescent="0.3">
      <c r="J345">
        <v>25789</v>
      </c>
      <c r="K345" t="s">
        <v>18</v>
      </c>
      <c r="L345">
        <v>458</v>
      </c>
      <c r="M345">
        <v>0</v>
      </c>
    </row>
    <row r="346" spans="10:13" x14ac:dyDescent="0.3">
      <c r="J346">
        <v>25788</v>
      </c>
      <c r="K346" t="s">
        <v>7</v>
      </c>
      <c r="L346">
        <v>0</v>
      </c>
      <c r="M346">
        <v>0</v>
      </c>
    </row>
    <row r="347" spans="10:13" x14ac:dyDescent="0.3">
      <c r="J347">
        <v>25783</v>
      </c>
      <c r="K347" t="s">
        <v>18</v>
      </c>
      <c r="L347">
        <v>504</v>
      </c>
      <c r="M347">
        <v>0</v>
      </c>
    </row>
    <row r="348" spans="10:13" x14ac:dyDescent="0.3">
      <c r="J348">
        <v>25776</v>
      </c>
      <c r="K348" t="s">
        <v>20</v>
      </c>
      <c r="L348">
        <v>0</v>
      </c>
      <c r="M348">
        <v>0</v>
      </c>
    </row>
    <row r="349" spans="10:13" x14ac:dyDescent="0.3">
      <c r="J349">
        <v>25772</v>
      </c>
      <c r="K349" t="s">
        <v>7</v>
      </c>
      <c r="L349">
        <v>0</v>
      </c>
      <c r="M349">
        <v>0</v>
      </c>
    </row>
    <row r="350" spans="10:13" x14ac:dyDescent="0.3">
      <c r="J350">
        <v>25770</v>
      </c>
      <c r="K350" t="s">
        <v>12</v>
      </c>
      <c r="L350">
        <v>0</v>
      </c>
      <c r="M350">
        <v>0</v>
      </c>
    </row>
    <row r="351" spans="10:13" x14ac:dyDescent="0.3">
      <c r="J351">
        <v>25769</v>
      </c>
      <c r="K351" t="s">
        <v>16</v>
      </c>
      <c r="L351">
        <v>-39</v>
      </c>
      <c r="M351">
        <v>0</v>
      </c>
    </row>
    <row r="352" spans="10:13" x14ac:dyDescent="0.3">
      <c r="J352">
        <v>25764</v>
      </c>
      <c r="K352" t="s">
        <v>20</v>
      </c>
      <c r="L352">
        <v>0</v>
      </c>
      <c r="M352">
        <v>0</v>
      </c>
    </row>
    <row r="353" spans="10:13" x14ac:dyDescent="0.3">
      <c r="J353">
        <v>25763</v>
      </c>
      <c r="K353" t="s">
        <v>7</v>
      </c>
      <c r="L353">
        <v>0</v>
      </c>
      <c r="M353">
        <v>0</v>
      </c>
    </row>
    <row r="354" spans="10:13" x14ac:dyDescent="0.3">
      <c r="J354">
        <v>25756</v>
      </c>
      <c r="K354" t="s">
        <v>7</v>
      </c>
      <c r="L354">
        <v>0</v>
      </c>
      <c r="M354">
        <v>0</v>
      </c>
    </row>
    <row r="355" spans="10:13" x14ac:dyDescent="0.3">
      <c r="J355">
        <v>25754</v>
      </c>
      <c r="K355" t="s">
        <v>9</v>
      </c>
      <c r="L355">
        <v>-34</v>
      </c>
      <c r="M355">
        <v>0</v>
      </c>
    </row>
    <row r="356" spans="10:13" x14ac:dyDescent="0.3">
      <c r="J356">
        <v>25751</v>
      </c>
      <c r="K356" t="s">
        <v>16</v>
      </c>
      <c r="L356">
        <v>-95</v>
      </c>
      <c r="M356">
        <v>0</v>
      </c>
    </row>
    <row r="357" spans="10:13" x14ac:dyDescent="0.3">
      <c r="J357">
        <v>25747</v>
      </c>
      <c r="K357" t="s">
        <v>12</v>
      </c>
      <c r="L357">
        <v>0</v>
      </c>
      <c r="M357">
        <v>0</v>
      </c>
    </row>
    <row r="358" spans="10:13" x14ac:dyDescent="0.3">
      <c r="J358">
        <v>25744</v>
      </c>
      <c r="K358" t="s">
        <v>8</v>
      </c>
      <c r="L358">
        <v>-74</v>
      </c>
      <c r="M358">
        <v>0</v>
      </c>
    </row>
    <row r="359" spans="10:13" x14ac:dyDescent="0.3">
      <c r="J359">
        <v>25738</v>
      </c>
      <c r="K359" t="s">
        <v>12</v>
      </c>
      <c r="L359">
        <v>-66</v>
      </c>
      <c r="M359">
        <v>0</v>
      </c>
    </row>
    <row r="360" spans="10:13" x14ac:dyDescent="0.3">
      <c r="J360">
        <v>25727</v>
      </c>
      <c r="K360" t="s">
        <v>8</v>
      </c>
      <c r="L360">
        <v>0</v>
      </c>
      <c r="M360">
        <v>0</v>
      </c>
    </row>
    <row r="361" spans="10:13" x14ac:dyDescent="0.3">
      <c r="J361">
        <v>25724</v>
      </c>
      <c r="K361" t="s">
        <v>9</v>
      </c>
      <c r="L361">
        <v>154</v>
      </c>
      <c r="M361">
        <v>0</v>
      </c>
    </row>
    <row r="362" spans="10:13" x14ac:dyDescent="0.3">
      <c r="J362">
        <v>25723</v>
      </c>
      <c r="K362" t="s">
        <v>12</v>
      </c>
      <c r="L362">
        <v>-25</v>
      </c>
      <c r="M362">
        <v>0</v>
      </c>
    </row>
    <row r="363" spans="10:13" x14ac:dyDescent="0.3">
      <c r="J363">
        <v>25717</v>
      </c>
      <c r="K363" t="s">
        <v>7</v>
      </c>
      <c r="L363">
        <v>0</v>
      </c>
      <c r="M363">
        <v>0</v>
      </c>
    </row>
    <row r="364" spans="10:13" x14ac:dyDescent="0.3">
      <c r="J364">
        <v>25713</v>
      </c>
      <c r="K364" t="s">
        <v>7</v>
      </c>
      <c r="L364">
        <v>0</v>
      </c>
      <c r="M364">
        <v>0</v>
      </c>
    </row>
    <row r="365" spans="10:13" x14ac:dyDescent="0.3">
      <c r="J365">
        <v>25709</v>
      </c>
      <c r="K365" t="s">
        <v>18</v>
      </c>
      <c r="L365">
        <v>0</v>
      </c>
      <c r="M365">
        <v>0</v>
      </c>
    </row>
    <row r="366" spans="10:13" x14ac:dyDescent="0.3">
      <c r="J366">
        <v>25705</v>
      </c>
      <c r="K366" t="s">
        <v>20</v>
      </c>
      <c r="L366">
        <v>0</v>
      </c>
      <c r="M366">
        <v>0</v>
      </c>
    </row>
    <row r="367" spans="10:13" x14ac:dyDescent="0.3">
      <c r="J367">
        <v>25702</v>
      </c>
      <c r="K367" t="s">
        <v>18</v>
      </c>
      <c r="L367">
        <v>435</v>
      </c>
      <c r="M367">
        <v>0</v>
      </c>
    </row>
    <row r="368" spans="10:13" x14ac:dyDescent="0.3">
      <c r="J368">
        <v>25691</v>
      </c>
      <c r="K368" t="s">
        <v>12</v>
      </c>
      <c r="L368">
        <v>410</v>
      </c>
      <c r="M368">
        <v>0</v>
      </c>
    </row>
    <row r="369" spans="10:13" x14ac:dyDescent="0.3">
      <c r="J369">
        <v>25687</v>
      </c>
      <c r="K369" t="s">
        <v>7</v>
      </c>
      <c r="L369">
        <v>0</v>
      </c>
      <c r="M369">
        <v>0</v>
      </c>
    </row>
    <row r="370" spans="10:13" x14ac:dyDescent="0.3">
      <c r="J370">
        <v>25680</v>
      </c>
      <c r="K370" t="s">
        <v>7</v>
      </c>
      <c r="L370">
        <v>0</v>
      </c>
      <c r="M370">
        <v>0</v>
      </c>
    </row>
    <row r="371" spans="10:13" x14ac:dyDescent="0.3">
      <c r="J371">
        <v>25650</v>
      </c>
      <c r="K371" t="s">
        <v>20</v>
      </c>
      <c r="L371">
        <v>-2</v>
      </c>
      <c r="M371">
        <v>0</v>
      </c>
    </row>
    <row r="372" spans="10:13" x14ac:dyDescent="0.3">
      <c r="J372">
        <v>25649</v>
      </c>
      <c r="K372" t="s">
        <v>8</v>
      </c>
      <c r="L372">
        <v>0</v>
      </c>
      <c r="M372">
        <v>0</v>
      </c>
    </row>
    <row r="373" spans="10:13" x14ac:dyDescent="0.3">
      <c r="J373">
        <v>25639</v>
      </c>
      <c r="K373" t="s">
        <v>9</v>
      </c>
      <c r="L373">
        <v>0</v>
      </c>
      <c r="M373">
        <v>0</v>
      </c>
    </row>
    <row r="374" spans="10:13" x14ac:dyDescent="0.3">
      <c r="J374">
        <v>25634</v>
      </c>
      <c r="K374" t="s">
        <v>9</v>
      </c>
      <c r="L374">
        <v>0</v>
      </c>
      <c r="M374">
        <v>0</v>
      </c>
    </row>
    <row r="375" spans="10:13" x14ac:dyDescent="0.3">
      <c r="J375">
        <v>25633</v>
      </c>
      <c r="K375" t="s">
        <v>20</v>
      </c>
      <c r="L375">
        <v>0</v>
      </c>
      <c r="M375">
        <v>0</v>
      </c>
    </row>
    <row r="376" spans="10:13" x14ac:dyDescent="0.3">
      <c r="J376">
        <v>25625</v>
      </c>
      <c r="K376" t="s">
        <v>12</v>
      </c>
      <c r="L376">
        <v>-24.5</v>
      </c>
      <c r="M376">
        <v>0</v>
      </c>
    </row>
    <row r="377" spans="10:13" x14ac:dyDescent="0.3">
      <c r="J377">
        <v>25618</v>
      </c>
      <c r="K377" t="s">
        <v>18</v>
      </c>
      <c r="L377">
        <v>488</v>
      </c>
      <c r="M377">
        <v>0</v>
      </c>
    </row>
    <row r="378" spans="10:13" x14ac:dyDescent="0.3">
      <c r="J378">
        <v>25613</v>
      </c>
      <c r="K378" t="s">
        <v>13</v>
      </c>
      <c r="L378">
        <v>426</v>
      </c>
      <c r="M378">
        <v>0</v>
      </c>
    </row>
    <row r="379" spans="10:13" x14ac:dyDescent="0.3">
      <c r="J379">
        <v>25608</v>
      </c>
      <c r="K379" t="s">
        <v>13</v>
      </c>
      <c r="L379">
        <v>30</v>
      </c>
      <c r="M379">
        <v>0</v>
      </c>
    </row>
    <row r="380" spans="10:13" x14ac:dyDescent="0.3">
      <c r="J380">
        <v>25597</v>
      </c>
      <c r="K380" t="s">
        <v>16</v>
      </c>
      <c r="L380">
        <v>0</v>
      </c>
      <c r="M380">
        <v>0</v>
      </c>
    </row>
    <row r="381" spans="10:13" x14ac:dyDescent="0.3">
      <c r="J381">
        <v>25590</v>
      </c>
      <c r="K381" t="s">
        <v>9</v>
      </c>
      <c r="L381">
        <v>0</v>
      </c>
      <c r="M381">
        <v>0</v>
      </c>
    </row>
    <row r="382" spans="10:13" x14ac:dyDescent="0.3">
      <c r="J382">
        <v>25582</v>
      </c>
      <c r="K382" t="s">
        <v>16</v>
      </c>
      <c r="L382">
        <v>326</v>
      </c>
      <c r="M382">
        <v>0</v>
      </c>
    </row>
    <row r="383" spans="10:13" x14ac:dyDescent="0.3">
      <c r="J383">
        <v>25560</v>
      </c>
      <c r="K383" t="s">
        <v>11</v>
      </c>
      <c r="L383">
        <v>0</v>
      </c>
      <c r="M383">
        <v>0</v>
      </c>
    </row>
    <row r="384" spans="10:13" x14ac:dyDescent="0.3">
      <c r="J384">
        <v>25552</v>
      </c>
      <c r="K384" t="s">
        <v>16</v>
      </c>
      <c r="L384">
        <v>616</v>
      </c>
      <c r="M384">
        <v>0</v>
      </c>
    </row>
    <row r="385" spans="10:13" x14ac:dyDescent="0.3">
      <c r="J385">
        <v>25546</v>
      </c>
      <c r="K385" t="s">
        <v>16</v>
      </c>
      <c r="L385">
        <v>507</v>
      </c>
      <c r="M385">
        <v>0</v>
      </c>
    </row>
    <row r="386" spans="10:13" x14ac:dyDescent="0.3">
      <c r="J386">
        <v>25537</v>
      </c>
      <c r="K386" t="s">
        <v>16</v>
      </c>
      <c r="L386">
        <v>1653</v>
      </c>
      <c r="M386">
        <v>0</v>
      </c>
    </row>
    <row r="387" spans="10:13" x14ac:dyDescent="0.3">
      <c r="J387">
        <v>25532</v>
      </c>
      <c r="K387" t="s">
        <v>7</v>
      </c>
      <c r="L387">
        <v>0</v>
      </c>
      <c r="M387">
        <v>0</v>
      </c>
    </row>
    <row r="388" spans="10:13" x14ac:dyDescent="0.3">
      <c r="J388">
        <v>25531</v>
      </c>
      <c r="K388" t="s">
        <v>7</v>
      </c>
      <c r="L388">
        <v>0</v>
      </c>
      <c r="M388">
        <v>0</v>
      </c>
    </row>
    <row r="389" spans="10:13" x14ac:dyDescent="0.3">
      <c r="J389">
        <v>25526</v>
      </c>
      <c r="K389" t="s">
        <v>8</v>
      </c>
      <c r="L389">
        <v>158</v>
      </c>
      <c r="M389">
        <v>956</v>
      </c>
    </row>
    <row r="390" spans="10:13" x14ac:dyDescent="0.3">
      <c r="J390">
        <v>25513</v>
      </c>
      <c r="K390" t="s">
        <v>7</v>
      </c>
      <c r="L390">
        <v>0</v>
      </c>
      <c r="M390">
        <v>0</v>
      </c>
    </row>
    <row r="391" spans="10:13" x14ac:dyDescent="0.3">
      <c r="J391">
        <v>25510</v>
      </c>
      <c r="K391" t="s">
        <v>12</v>
      </c>
      <c r="L391">
        <v>-103</v>
      </c>
      <c r="M391">
        <v>0</v>
      </c>
    </row>
    <row r="392" spans="10:13" x14ac:dyDescent="0.3">
      <c r="J392">
        <v>25508</v>
      </c>
      <c r="K392" t="s">
        <v>12</v>
      </c>
      <c r="L392">
        <v>-68</v>
      </c>
      <c r="M392">
        <v>0</v>
      </c>
    </row>
    <row r="393" spans="10:13" x14ac:dyDescent="0.3">
      <c r="J393">
        <v>25498</v>
      </c>
      <c r="K393" t="s">
        <v>17</v>
      </c>
      <c r="L393">
        <v>0</v>
      </c>
      <c r="M393">
        <v>0</v>
      </c>
    </row>
    <row r="394" spans="10:13" x14ac:dyDescent="0.3">
      <c r="J394">
        <v>25495</v>
      </c>
      <c r="K394" t="s">
        <v>18</v>
      </c>
      <c r="L394">
        <v>484</v>
      </c>
      <c r="M394">
        <v>0</v>
      </c>
    </row>
    <row r="395" spans="10:13" x14ac:dyDescent="0.3">
      <c r="J395">
        <v>25488</v>
      </c>
      <c r="K395" t="s">
        <v>16</v>
      </c>
      <c r="L395">
        <v>414</v>
      </c>
      <c r="M395">
        <v>0</v>
      </c>
    </row>
    <row r="396" spans="10:13" x14ac:dyDescent="0.3">
      <c r="J396">
        <v>25486</v>
      </c>
      <c r="K396" t="s">
        <v>18</v>
      </c>
      <c r="L396">
        <v>644</v>
      </c>
      <c r="M396">
        <v>0</v>
      </c>
    </row>
    <row r="397" spans="10:13" x14ac:dyDescent="0.3">
      <c r="J397">
        <v>25485</v>
      </c>
      <c r="K397" t="s">
        <v>18</v>
      </c>
      <c r="L397">
        <v>99</v>
      </c>
      <c r="M397">
        <v>0</v>
      </c>
    </row>
    <row r="398" spans="10:13" x14ac:dyDescent="0.3">
      <c r="J398">
        <v>25479</v>
      </c>
      <c r="K398" t="s">
        <v>18</v>
      </c>
      <c r="L398">
        <v>390</v>
      </c>
      <c r="M398">
        <v>0</v>
      </c>
    </row>
    <row r="399" spans="10:13" x14ac:dyDescent="0.3">
      <c r="J399">
        <v>25476</v>
      </c>
      <c r="K399" t="s">
        <v>7</v>
      </c>
      <c r="L399">
        <v>0</v>
      </c>
      <c r="M399">
        <v>0</v>
      </c>
    </row>
    <row r="400" spans="10:13" x14ac:dyDescent="0.3">
      <c r="J400">
        <v>25473</v>
      </c>
      <c r="K400" t="s">
        <v>18</v>
      </c>
      <c r="L400">
        <v>457</v>
      </c>
      <c r="M400">
        <v>0</v>
      </c>
    </row>
    <row r="401" spans="10:13" x14ac:dyDescent="0.3">
      <c r="J401">
        <v>25468</v>
      </c>
      <c r="K401" t="s">
        <v>9</v>
      </c>
      <c r="L401">
        <v>0</v>
      </c>
      <c r="M401">
        <v>0</v>
      </c>
    </row>
    <row r="402" spans="10:13" x14ac:dyDescent="0.3">
      <c r="J402">
        <v>25467</v>
      </c>
      <c r="K402" t="s">
        <v>11</v>
      </c>
      <c r="L402">
        <v>-38</v>
      </c>
      <c r="M402">
        <v>0</v>
      </c>
    </row>
    <row r="403" spans="10:13" x14ac:dyDescent="0.3">
      <c r="J403">
        <v>25464</v>
      </c>
      <c r="K403" t="s">
        <v>18</v>
      </c>
      <c r="L403">
        <v>0</v>
      </c>
      <c r="M403">
        <v>0</v>
      </c>
    </row>
    <row r="404" spans="10:13" x14ac:dyDescent="0.3">
      <c r="J404">
        <v>25463</v>
      </c>
      <c r="K404" t="s">
        <v>16</v>
      </c>
      <c r="L404">
        <v>2296.0500000000002</v>
      </c>
      <c r="M404">
        <v>2338.0500000000002</v>
      </c>
    </row>
    <row r="405" spans="10:13" x14ac:dyDescent="0.3">
      <c r="J405">
        <v>25455</v>
      </c>
      <c r="K405" t="s">
        <v>18</v>
      </c>
      <c r="L405">
        <v>469</v>
      </c>
      <c r="M405">
        <v>0</v>
      </c>
    </row>
    <row r="406" spans="10:13" x14ac:dyDescent="0.3">
      <c r="J406">
        <v>25453</v>
      </c>
      <c r="K406" t="s">
        <v>17</v>
      </c>
      <c r="L406">
        <v>0</v>
      </c>
      <c r="M406">
        <v>0</v>
      </c>
    </row>
    <row r="407" spans="10:13" x14ac:dyDescent="0.3">
      <c r="J407">
        <v>25448</v>
      </c>
      <c r="K407" t="s">
        <v>18</v>
      </c>
      <c r="L407">
        <v>599</v>
      </c>
      <c r="M407">
        <v>0</v>
      </c>
    </row>
    <row r="408" spans="10:13" x14ac:dyDescent="0.3">
      <c r="J408">
        <v>25441</v>
      </c>
      <c r="K408" t="s">
        <v>18</v>
      </c>
      <c r="L408">
        <v>1466.5</v>
      </c>
      <c r="M408">
        <v>0</v>
      </c>
    </row>
    <row r="409" spans="10:13" x14ac:dyDescent="0.3">
      <c r="J409">
        <v>25430</v>
      </c>
      <c r="K409" t="s">
        <v>16</v>
      </c>
      <c r="L409">
        <v>0</v>
      </c>
      <c r="M409">
        <v>0</v>
      </c>
    </row>
    <row r="410" spans="10:13" x14ac:dyDescent="0.3">
      <c r="J410">
        <v>25421</v>
      </c>
      <c r="K410" t="s">
        <v>12</v>
      </c>
      <c r="L410">
        <v>0</v>
      </c>
      <c r="M410">
        <v>0</v>
      </c>
    </row>
    <row r="411" spans="10:13" x14ac:dyDescent="0.3">
      <c r="J411">
        <v>25418</v>
      </c>
      <c r="K411" t="s">
        <v>9</v>
      </c>
      <c r="L411">
        <v>0</v>
      </c>
      <c r="M411">
        <v>0</v>
      </c>
    </row>
    <row r="412" spans="10:13" x14ac:dyDescent="0.3">
      <c r="J412">
        <v>25416</v>
      </c>
      <c r="K412" t="s">
        <v>18</v>
      </c>
      <c r="L412">
        <v>425</v>
      </c>
      <c r="M412">
        <v>0</v>
      </c>
    </row>
    <row r="413" spans="10:13" x14ac:dyDescent="0.3">
      <c r="J413">
        <v>25412</v>
      </c>
      <c r="K413" t="s">
        <v>16</v>
      </c>
      <c r="L413">
        <v>-55</v>
      </c>
      <c r="M413">
        <v>0</v>
      </c>
    </row>
    <row r="414" spans="10:13" x14ac:dyDescent="0.3">
      <c r="J414">
        <v>25408</v>
      </c>
      <c r="K414" t="s">
        <v>18</v>
      </c>
      <c r="L414">
        <v>450</v>
      </c>
      <c r="M414">
        <v>0</v>
      </c>
    </row>
    <row r="415" spans="10:13" x14ac:dyDescent="0.3">
      <c r="J415">
        <v>25398</v>
      </c>
      <c r="K415" t="s">
        <v>12</v>
      </c>
      <c r="L415">
        <v>-25</v>
      </c>
      <c r="M415">
        <v>0</v>
      </c>
    </row>
    <row r="416" spans="10:13" x14ac:dyDescent="0.3">
      <c r="J416">
        <v>25396</v>
      </c>
      <c r="K416" t="s">
        <v>13</v>
      </c>
      <c r="L416">
        <v>393</v>
      </c>
      <c r="M416">
        <v>0</v>
      </c>
    </row>
    <row r="417" spans="10:13" x14ac:dyDescent="0.3">
      <c r="J417">
        <v>25391</v>
      </c>
      <c r="K417" t="s">
        <v>13</v>
      </c>
      <c r="L417">
        <v>400</v>
      </c>
      <c r="M417">
        <v>0</v>
      </c>
    </row>
    <row r="418" spans="10:13" x14ac:dyDescent="0.3">
      <c r="J418">
        <v>25386</v>
      </c>
      <c r="K418" t="s">
        <v>13</v>
      </c>
      <c r="L418">
        <v>32</v>
      </c>
      <c r="M418">
        <v>0</v>
      </c>
    </row>
    <row r="419" spans="10:13" x14ac:dyDescent="0.3">
      <c r="J419">
        <v>25365</v>
      </c>
      <c r="K419" t="s">
        <v>18</v>
      </c>
      <c r="L419">
        <v>1716.5</v>
      </c>
      <c r="M419">
        <v>1716.5</v>
      </c>
    </row>
    <row r="420" spans="10:13" x14ac:dyDescent="0.3">
      <c r="J420">
        <v>25363</v>
      </c>
      <c r="K420" t="s">
        <v>12</v>
      </c>
      <c r="L420">
        <v>-34.5</v>
      </c>
      <c r="M420">
        <v>0</v>
      </c>
    </row>
    <row r="421" spans="10:13" x14ac:dyDescent="0.3">
      <c r="J421">
        <v>25358</v>
      </c>
      <c r="K421" t="s">
        <v>11</v>
      </c>
      <c r="L421">
        <v>0</v>
      </c>
      <c r="M421">
        <v>0</v>
      </c>
    </row>
    <row r="422" spans="10:13" x14ac:dyDescent="0.3">
      <c r="J422">
        <v>25352</v>
      </c>
      <c r="K422" t="s">
        <v>17</v>
      </c>
      <c r="L422">
        <v>579</v>
      </c>
      <c r="M422">
        <v>0</v>
      </c>
    </row>
    <row r="423" spans="10:13" x14ac:dyDescent="0.3">
      <c r="J423">
        <v>25346</v>
      </c>
      <c r="K423" t="s">
        <v>9</v>
      </c>
      <c r="L423">
        <v>0</v>
      </c>
      <c r="M423">
        <v>0</v>
      </c>
    </row>
    <row r="424" spans="10:13" x14ac:dyDescent="0.3">
      <c r="J424">
        <v>25345</v>
      </c>
      <c r="K424" t="s">
        <v>13</v>
      </c>
      <c r="L424">
        <v>2052</v>
      </c>
      <c r="M424">
        <v>0</v>
      </c>
    </row>
    <row r="425" spans="10:13" x14ac:dyDescent="0.3">
      <c r="J425">
        <v>25341</v>
      </c>
      <c r="K425" t="s">
        <v>13</v>
      </c>
      <c r="L425">
        <v>354.3</v>
      </c>
      <c r="M425">
        <v>0</v>
      </c>
    </row>
    <row r="426" spans="10:13" x14ac:dyDescent="0.3">
      <c r="J426">
        <v>25338</v>
      </c>
      <c r="K426" t="s">
        <v>18</v>
      </c>
      <c r="L426">
        <v>0</v>
      </c>
      <c r="M426">
        <v>0</v>
      </c>
    </row>
    <row r="427" spans="10:13" x14ac:dyDescent="0.3">
      <c r="J427">
        <v>25334</v>
      </c>
      <c r="K427" t="s">
        <v>12</v>
      </c>
      <c r="L427">
        <v>0</v>
      </c>
      <c r="M427">
        <v>0</v>
      </c>
    </row>
    <row r="428" spans="10:13" x14ac:dyDescent="0.3">
      <c r="J428">
        <v>25328</v>
      </c>
      <c r="K428" t="s">
        <v>13</v>
      </c>
      <c r="L428">
        <v>726</v>
      </c>
      <c r="M428">
        <v>0</v>
      </c>
    </row>
    <row r="429" spans="10:13" x14ac:dyDescent="0.3">
      <c r="J429">
        <v>25324</v>
      </c>
      <c r="K429" t="s">
        <v>13</v>
      </c>
      <c r="L429">
        <v>389</v>
      </c>
      <c r="M429">
        <v>0</v>
      </c>
    </row>
    <row r="430" spans="10:13" x14ac:dyDescent="0.3">
      <c r="J430">
        <v>25323</v>
      </c>
      <c r="K430" t="s">
        <v>18</v>
      </c>
      <c r="L430">
        <v>-127</v>
      </c>
      <c r="M430">
        <v>0</v>
      </c>
    </row>
    <row r="431" spans="10:13" x14ac:dyDescent="0.3">
      <c r="J431">
        <v>25316</v>
      </c>
      <c r="K431" t="s">
        <v>13</v>
      </c>
      <c r="L431">
        <v>491</v>
      </c>
      <c r="M431">
        <v>0</v>
      </c>
    </row>
    <row r="432" spans="10:13" x14ac:dyDescent="0.3">
      <c r="J432">
        <v>25187</v>
      </c>
      <c r="K432" t="s">
        <v>13</v>
      </c>
      <c r="L432">
        <v>457</v>
      </c>
      <c r="M432">
        <v>0</v>
      </c>
    </row>
    <row r="433" spans="10:13" x14ac:dyDescent="0.3">
      <c r="J433">
        <v>25123</v>
      </c>
      <c r="K433" t="s">
        <v>13</v>
      </c>
      <c r="L433">
        <v>520</v>
      </c>
      <c r="M433">
        <v>0</v>
      </c>
    </row>
  </sheetData>
  <conditionalFormatting sqref="B1:B1048576">
    <cfRule type="duplicateValues" dxfId="105" priority="2"/>
  </conditionalFormatting>
  <conditionalFormatting sqref="P1:P1048576">
    <cfRule type="duplicateValues" dxfId="104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4726-929F-4388-BACD-3E60F4161D9E}">
  <dimension ref="B1:Q296"/>
  <sheetViews>
    <sheetView topLeftCell="A70" workbookViewId="0">
      <selection activeCell="K10" sqref="K10"/>
    </sheetView>
  </sheetViews>
  <sheetFormatPr defaultRowHeight="15.6" x14ac:dyDescent="0.3"/>
  <cols>
    <col min="4" max="5" width="10.44140625" customWidth="1"/>
    <col min="10" max="10" width="8.5546875" customWidth="1"/>
    <col min="11" max="11" width="9.5546875" customWidth="1"/>
    <col min="15" max="17" width="7.33203125" style="36" customWidth="1"/>
  </cols>
  <sheetData>
    <row r="1" spans="2:17" x14ac:dyDescent="0.3">
      <c r="O1" s="36" t="s">
        <v>57</v>
      </c>
    </row>
    <row r="2" spans="2:17" x14ac:dyDescent="0.3">
      <c r="B2" t="s">
        <v>23</v>
      </c>
      <c r="C2" t="s">
        <v>0</v>
      </c>
      <c r="D2" t="s">
        <v>25</v>
      </c>
      <c r="E2" t="s">
        <v>26</v>
      </c>
    </row>
    <row r="3" spans="2:17" x14ac:dyDescent="0.3">
      <c r="B3">
        <v>26409</v>
      </c>
      <c r="C3" t="s">
        <v>1</v>
      </c>
      <c r="D3">
        <f>VLOOKUP(B3,Table13[],3,FALSE)</f>
        <v>373.3</v>
      </c>
      <c r="E3">
        <f>VLOOKUP(Table16[[#This Row],[invoice]],Table13[],4,FALSE)</f>
        <v>0</v>
      </c>
      <c r="I3" t="s">
        <v>23</v>
      </c>
      <c r="J3" t="s">
        <v>0</v>
      </c>
      <c r="K3" t="s">
        <v>25</v>
      </c>
      <c r="L3" t="s">
        <v>26</v>
      </c>
      <c r="O3" s="37" t="s">
        <v>0</v>
      </c>
      <c r="P3" s="36" t="s">
        <v>28</v>
      </c>
    </row>
    <row r="4" spans="2:17" x14ac:dyDescent="0.3">
      <c r="B4">
        <v>26451</v>
      </c>
      <c r="C4" t="s">
        <v>1</v>
      </c>
      <c r="D4">
        <f>VLOOKUP(B4,Table13[],3,FALSE)</f>
        <v>476</v>
      </c>
      <c r="E4">
        <f>VLOOKUP(Table16[[#This Row],[invoice]],Table13[],4,FALSE)</f>
        <v>476</v>
      </c>
      <c r="I4">
        <v>26462</v>
      </c>
      <c r="J4" t="s">
        <v>8</v>
      </c>
      <c r="K4">
        <v>606.5</v>
      </c>
      <c r="L4">
        <v>0</v>
      </c>
    </row>
    <row r="5" spans="2:17" x14ac:dyDescent="0.3">
      <c r="B5">
        <v>26311</v>
      </c>
      <c r="C5" t="s">
        <v>1</v>
      </c>
      <c r="D5">
        <f>VLOOKUP(B5,Table13[],3,FALSE)</f>
        <v>36</v>
      </c>
      <c r="E5">
        <f>VLOOKUP(Table16[[#This Row],[invoice]],Table13[],4,FALSE)</f>
        <v>0</v>
      </c>
      <c r="I5">
        <v>26461</v>
      </c>
      <c r="J5" t="s">
        <v>53</v>
      </c>
      <c r="K5">
        <v>1474</v>
      </c>
      <c r="L5">
        <v>0</v>
      </c>
      <c r="O5" s="37" t="s">
        <v>29</v>
      </c>
      <c r="P5" s="36" t="s">
        <v>31</v>
      </c>
      <c r="Q5" s="36" t="s">
        <v>32</v>
      </c>
    </row>
    <row r="6" spans="2:17" x14ac:dyDescent="0.3">
      <c r="B6">
        <v>26329</v>
      </c>
      <c r="C6" t="s">
        <v>1</v>
      </c>
      <c r="D6">
        <f>VLOOKUP(B6,Table13[],3,FALSE)</f>
        <v>308</v>
      </c>
      <c r="E6">
        <f>VLOOKUP(Table16[[#This Row],[invoice]],Table13[],4,FALSE)</f>
        <v>0</v>
      </c>
      <c r="I6">
        <v>26460</v>
      </c>
      <c r="J6" t="s">
        <v>7</v>
      </c>
      <c r="K6">
        <v>483</v>
      </c>
      <c r="L6">
        <v>0</v>
      </c>
      <c r="O6" s="38">
        <v>26094</v>
      </c>
      <c r="P6" s="91">
        <v>417</v>
      </c>
      <c r="Q6" s="91">
        <v>0</v>
      </c>
    </row>
    <row r="7" spans="2:17" x14ac:dyDescent="0.3">
      <c r="B7">
        <v>26269</v>
      </c>
      <c r="C7" t="s">
        <v>1</v>
      </c>
      <c r="D7">
        <f>VLOOKUP(B7,Table13[],3,FALSE)</f>
        <v>1169</v>
      </c>
      <c r="E7">
        <f>VLOOKUP(Table16[[#This Row],[invoice]],Table13[],4,FALSE)</f>
        <v>0</v>
      </c>
      <c r="I7">
        <v>26459</v>
      </c>
      <c r="J7" t="s">
        <v>14</v>
      </c>
      <c r="K7">
        <v>641</v>
      </c>
      <c r="L7">
        <v>0</v>
      </c>
      <c r="O7" s="38">
        <v>26100</v>
      </c>
      <c r="P7" s="91">
        <v>95</v>
      </c>
      <c r="Q7" s="91">
        <v>0</v>
      </c>
    </row>
    <row r="8" spans="2:17" x14ac:dyDescent="0.3">
      <c r="B8">
        <v>26423</v>
      </c>
      <c r="C8" t="s">
        <v>1</v>
      </c>
      <c r="D8">
        <f>VLOOKUP(B8,Table13[],3,FALSE)</f>
        <v>35</v>
      </c>
      <c r="E8">
        <f>VLOOKUP(Table16[[#This Row],[invoice]],Table13[],4,FALSE)</f>
        <v>0</v>
      </c>
      <c r="I8">
        <v>26458</v>
      </c>
      <c r="J8" t="s">
        <v>53</v>
      </c>
      <c r="K8">
        <v>496</v>
      </c>
      <c r="L8">
        <v>0</v>
      </c>
      <c r="O8" s="38">
        <v>26214</v>
      </c>
      <c r="P8" s="91">
        <v>3951.6</v>
      </c>
      <c r="Q8" s="91">
        <v>0</v>
      </c>
    </row>
    <row r="9" spans="2:17" x14ac:dyDescent="0.3">
      <c r="B9">
        <v>26398</v>
      </c>
      <c r="C9" t="s">
        <v>1</v>
      </c>
      <c r="D9">
        <f>VLOOKUP(B9,Table13[],3,FALSE)</f>
        <v>523</v>
      </c>
      <c r="E9">
        <f>VLOOKUP(Table16[[#This Row],[invoice]],Table13[],4,FALSE)</f>
        <v>523</v>
      </c>
      <c r="I9">
        <v>26457</v>
      </c>
      <c r="J9" t="s">
        <v>7</v>
      </c>
      <c r="K9">
        <v>0</v>
      </c>
      <c r="L9">
        <v>0</v>
      </c>
      <c r="O9" s="38">
        <v>26267</v>
      </c>
      <c r="P9" s="91">
        <v>1015</v>
      </c>
      <c r="Q9" s="91">
        <v>0</v>
      </c>
    </row>
    <row r="10" spans="2:17" x14ac:dyDescent="0.3">
      <c r="B10">
        <v>26304</v>
      </c>
      <c r="C10" t="s">
        <v>1</v>
      </c>
      <c r="D10">
        <f>VLOOKUP(B10,Table13[],3,FALSE)</f>
        <v>879</v>
      </c>
      <c r="E10">
        <f>VLOOKUP(Table16[[#This Row],[invoice]],Table13[],4,FALSE)</f>
        <v>0</v>
      </c>
      <c r="I10">
        <v>26456</v>
      </c>
      <c r="J10" t="s">
        <v>9</v>
      </c>
      <c r="K10">
        <v>746.5</v>
      </c>
      <c r="L10">
        <v>0</v>
      </c>
      <c r="O10" s="38">
        <v>26269</v>
      </c>
      <c r="P10" s="91">
        <v>1169</v>
      </c>
      <c r="Q10" s="91">
        <v>0</v>
      </c>
    </row>
    <row r="11" spans="2:17" x14ac:dyDescent="0.3">
      <c r="B11">
        <v>26308</v>
      </c>
      <c r="C11" t="s">
        <v>1</v>
      </c>
      <c r="D11">
        <f>VLOOKUP(B11,Table13[],3,FALSE)</f>
        <v>751</v>
      </c>
      <c r="E11">
        <f>VLOOKUP(Table16[[#This Row],[invoice]],Table13[],4,FALSE)</f>
        <v>0</v>
      </c>
      <c r="I11">
        <v>26455</v>
      </c>
      <c r="J11" t="s">
        <v>7</v>
      </c>
      <c r="K11">
        <v>471</v>
      </c>
      <c r="L11">
        <v>0</v>
      </c>
      <c r="O11" s="38">
        <v>26301</v>
      </c>
      <c r="P11" s="91">
        <v>73</v>
      </c>
      <c r="Q11" s="91">
        <v>0</v>
      </c>
    </row>
    <row r="12" spans="2:17" x14ac:dyDescent="0.3">
      <c r="B12">
        <v>26421</v>
      </c>
      <c r="C12" t="s">
        <v>1</v>
      </c>
      <c r="D12">
        <f>VLOOKUP(B12,Table13[],3,FALSE)</f>
        <v>474</v>
      </c>
      <c r="E12">
        <f>VLOOKUP(Table16[[#This Row],[invoice]],Table13[],4,FALSE)</f>
        <v>0</v>
      </c>
      <c r="I12">
        <v>26454</v>
      </c>
      <c r="J12" t="s">
        <v>10</v>
      </c>
      <c r="K12">
        <v>475</v>
      </c>
      <c r="L12">
        <v>0</v>
      </c>
      <c r="O12" s="38">
        <v>26304</v>
      </c>
      <c r="P12" s="91">
        <v>879</v>
      </c>
      <c r="Q12" s="91">
        <v>0</v>
      </c>
    </row>
    <row r="13" spans="2:17" x14ac:dyDescent="0.3">
      <c r="D13">
        <v>0</v>
      </c>
      <c r="E13">
        <v>0</v>
      </c>
      <c r="I13">
        <v>26453</v>
      </c>
      <c r="J13" t="s">
        <v>7</v>
      </c>
      <c r="K13">
        <v>456</v>
      </c>
      <c r="L13">
        <v>0</v>
      </c>
      <c r="O13" s="38">
        <v>26305</v>
      </c>
      <c r="P13" s="91">
        <v>439</v>
      </c>
      <c r="Q13" s="91">
        <v>0</v>
      </c>
    </row>
    <row r="14" spans="2:17" x14ac:dyDescent="0.3">
      <c r="B14">
        <v>26427</v>
      </c>
      <c r="C14" t="s">
        <v>1</v>
      </c>
      <c r="D14">
        <f>VLOOKUP(B14,Table13[],3,FALSE)</f>
        <v>805</v>
      </c>
      <c r="E14">
        <f>VLOOKUP(Table16[[#This Row],[invoice]],Table13[],4,FALSE)</f>
        <v>0</v>
      </c>
      <c r="I14">
        <v>26452</v>
      </c>
      <c r="J14" t="s">
        <v>10</v>
      </c>
      <c r="K14">
        <v>182</v>
      </c>
      <c r="L14">
        <v>0</v>
      </c>
      <c r="O14" s="38">
        <v>26306</v>
      </c>
      <c r="P14" s="91">
        <v>666</v>
      </c>
      <c r="Q14" s="91">
        <v>666</v>
      </c>
    </row>
    <row r="15" spans="2:17" x14ac:dyDescent="0.3">
      <c r="B15">
        <v>26324</v>
      </c>
      <c r="C15" t="s">
        <v>1</v>
      </c>
      <c r="D15">
        <f>VLOOKUP(B15,Table13[],3,FALSE)</f>
        <v>68</v>
      </c>
      <c r="E15">
        <f>VLOOKUP(Table16[[#This Row],[invoice]],Table13[],4,FALSE)</f>
        <v>0</v>
      </c>
      <c r="I15">
        <v>26451</v>
      </c>
      <c r="J15" t="s">
        <v>8</v>
      </c>
      <c r="K15">
        <v>476</v>
      </c>
      <c r="L15">
        <v>476</v>
      </c>
      <c r="O15" s="38">
        <v>26308</v>
      </c>
      <c r="P15" s="91">
        <v>751</v>
      </c>
      <c r="Q15" s="91">
        <v>0</v>
      </c>
    </row>
    <row r="16" spans="2:17" x14ac:dyDescent="0.3">
      <c r="B16">
        <v>26323</v>
      </c>
      <c r="C16" t="s">
        <v>1</v>
      </c>
      <c r="D16">
        <f>VLOOKUP(B16,Table13[],3,FALSE)</f>
        <v>1434</v>
      </c>
      <c r="E16">
        <f>VLOOKUP(Table16[[#This Row],[invoice]],Table13[],4,FALSE)</f>
        <v>0</v>
      </c>
      <c r="I16">
        <v>26450</v>
      </c>
      <c r="J16" t="s">
        <v>13</v>
      </c>
      <c r="K16">
        <v>455</v>
      </c>
      <c r="L16">
        <v>0</v>
      </c>
      <c r="O16" s="38">
        <v>26311</v>
      </c>
      <c r="P16" s="91">
        <v>36</v>
      </c>
      <c r="Q16" s="91">
        <v>0</v>
      </c>
    </row>
    <row r="17" spans="2:17" x14ac:dyDescent="0.3">
      <c r="B17">
        <v>26432</v>
      </c>
      <c r="C17" t="s">
        <v>1</v>
      </c>
      <c r="D17">
        <f>VLOOKUP(B17,Table13[],3,FALSE)</f>
        <v>662.3</v>
      </c>
      <c r="E17">
        <f>VLOOKUP(Table16[[#This Row],[invoice]],Table13[],4,FALSE)</f>
        <v>662.3</v>
      </c>
      <c r="I17">
        <v>26449</v>
      </c>
      <c r="J17" t="s">
        <v>13</v>
      </c>
      <c r="K17">
        <v>1238</v>
      </c>
      <c r="L17">
        <v>0</v>
      </c>
      <c r="O17" s="38">
        <v>26323</v>
      </c>
      <c r="P17" s="91">
        <v>1434</v>
      </c>
      <c r="Q17" s="91">
        <v>0</v>
      </c>
    </row>
    <row r="18" spans="2:17" x14ac:dyDescent="0.3">
      <c r="B18">
        <v>26440</v>
      </c>
      <c r="C18" t="s">
        <v>1</v>
      </c>
      <c r="D18">
        <f>VLOOKUP(B18,Table13[],3,FALSE)</f>
        <v>482</v>
      </c>
      <c r="E18">
        <f>VLOOKUP(Table16[[#This Row],[invoice]],Table13[],4,FALSE)</f>
        <v>0</v>
      </c>
      <c r="I18">
        <v>26446</v>
      </c>
      <c r="J18" t="s">
        <v>9</v>
      </c>
      <c r="K18">
        <v>832</v>
      </c>
      <c r="L18">
        <v>0</v>
      </c>
      <c r="O18" s="38">
        <v>26324</v>
      </c>
      <c r="P18" s="91">
        <v>68</v>
      </c>
      <c r="Q18" s="91">
        <v>0</v>
      </c>
    </row>
    <row r="19" spans="2:17" x14ac:dyDescent="0.3">
      <c r="D19">
        <v>0</v>
      </c>
      <c r="E19">
        <v>0</v>
      </c>
      <c r="I19">
        <v>26445</v>
      </c>
      <c r="J19" t="s">
        <v>16</v>
      </c>
      <c r="K19">
        <v>59</v>
      </c>
      <c r="L19">
        <v>0</v>
      </c>
      <c r="O19" s="38">
        <v>26329</v>
      </c>
      <c r="P19" s="91">
        <v>308</v>
      </c>
      <c r="Q19" s="91">
        <v>0</v>
      </c>
    </row>
    <row r="20" spans="2:17" x14ac:dyDescent="0.3">
      <c r="B20">
        <v>26442</v>
      </c>
      <c r="C20" t="s">
        <v>1</v>
      </c>
      <c r="D20">
        <f>VLOOKUP(B20,Table13[],3,FALSE)</f>
        <v>630</v>
      </c>
      <c r="E20">
        <f>VLOOKUP(Table16[[#This Row],[invoice]],Table13[],4,FALSE)</f>
        <v>0</v>
      </c>
      <c r="I20">
        <v>26444</v>
      </c>
      <c r="J20" t="s">
        <v>13</v>
      </c>
      <c r="K20">
        <v>480</v>
      </c>
      <c r="L20">
        <v>0</v>
      </c>
      <c r="O20" s="38">
        <v>26331</v>
      </c>
      <c r="P20" s="91">
        <v>925</v>
      </c>
      <c r="Q20" s="91">
        <v>0</v>
      </c>
    </row>
    <row r="21" spans="2:17" x14ac:dyDescent="0.3">
      <c r="B21">
        <v>26462</v>
      </c>
      <c r="C21" t="s">
        <v>1</v>
      </c>
      <c r="D21">
        <f>VLOOKUP(B21,Table13[],3,FALSE)</f>
        <v>606.5</v>
      </c>
      <c r="E21">
        <f>VLOOKUP(Table16[[#This Row],[invoice]],Table13[],4,FALSE)</f>
        <v>0</v>
      </c>
      <c r="I21">
        <v>26443</v>
      </c>
      <c r="J21" t="s">
        <v>12</v>
      </c>
      <c r="K21">
        <v>507</v>
      </c>
      <c r="L21">
        <v>0</v>
      </c>
      <c r="O21" s="38">
        <v>26336</v>
      </c>
      <c r="P21" s="91">
        <v>1038</v>
      </c>
      <c r="Q21" s="91">
        <v>0</v>
      </c>
    </row>
    <row r="22" spans="2:17" x14ac:dyDescent="0.3">
      <c r="B22">
        <v>26402</v>
      </c>
      <c r="C22" t="s">
        <v>6</v>
      </c>
      <c r="D22">
        <f>VLOOKUP(B22,Table13[],3,FALSE)</f>
        <v>665</v>
      </c>
      <c r="E22">
        <f>VLOOKUP(Table16[[#This Row],[invoice]],Table13[],4,FALSE)</f>
        <v>665</v>
      </c>
      <c r="I22">
        <v>26442</v>
      </c>
      <c r="J22" t="s">
        <v>8</v>
      </c>
      <c r="K22">
        <v>630</v>
      </c>
      <c r="L22">
        <v>0</v>
      </c>
      <c r="O22" s="38">
        <v>26351</v>
      </c>
      <c r="P22" s="91">
        <v>34</v>
      </c>
      <c r="Q22" s="91">
        <v>0</v>
      </c>
    </row>
    <row r="23" spans="2:17" x14ac:dyDescent="0.3">
      <c r="B23">
        <v>26426</v>
      </c>
      <c r="C23" t="s">
        <v>6</v>
      </c>
      <c r="D23">
        <f>VLOOKUP(B23,Table13[],3,FALSE)</f>
        <v>97</v>
      </c>
      <c r="E23">
        <f>VLOOKUP(Table16[[#This Row],[invoice]],Table13[],4,FALSE)</f>
        <v>0</v>
      </c>
      <c r="I23">
        <v>26441</v>
      </c>
      <c r="J23" t="s">
        <v>16</v>
      </c>
      <c r="K23">
        <v>96</v>
      </c>
      <c r="L23">
        <v>0</v>
      </c>
      <c r="O23" s="38">
        <v>26381</v>
      </c>
      <c r="P23" s="91">
        <v>645</v>
      </c>
      <c r="Q23" s="91">
        <v>645</v>
      </c>
    </row>
    <row r="24" spans="2:17" x14ac:dyDescent="0.3">
      <c r="B24">
        <v>26443</v>
      </c>
      <c r="C24" t="s">
        <v>6</v>
      </c>
      <c r="D24">
        <f>VLOOKUP(B24,Table13[],3,FALSE)</f>
        <v>507</v>
      </c>
      <c r="E24">
        <f>VLOOKUP(Table16[[#This Row],[invoice]],Table13[],4,FALSE)</f>
        <v>0</v>
      </c>
      <c r="I24">
        <v>26440</v>
      </c>
      <c r="J24" t="s">
        <v>8</v>
      </c>
      <c r="K24">
        <v>482</v>
      </c>
      <c r="L24">
        <v>0</v>
      </c>
      <c r="O24" s="38">
        <v>26384</v>
      </c>
      <c r="P24" s="91">
        <v>644</v>
      </c>
      <c r="Q24" s="91">
        <v>0</v>
      </c>
    </row>
    <row r="25" spans="2:17" x14ac:dyDescent="0.3">
      <c r="B25">
        <v>26385</v>
      </c>
      <c r="C25" t="s">
        <v>6</v>
      </c>
      <c r="D25">
        <f>VLOOKUP(B25,Table13[],3,FALSE)</f>
        <v>60</v>
      </c>
      <c r="E25">
        <f>VLOOKUP(Table16[[#This Row],[invoice]],Table13[],4,FALSE)</f>
        <v>0</v>
      </c>
      <c r="I25">
        <v>26438</v>
      </c>
      <c r="J25" t="s">
        <v>10</v>
      </c>
      <c r="K25">
        <v>62</v>
      </c>
      <c r="L25">
        <v>0</v>
      </c>
      <c r="O25" s="38">
        <v>26385</v>
      </c>
      <c r="P25" s="91">
        <v>60</v>
      </c>
      <c r="Q25" s="91">
        <v>0</v>
      </c>
    </row>
    <row r="26" spans="2:17" x14ac:dyDescent="0.3">
      <c r="B26">
        <v>26384</v>
      </c>
      <c r="C26" t="s">
        <v>6</v>
      </c>
      <c r="D26">
        <f>VLOOKUP(B26,Table13[],3,FALSE)</f>
        <v>644</v>
      </c>
      <c r="E26">
        <f>VLOOKUP(Table16[[#This Row],[invoice]],Table13[],4,FALSE)</f>
        <v>0</v>
      </c>
      <c r="I26">
        <v>26437</v>
      </c>
      <c r="J26" t="s">
        <v>9</v>
      </c>
      <c r="K26">
        <v>648</v>
      </c>
      <c r="L26">
        <v>0</v>
      </c>
      <c r="O26" s="38">
        <v>26386</v>
      </c>
      <c r="P26" s="91">
        <v>191</v>
      </c>
      <c r="Q26" s="91">
        <v>0</v>
      </c>
    </row>
    <row r="27" spans="2:17" x14ac:dyDescent="0.3">
      <c r="B27">
        <v>26391</v>
      </c>
      <c r="C27" t="s">
        <v>6</v>
      </c>
      <c r="D27">
        <f>VLOOKUP(B27,Table13[],3,FALSE)</f>
        <v>482</v>
      </c>
      <c r="E27">
        <f>VLOOKUP(Table16[[#This Row],[invoice]],Table13[],4,FALSE)</f>
        <v>0</v>
      </c>
      <c r="I27">
        <v>26436</v>
      </c>
      <c r="J27" t="s">
        <v>7</v>
      </c>
      <c r="K27">
        <v>0</v>
      </c>
      <c r="L27">
        <v>0</v>
      </c>
      <c r="O27" s="38">
        <v>26388</v>
      </c>
      <c r="P27" s="91">
        <v>456</v>
      </c>
      <c r="Q27" s="91">
        <v>0</v>
      </c>
    </row>
    <row r="28" spans="2:17" x14ac:dyDescent="0.3">
      <c r="B28">
        <v>26419</v>
      </c>
      <c r="C28" t="s">
        <v>6</v>
      </c>
      <c r="D28">
        <f>VLOOKUP(B28,Table13[],3,FALSE)</f>
        <v>1094.5</v>
      </c>
      <c r="E28">
        <f>VLOOKUP(Table16[[#This Row],[invoice]],Table13[],4,FALSE)</f>
        <v>0</v>
      </c>
      <c r="I28">
        <v>26435</v>
      </c>
      <c r="J28" t="s">
        <v>7</v>
      </c>
      <c r="K28">
        <v>783</v>
      </c>
      <c r="L28">
        <v>783</v>
      </c>
      <c r="O28" s="38">
        <v>26390</v>
      </c>
      <c r="P28" s="91">
        <v>463</v>
      </c>
      <c r="Q28" s="91">
        <v>0</v>
      </c>
    </row>
    <row r="29" spans="2:17" x14ac:dyDescent="0.3">
      <c r="B29">
        <v>26444</v>
      </c>
      <c r="C29" t="s">
        <v>4</v>
      </c>
      <c r="D29">
        <f>VLOOKUP(B29,Table13[],3,FALSE)</f>
        <v>480</v>
      </c>
      <c r="E29">
        <f>VLOOKUP(Table16[[#This Row],[invoice]],Table13[],4,FALSE)</f>
        <v>0</v>
      </c>
      <c r="I29">
        <v>26434</v>
      </c>
      <c r="J29" t="s">
        <v>10</v>
      </c>
      <c r="K29">
        <v>410</v>
      </c>
      <c r="L29">
        <v>0</v>
      </c>
      <c r="O29" s="38">
        <v>26391</v>
      </c>
      <c r="P29" s="91">
        <v>482</v>
      </c>
      <c r="Q29" s="91">
        <v>0</v>
      </c>
    </row>
    <row r="30" spans="2:17" x14ac:dyDescent="0.3">
      <c r="B30">
        <v>26450</v>
      </c>
      <c r="C30" t="s">
        <v>4</v>
      </c>
      <c r="D30">
        <f>VLOOKUP(B30,Table13[],3,FALSE)</f>
        <v>455</v>
      </c>
      <c r="E30">
        <f>VLOOKUP(Table16[[#This Row],[invoice]],Table13[],4,FALSE)</f>
        <v>0</v>
      </c>
      <c r="I30">
        <v>26433</v>
      </c>
      <c r="J30" t="s">
        <v>11</v>
      </c>
      <c r="K30">
        <v>391</v>
      </c>
      <c r="L30">
        <v>391</v>
      </c>
      <c r="O30" s="38">
        <v>26392</v>
      </c>
      <c r="P30" s="91">
        <v>375</v>
      </c>
      <c r="Q30" s="91">
        <v>0</v>
      </c>
    </row>
    <row r="31" spans="2:17" x14ac:dyDescent="0.3">
      <c r="B31">
        <v>26305</v>
      </c>
      <c r="C31" t="s">
        <v>4</v>
      </c>
      <c r="D31">
        <f>VLOOKUP(B31,Table13[],3,FALSE)</f>
        <v>439</v>
      </c>
      <c r="E31">
        <f>VLOOKUP(Table16[[#This Row],[invoice]],Table13[],4,FALSE)</f>
        <v>0</v>
      </c>
      <c r="I31">
        <v>26432</v>
      </c>
      <c r="J31" t="s">
        <v>8</v>
      </c>
      <c r="K31">
        <v>662.3</v>
      </c>
      <c r="L31">
        <v>662.3</v>
      </c>
      <c r="O31" s="38">
        <v>26398</v>
      </c>
      <c r="P31" s="91">
        <v>523</v>
      </c>
      <c r="Q31" s="91">
        <v>523</v>
      </c>
    </row>
    <row r="32" spans="2:17" x14ac:dyDescent="0.3">
      <c r="B32">
        <v>26449</v>
      </c>
      <c r="C32" t="s">
        <v>4</v>
      </c>
      <c r="D32">
        <f>VLOOKUP(B32,Table13[],3,FALSE)</f>
        <v>1238</v>
      </c>
      <c r="E32">
        <f>VLOOKUP(Table16[[#This Row],[invoice]],Table13[],4,FALSE)</f>
        <v>0</v>
      </c>
      <c r="I32">
        <v>26431</v>
      </c>
      <c r="J32" t="s">
        <v>11</v>
      </c>
      <c r="K32">
        <v>1204</v>
      </c>
      <c r="L32">
        <v>1204</v>
      </c>
      <c r="O32" s="38">
        <v>26401</v>
      </c>
      <c r="P32" s="91">
        <v>415</v>
      </c>
      <c r="Q32" s="91">
        <v>0</v>
      </c>
    </row>
    <row r="33" spans="2:17" x14ac:dyDescent="0.3">
      <c r="B33">
        <v>26411</v>
      </c>
      <c r="C33" t="s">
        <v>4</v>
      </c>
      <c r="D33">
        <f>VLOOKUP(B33,Table13[],3,FALSE)</f>
        <v>775</v>
      </c>
      <c r="E33">
        <f>VLOOKUP(Table16[[#This Row],[invoice]],Table13[],4,FALSE)</f>
        <v>0</v>
      </c>
      <c r="I33">
        <v>26430</v>
      </c>
      <c r="J33" t="s">
        <v>20</v>
      </c>
      <c r="K33">
        <v>886</v>
      </c>
      <c r="L33">
        <v>0</v>
      </c>
      <c r="O33" s="38">
        <v>26402</v>
      </c>
      <c r="P33" s="91">
        <v>665</v>
      </c>
      <c r="Q33" s="91">
        <v>665</v>
      </c>
    </row>
    <row r="34" spans="2:17" x14ac:dyDescent="0.3">
      <c r="B34">
        <v>26336</v>
      </c>
      <c r="C34" t="s">
        <v>4</v>
      </c>
      <c r="D34">
        <f>VLOOKUP(B34,Table13[],3,FALSE)</f>
        <v>1038</v>
      </c>
      <c r="E34">
        <f>VLOOKUP(Table16[[#This Row],[invoice]],Table13[],4,FALSE)</f>
        <v>0</v>
      </c>
      <c r="I34">
        <v>26429</v>
      </c>
      <c r="J34" t="s">
        <v>9</v>
      </c>
      <c r="K34">
        <v>83</v>
      </c>
      <c r="L34">
        <v>0</v>
      </c>
      <c r="O34" s="38">
        <v>26403</v>
      </c>
      <c r="P34" s="91">
        <v>933</v>
      </c>
      <c r="Q34" s="91">
        <v>933</v>
      </c>
    </row>
    <row r="35" spans="2:17" x14ac:dyDescent="0.3">
      <c r="B35">
        <v>26410</v>
      </c>
      <c r="C35" t="s">
        <v>5</v>
      </c>
      <c r="D35">
        <f>VLOOKUP(B35,Table13[],3,FALSE)</f>
        <v>607.65</v>
      </c>
      <c r="E35">
        <f>VLOOKUP(Table16[[#This Row],[invoice]],Table13[],4,FALSE)</f>
        <v>0</v>
      </c>
      <c r="I35">
        <v>26428</v>
      </c>
      <c r="J35" t="s">
        <v>10</v>
      </c>
      <c r="K35">
        <v>515</v>
      </c>
      <c r="L35">
        <v>515</v>
      </c>
      <c r="O35" s="38">
        <v>26404</v>
      </c>
      <c r="P35" s="91">
        <v>365</v>
      </c>
      <c r="Q35" s="91">
        <v>0</v>
      </c>
    </row>
    <row r="36" spans="2:17" x14ac:dyDescent="0.3">
      <c r="B36">
        <v>26381</v>
      </c>
      <c r="C36" t="s">
        <v>5</v>
      </c>
      <c r="D36">
        <f>VLOOKUP(B36,Table13[],3,FALSE)</f>
        <v>645</v>
      </c>
      <c r="E36">
        <f>VLOOKUP(Table16[[#This Row],[invoice]],Table13[],4,FALSE)</f>
        <v>645</v>
      </c>
      <c r="I36">
        <v>26427</v>
      </c>
      <c r="J36" t="s">
        <v>8</v>
      </c>
      <c r="K36">
        <v>805</v>
      </c>
      <c r="L36">
        <v>0</v>
      </c>
      <c r="O36" s="38">
        <v>26407</v>
      </c>
      <c r="P36" s="91">
        <v>1003</v>
      </c>
      <c r="Q36" s="91">
        <v>0</v>
      </c>
    </row>
    <row r="37" spans="2:17" x14ac:dyDescent="0.3">
      <c r="B37">
        <v>26351</v>
      </c>
      <c r="C37" t="s">
        <v>5</v>
      </c>
      <c r="D37">
        <f>VLOOKUP(B37,Table13[],3,FALSE)</f>
        <v>34</v>
      </c>
      <c r="E37">
        <f>VLOOKUP(Table16[[#This Row],[invoice]],Table13[],4,FALSE)</f>
        <v>0</v>
      </c>
      <c r="I37">
        <v>26426</v>
      </c>
      <c r="J37" t="s">
        <v>12</v>
      </c>
      <c r="K37">
        <v>97</v>
      </c>
      <c r="L37">
        <v>0</v>
      </c>
      <c r="O37" s="38">
        <v>26409</v>
      </c>
      <c r="P37" s="91">
        <v>373.3</v>
      </c>
      <c r="Q37" s="91">
        <v>0</v>
      </c>
    </row>
    <row r="38" spans="2:17" x14ac:dyDescent="0.3">
      <c r="B38">
        <v>26306</v>
      </c>
      <c r="C38" t="s">
        <v>5</v>
      </c>
      <c r="D38">
        <f>VLOOKUP(B38,Table13[],3,FALSE)</f>
        <v>666</v>
      </c>
      <c r="E38">
        <f>VLOOKUP(Table16[[#This Row],[invoice]],Table13[],4,FALSE)</f>
        <v>666</v>
      </c>
      <c r="I38">
        <v>26425</v>
      </c>
      <c r="J38" t="s">
        <v>11</v>
      </c>
      <c r="K38">
        <v>2125</v>
      </c>
      <c r="L38">
        <v>0</v>
      </c>
      <c r="O38" s="38">
        <v>26410</v>
      </c>
      <c r="P38" s="91">
        <v>607.65</v>
      </c>
      <c r="Q38" s="91">
        <v>0</v>
      </c>
    </row>
    <row r="39" spans="2:17" x14ac:dyDescent="0.3">
      <c r="B39">
        <v>26428</v>
      </c>
      <c r="C39" t="s">
        <v>5</v>
      </c>
      <c r="D39">
        <f>VLOOKUP(B39,Table13[],3,FALSE)</f>
        <v>515</v>
      </c>
      <c r="E39">
        <f>VLOOKUP(Table16[[#This Row],[invoice]],Table13[],4,FALSE)</f>
        <v>515</v>
      </c>
      <c r="I39">
        <v>26424</v>
      </c>
      <c r="J39" t="s">
        <v>7</v>
      </c>
      <c r="K39">
        <v>0</v>
      </c>
      <c r="L39">
        <v>0</v>
      </c>
      <c r="O39" s="38">
        <v>26411</v>
      </c>
      <c r="P39" s="91">
        <v>775</v>
      </c>
      <c r="Q39" s="91">
        <v>0</v>
      </c>
    </row>
    <row r="40" spans="2:17" x14ac:dyDescent="0.3">
      <c r="B40">
        <v>26094</v>
      </c>
      <c r="C40" t="s">
        <v>5</v>
      </c>
      <c r="D40">
        <f>VLOOKUP(B40,Table13[],3,FALSE)</f>
        <v>417</v>
      </c>
      <c r="E40">
        <f>VLOOKUP(Table16[[#This Row],[invoice]],Table13[],4,FALSE)</f>
        <v>0</v>
      </c>
      <c r="I40">
        <v>26423</v>
      </c>
      <c r="J40" t="s">
        <v>8</v>
      </c>
      <c r="K40">
        <v>35</v>
      </c>
      <c r="L40">
        <v>0</v>
      </c>
      <c r="O40" s="38">
        <v>26414</v>
      </c>
      <c r="P40" s="91">
        <v>128</v>
      </c>
      <c r="Q40" s="91">
        <v>0</v>
      </c>
    </row>
    <row r="41" spans="2:17" x14ac:dyDescent="0.3">
      <c r="B41">
        <v>26301</v>
      </c>
      <c r="C41" t="s">
        <v>5</v>
      </c>
      <c r="D41">
        <f>VLOOKUP(B41,Table13[],3,FALSE)</f>
        <v>73</v>
      </c>
      <c r="E41">
        <f>VLOOKUP(Table16[[#This Row],[invoice]],Table13[],4,FALSE)</f>
        <v>0</v>
      </c>
      <c r="I41">
        <v>26422</v>
      </c>
      <c r="J41" t="s">
        <v>7</v>
      </c>
      <c r="K41">
        <v>714</v>
      </c>
      <c r="L41">
        <v>0</v>
      </c>
      <c r="O41" s="38">
        <v>26418</v>
      </c>
      <c r="P41" s="91">
        <v>422</v>
      </c>
      <c r="Q41" s="91">
        <v>0</v>
      </c>
    </row>
    <row r="42" spans="2:17" x14ac:dyDescent="0.3">
      <c r="B42">
        <v>26388</v>
      </c>
      <c r="C42" t="s">
        <v>5</v>
      </c>
      <c r="D42">
        <f>VLOOKUP(B42,Table13[],3,FALSE)</f>
        <v>456</v>
      </c>
      <c r="E42">
        <f>VLOOKUP(Table16[[#This Row],[invoice]],Table13[],4,FALSE)</f>
        <v>0</v>
      </c>
      <c r="I42">
        <v>26421</v>
      </c>
      <c r="J42" t="s">
        <v>8</v>
      </c>
      <c r="K42">
        <v>474</v>
      </c>
      <c r="L42">
        <v>0</v>
      </c>
      <c r="O42" s="38">
        <v>26419</v>
      </c>
      <c r="P42" s="91">
        <v>1094.5</v>
      </c>
      <c r="Q42" s="91">
        <v>0</v>
      </c>
    </row>
    <row r="43" spans="2:17" x14ac:dyDescent="0.3">
      <c r="B43">
        <v>26392</v>
      </c>
      <c r="C43" t="s">
        <v>5</v>
      </c>
      <c r="D43">
        <f>VLOOKUP(B43,Table13[],3,FALSE)</f>
        <v>375</v>
      </c>
      <c r="E43">
        <f>VLOOKUP(Table16[[#This Row],[invoice]],Table13[],4,FALSE)</f>
        <v>0</v>
      </c>
      <c r="I43">
        <v>26420</v>
      </c>
      <c r="J43" t="s">
        <v>9</v>
      </c>
      <c r="K43">
        <v>435</v>
      </c>
      <c r="L43">
        <v>0</v>
      </c>
      <c r="O43" s="38">
        <v>26420</v>
      </c>
      <c r="P43" s="91">
        <v>435</v>
      </c>
      <c r="Q43" s="91">
        <v>0</v>
      </c>
    </row>
    <row r="44" spans="2:17" x14ac:dyDescent="0.3">
      <c r="B44">
        <v>26438</v>
      </c>
      <c r="C44" t="s">
        <v>5</v>
      </c>
      <c r="D44">
        <f>VLOOKUP(B44,Table13[],3,FALSE)</f>
        <v>62</v>
      </c>
      <c r="E44">
        <f>VLOOKUP(Table16[[#This Row],[invoice]],Table13[],4,FALSE)</f>
        <v>0</v>
      </c>
      <c r="I44">
        <v>26419</v>
      </c>
      <c r="J44" t="s">
        <v>12</v>
      </c>
      <c r="K44">
        <v>1094.5</v>
      </c>
      <c r="L44">
        <v>0</v>
      </c>
      <c r="O44" s="38">
        <v>26421</v>
      </c>
      <c r="P44" s="91">
        <v>474</v>
      </c>
      <c r="Q44" s="91">
        <v>0</v>
      </c>
    </row>
    <row r="45" spans="2:17" x14ac:dyDescent="0.3">
      <c r="B45">
        <v>26454</v>
      </c>
      <c r="C45" t="s">
        <v>5</v>
      </c>
      <c r="D45">
        <f>VLOOKUP(B45,Table13[],3,FALSE)</f>
        <v>475</v>
      </c>
      <c r="E45">
        <f>VLOOKUP(Table16[[#This Row],[invoice]],Table13[],4,FALSE)</f>
        <v>0</v>
      </c>
      <c r="I45">
        <v>26418</v>
      </c>
      <c r="J45" t="s">
        <v>9</v>
      </c>
      <c r="K45">
        <v>422</v>
      </c>
      <c r="L45">
        <v>0</v>
      </c>
      <c r="O45" s="38">
        <v>26423</v>
      </c>
      <c r="P45" s="91">
        <v>35</v>
      </c>
      <c r="Q45" s="91">
        <v>0</v>
      </c>
    </row>
    <row r="46" spans="2:17" x14ac:dyDescent="0.3">
      <c r="B46">
        <v>26452</v>
      </c>
      <c r="C46" t="s">
        <v>5</v>
      </c>
      <c r="D46">
        <f>VLOOKUP(B46,Table13[],3,FALSE)</f>
        <v>182</v>
      </c>
      <c r="E46">
        <f>VLOOKUP(Table16[[#This Row],[invoice]],Table13[],4,FALSE)</f>
        <v>0</v>
      </c>
      <c r="I46">
        <v>26417</v>
      </c>
      <c r="J46" t="s">
        <v>7</v>
      </c>
      <c r="K46">
        <v>413</v>
      </c>
      <c r="L46">
        <v>413</v>
      </c>
      <c r="O46" s="38">
        <v>26426</v>
      </c>
      <c r="P46" s="91">
        <v>97</v>
      </c>
      <c r="Q46" s="91">
        <v>0</v>
      </c>
    </row>
    <row r="47" spans="2:17" x14ac:dyDescent="0.3">
      <c r="B47">
        <v>26434</v>
      </c>
      <c r="C47" t="s">
        <v>5</v>
      </c>
      <c r="D47">
        <f>VLOOKUP(B47,Table13[],3,FALSE)</f>
        <v>410</v>
      </c>
      <c r="E47">
        <f>VLOOKUP(Table16[[#This Row],[invoice]],Table13[],4,FALSE)</f>
        <v>0</v>
      </c>
      <c r="I47">
        <v>26416</v>
      </c>
      <c r="J47" t="s">
        <v>7</v>
      </c>
      <c r="K47">
        <v>680</v>
      </c>
      <c r="L47">
        <v>0</v>
      </c>
      <c r="O47" s="38">
        <v>26427</v>
      </c>
      <c r="P47" s="91">
        <v>805</v>
      </c>
      <c r="Q47" s="91">
        <v>0</v>
      </c>
    </row>
    <row r="48" spans="2:17" x14ac:dyDescent="0.3">
      <c r="B48">
        <v>26441</v>
      </c>
      <c r="C48" t="s">
        <v>41</v>
      </c>
      <c r="D48">
        <f>VLOOKUP(B48,Table13[],3,FALSE)</f>
        <v>96</v>
      </c>
      <c r="E48">
        <f>VLOOKUP(Table16[[#This Row],[invoice]],Table13[],4,FALSE)</f>
        <v>0</v>
      </c>
      <c r="I48">
        <v>26415</v>
      </c>
      <c r="J48" t="s">
        <v>7</v>
      </c>
      <c r="K48">
        <v>644.6</v>
      </c>
      <c r="L48">
        <v>0</v>
      </c>
      <c r="O48" s="38">
        <v>26428</v>
      </c>
      <c r="P48" s="91">
        <v>515</v>
      </c>
      <c r="Q48" s="91">
        <v>515</v>
      </c>
    </row>
    <row r="49" spans="2:17" x14ac:dyDescent="0.3">
      <c r="B49">
        <v>26386</v>
      </c>
      <c r="C49" t="s">
        <v>41</v>
      </c>
      <c r="D49">
        <f>VLOOKUP(B49,Table13[],3,FALSE)</f>
        <v>191</v>
      </c>
      <c r="E49">
        <f>VLOOKUP(Table16[[#This Row],[invoice]],Table13[],4,FALSE)</f>
        <v>0</v>
      </c>
      <c r="I49">
        <v>26414</v>
      </c>
      <c r="J49" t="s">
        <v>9</v>
      </c>
      <c r="K49">
        <v>128</v>
      </c>
      <c r="L49">
        <v>0</v>
      </c>
      <c r="O49" s="38">
        <v>26429</v>
      </c>
      <c r="P49" s="91">
        <v>83</v>
      </c>
      <c r="Q49" s="91">
        <v>0</v>
      </c>
    </row>
    <row r="50" spans="2:17" x14ac:dyDescent="0.3">
      <c r="B50">
        <v>26445</v>
      </c>
      <c r="C50" t="s">
        <v>41</v>
      </c>
      <c r="D50">
        <f>VLOOKUP(B50,Table13[],3,FALSE)</f>
        <v>59</v>
      </c>
      <c r="E50">
        <f>VLOOKUP(Table16[[#This Row],[invoice]],Table13[],4,FALSE)</f>
        <v>0</v>
      </c>
      <c r="I50">
        <v>26413</v>
      </c>
      <c r="J50" t="s">
        <v>11</v>
      </c>
      <c r="K50">
        <v>535</v>
      </c>
      <c r="L50">
        <v>0</v>
      </c>
      <c r="O50" s="38">
        <v>26432</v>
      </c>
      <c r="P50" s="91">
        <v>662.3</v>
      </c>
      <c r="Q50" s="91">
        <v>662.3</v>
      </c>
    </row>
    <row r="51" spans="2:17" x14ac:dyDescent="0.3">
      <c r="B51">
        <v>26401</v>
      </c>
      <c r="C51" t="s">
        <v>41</v>
      </c>
      <c r="D51">
        <f>VLOOKUP(B51,Table13[],3,FALSE)</f>
        <v>415</v>
      </c>
      <c r="E51">
        <f>VLOOKUP(Table16[[#This Row],[invoice]],Table13[],4,FALSE)</f>
        <v>0</v>
      </c>
      <c r="I51">
        <v>26412</v>
      </c>
      <c r="J51" t="s">
        <v>11</v>
      </c>
      <c r="K51">
        <v>302</v>
      </c>
      <c r="L51">
        <v>0</v>
      </c>
      <c r="O51" s="38">
        <v>26434</v>
      </c>
      <c r="P51" s="91">
        <v>410</v>
      </c>
      <c r="Q51" s="91">
        <v>0</v>
      </c>
    </row>
    <row r="52" spans="2:17" x14ac:dyDescent="0.3">
      <c r="B52">
        <v>26100</v>
      </c>
      <c r="C52" t="s">
        <v>41</v>
      </c>
      <c r="D52">
        <f>VLOOKUP(B52,Table13[],3,FALSE)</f>
        <v>95</v>
      </c>
      <c r="E52">
        <f>VLOOKUP(Table16[[#This Row],[invoice]],Table13[],4,FALSE)</f>
        <v>0</v>
      </c>
      <c r="I52">
        <v>26411</v>
      </c>
      <c r="J52" t="s">
        <v>13</v>
      </c>
      <c r="K52">
        <v>775</v>
      </c>
      <c r="L52">
        <v>0</v>
      </c>
      <c r="O52" s="38">
        <v>26437</v>
      </c>
      <c r="P52" s="91">
        <v>648</v>
      </c>
      <c r="Q52" s="91">
        <v>0</v>
      </c>
    </row>
    <row r="53" spans="2:17" x14ac:dyDescent="0.3">
      <c r="B53">
        <v>26446</v>
      </c>
      <c r="C53" t="s">
        <v>3</v>
      </c>
      <c r="D53">
        <f>VLOOKUP(B53,Table13[],3,FALSE)</f>
        <v>832</v>
      </c>
      <c r="E53">
        <f>VLOOKUP(Table16[[#This Row],[invoice]],Table13[],4,FALSE)</f>
        <v>0</v>
      </c>
      <c r="I53">
        <v>26410</v>
      </c>
      <c r="J53" t="s">
        <v>10</v>
      </c>
      <c r="K53">
        <v>607.65</v>
      </c>
      <c r="L53">
        <v>0</v>
      </c>
      <c r="O53" s="38">
        <v>26438</v>
      </c>
      <c r="P53" s="91">
        <v>62</v>
      </c>
      <c r="Q53" s="91">
        <v>0</v>
      </c>
    </row>
    <row r="54" spans="2:17" x14ac:dyDescent="0.3">
      <c r="B54">
        <v>26437</v>
      </c>
      <c r="C54" t="s">
        <v>3</v>
      </c>
      <c r="D54">
        <f>VLOOKUP(B54,Table13[],3,FALSE)</f>
        <v>648</v>
      </c>
      <c r="E54">
        <f>VLOOKUP(Table16[[#This Row],[invoice]],Table13[],4,FALSE)</f>
        <v>0</v>
      </c>
      <c r="I54">
        <v>26409</v>
      </c>
      <c r="J54" t="s">
        <v>8</v>
      </c>
      <c r="K54">
        <v>373.3</v>
      </c>
      <c r="L54">
        <v>0</v>
      </c>
      <c r="O54" s="38">
        <v>26440</v>
      </c>
      <c r="P54" s="91">
        <v>482</v>
      </c>
      <c r="Q54" s="91">
        <v>0</v>
      </c>
    </row>
    <row r="55" spans="2:17" x14ac:dyDescent="0.3">
      <c r="D55">
        <v>0</v>
      </c>
      <c r="E55">
        <v>0</v>
      </c>
      <c r="I55">
        <v>26407</v>
      </c>
      <c r="J55" t="s">
        <v>9</v>
      </c>
      <c r="K55">
        <v>1003</v>
      </c>
      <c r="L55">
        <v>0</v>
      </c>
      <c r="O55" s="38">
        <v>26441</v>
      </c>
      <c r="P55" s="91">
        <v>96</v>
      </c>
      <c r="Q55" s="91">
        <v>0</v>
      </c>
    </row>
    <row r="56" spans="2:17" x14ac:dyDescent="0.3">
      <c r="B56">
        <v>26331</v>
      </c>
      <c r="C56" t="s">
        <v>3</v>
      </c>
      <c r="D56">
        <f>VLOOKUP(B56,Table13[],3,FALSE)</f>
        <v>925</v>
      </c>
      <c r="E56">
        <f>VLOOKUP(Table16[[#This Row],[invoice]],Table13[],4,FALSE)</f>
        <v>0</v>
      </c>
      <c r="I56">
        <v>26406</v>
      </c>
      <c r="J56" t="s">
        <v>20</v>
      </c>
      <c r="K56">
        <v>731</v>
      </c>
      <c r="L56">
        <v>0</v>
      </c>
      <c r="O56" s="38">
        <v>26442</v>
      </c>
      <c r="P56" s="91">
        <v>630</v>
      </c>
      <c r="Q56" s="91">
        <v>0</v>
      </c>
    </row>
    <row r="57" spans="2:17" x14ac:dyDescent="0.3">
      <c r="B57">
        <v>26403</v>
      </c>
      <c r="C57" t="s">
        <v>3</v>
      </c>
      <c r="D57">
        <f>VLOOKUP(B57,Table13[],3,FALSE)</f>
        <v>933</v>
      </c>
      <c r="E57">
        <f>VLOOKUP(Table16[[#This Row],[invoice]],Table13[],4,FALSE)</f>
        <v>933</v>
      </c>
      <c r="I57">
        <v>26405</v>
      </c>
      <c r="J57" t="s">
        <v>7</v>
      </c>
      <c r="K57">
        <v>688</v>
      </c>
      <c r="L57">
        <v>0</v>
      </c>
      <c r="O57" s="38">
        <v>26443</v>
      </c>
      <c r="P57" s="91">
        <v>507</v>
      </c>
      <c r="Q57" s="91">
        <v>0</v>
      </c>
    </row>
    <row r="58" spans="2:17" x14ac:dyDescent="0.3">
      <c r="B58">
        <v>26429</v>
      </c>
      <c r="C58" t="s">
        <v>3</v>
      </c>
      <c r="D58">
        <f>VLOOKUP(B58,Table13[],3,FALSE)</f>
        <v>83</v>
      </c>
      <c r="E58">
        <f>VLOOKUP(Table16[[#This Row],[invoice]],Table13[],4,FALSE)</f>
        <v>0</v>
      </c>
      <c r="I58">
        <v>26404</v>
      </c>
      <c r="J58" t="s">
        <v>9</v>
      </c>
      <c r="K58">
        <v>365</v>
      </c>
      <c r="L58">
        <v>0</v>
      </c>
      <c r="O58" s="38">
        <v>26444</v>
      </c>
      <c r="P58" s="91">
        <v>480</v>
      </c>
      <c r="Q58" s="91">
        <v>0</v>
      </c>
    </row>
    <row r="59" spans="2:17" x14ac:dyDescent="0.3">
      <c r="B59">
        <v>26420</v>
      </c>
      <c r="C59" t="s">
        <v>3</v>
      </c>
      <c r="D59">
        <f>VLOOKUP(B59,Table13[],3,FALSE)</f>
        <v>435</v>
      </c>
      <c r="E59">
        <f>VLOOKUP(Table16[[#This Row],[invoice]],Table13[],4,FALSE)</f>
        <v>0</v>
      </c>
      <c r="I59">
        <v>26403</v>
      </c>
      <c r="J59" t="s">
        <v>9</v>
      </c>
      <c r="K59">
        <v>933</v>
      </c>
      <c r="L59">
        <v>933</v>
      </c>
      <c r="O59" s="38">
        <v>26445</v>
      </c>
      <c r="P59" s="91">
        <v>59</v>
      </c>
      <c r="Q59" s="91">
        <v>0</v>
      </c>
    </row>
    <row r="60" spans="2:17" x14ac:dyDescent="0.3">
      <c r="B60">
        <v>26456</v>
      </c>
      <c r="C60" t="s">
        <v>3</v>
      </c>
      <c r="D60">
        <f>VLOOKUP(B60,Table13[],3,FALSE)</f>
        <v>746.5</v>
      </c>
      <c r="E60">
        <f>VLOOKUP(Table16[[#This Row],[invoice]],Table13[],4,FALSE)</f>
        <v>0</v>
      </c>
      <c r="I60">
        <v>26402</v>
      </c>
      <c r="J60" t="s">
        <v>12</v>
      </c>
      <c r="K60">
        <v>665</v>
      </c>
      <c r="L60">
        <v>665</v>
      </c>
      <c r="O60" s="38">
        <v>26446</v>
      </c>
      <c r="P60" s="91">
        <v>832</v>
      </c>
      <c r="Q60" s="91">
        <v>0</v>
      </c>
    </row>
    <row r="61" spans="2:17" x14ac:dyDescent="0.3">
      <c r="B61">
        <v>26407</v>
      </c>
      <c r="C61" t="s">
        <v>3</v>
      </c>
      <c r="D61">
        <f>VLOOKUP(B61,Table13[],3,FALSE)</f>
        <v>1003</v>
      </c>
      <c r="E61">
        <f>VLOOKUP(Table16[[#This Row],[invoice]],Table13[],4,FALSE)</f>
        <v>0</v>
      </c>
      <c r="I61">
        <v>26401</v>
      </c>
      <c r="J61" t="s">
        <v>16</v>
      </c>
      <c r="K61">
        <v>415</v>
      </c>
      <c r="L61">
        <v>0</v>
      </c>
      <c r="O61" s="38">
        <v>26449</v>
      </c>
      <c r="P61" s="91">
        <v>1238</v>
      </c>
      <c r="Q61" s="91">
        <v>0</v>
      </c>
    </row>
    <row r="62" spans="2:17" x14ac:dyDescent="0.3">
      <c r="B62">
        <v>26414</v>
      </c>
      <c r="C62" t="s">
        <v>3</v>
      </c>
      <c r="D62">
        <f>VLOOKUP(B62,Table13[],3,FALSE)</f>
        <v>128</v>
      </c>
      <c r="E62">
        <f>VLOOKUP(Table16[[#This Row],[invoice]],Table13[],4,FALSE)</f>
        <v>0</v>
      </c>
      <c r="I62">
        <v>26400</v>
      </c>
      <c r="J62" t="s">
        <v>11</v>
      </c>
      <c r="K62">
        <v>5798.95</v>
      </c>
      <c r="L62">
        <v>0</v>
      </c>
      <c r="O62" s="38">
        <v>26450</v>
      </c>
      <c r="P62" s="91">
        <v>455</v>
      </c>
      <c r="Q62" s="91">
        <v>0</v>
      </c>
    </row>
    <row r="63" spans="2:17" x14ac:dyDescent="0.3">
      <c r="B63">
        <v>26404</v>
      </c>
      <c r="C63" t="s">
        <v>3</v>
      </c>
      <c r="D63">
        <f>VLOOKUP(B63,Table13[],3,FALSE)</f>
        <v>365</v>
      </c>
      <c r="E63">
        <f>VLOOKUP(Table16[[#This Row],[invoice]],Table13[],4,FALSE)</f>
        <v>0</v>
      </c>
      <c r="I63">
        <v>26399</v>
      </c>
      <c r="J63" t="s">
        <v>11</v>
      </c>
      <c r="K63">
        <v>844</v>
      </c>
      <c r="L63">
        <v>0</v>
      </c>
      <c r="O63" s="38">
        <v>26451</v>
      </c>
      <c r="P63" s="91">
        <v>476</v>
      </c>
      <c r="Q63" s="91">
        <v>476</v>
      </c>
    </row>
    <row r="64" spans="2:17" x14ac:dyDescent="0.3">
      <c r="B64">
        <v>26418</v>
      </c>
      <c r="C64" t="s">
        <v>3</v>
      </c>
      <c r="D64">
        <f>VLOOKUP(B64,Table13[],3,FALSE)</f>
        <v>422</v>
      </c>
      <c r="E64">
        <f>VLOOKUP(Table16[[#This Row],[invoice]],Table13[],4,FALSE)</f>
        <v>0</v>
      </c>
      <c r="I64">
        <v>26398</v>
      </c>
      <c r="J64" t="s">
        <v>8</v>
      </c>
      <c r="K64">
        <v>523</v>
      </c>
      <c r="L64">
        <v>523</v>
      </c>
      <c r="O64" s="38">
        <v>26452</v>
      </c>
      <c r="P64" s="91">
        <v>182</v>
      </c>
      <c r="Q64" s="91">
        <v>0</v>
      </c>
    </row>
    <row r="65" spans="2:17" x14ac:dyDescent="0.3">
      <c r="B65">
        <v>26214</v>
      </c>
      <c r="C65" t="s">
        <v>3</v>
      </c>
      <c r="D65">
        <f>VLOOKUP(B65,Table13[],3,FALSE)</f>
        <v>3951.6</v>
      </c>
      <c r="E65">
        <f>VLOOKUP(Table16[[#This Row],[invoice]],Table13[],4,FALSE)</f>
        <v>0</v>
      </c>
      <c r="I65">
        <v>26397</v>
      </c>
      <c r="J65" t="s">
        <v>20</v>
      </c>
      <c r="K65">
        <v>491</v>
      </c>
      <c r="L65">
        <v>0</v>
      </c>
      <c r="O65" s="38">
        <v>26454</v>
      </c>
      <c r="P65" s="91">
        <v>475</v>
      </c>
      <c r="Q65" s="91">
        <v>0</v>
      </c>
    </row>
    <row r="66" spans="2:17" x14ac:dyDescent="0.3">
      <c r="B66">
        <v>26390</v>
      </c>
      <c r="C66" t="s">
        <v>3</v>
      </c>
      <c r="D66">
        <f>VLOOKUP(B66,Table13[],3,FALSE)</f>
        <v>463</v>
      </c>
      <c r="E66">
        <f>VLOOKUP(Table16[[#This Row],[invoice]],Table13[],4,FALSE)</f>
        <v>0</v>
      </c>
      <c r="I66">
        <v>26395</v>
      </c>
      <c r="J66" t="s">
        <v>20</v>
      </c>
      <c r="K66">
        <v>533</v>
      </c>
      <c r="L66">
        <v>0</v>
      </c>
      <c r="O66" s="38">
        <v>26456</v>
      </c>
      <c r="P66" s="91">
        <v>746.5</v>
      </c>
      <c r="Q66" s="91">
        <v>0</v>
      </c>
    </row>
    <row r="67" spans="2:17" x14ac:dyDescent="0.3">
      <c r="B67">
        <v>26267</v>
      </c>
      <c r="C67" t="s">
        <v>55</v>
      </c>
      <c r="D67">
        <f>VLOOKUP(B67,Table13[],3,FALSE)</f>
        <v>1015</v>
      </c>
      <c r="E67">
        <f>VLOOKUP(Table16[[#This Row],[invoice]],Table13[],4,FALSE)</f>
        <v>0</v>
      </c>
      <c r="I67">
        <v>26394</v>
      </c>
      <c r="J67" t="s">
        <v>7</v>
      </c>
      <c r="K67">
        <v>0</v>
      </c>
      <c r="L67">
        <v>0</v>
      </c>
      <c r="O67" s="38">
        <v>26462</v>
      </c>
      <c r="P67" s="91">
        <v>606.5</v>
      </c>
      <c r="Q67" s="91">
        <v>0</v>
      </c>
    </row>
    <row r="68" spans="2:17" x14ac:dyDescent="0.3">
      <c r="B68">
        <v>26387</v>
      </c>
      <c r="C68" t="s">
        <v>58</v>
      </c>
      <c r="D68">
        <f>VLOOKUP(B68,Table13[],3,FALSE)</f>
        <v>742</v>
      </c>
      <c r="E68">
        <f>VLOOKUP(Table16[[#This Row],[invoice]],Table13[],4,FALSE)</f>
        <v>0</v>
      </c>
      <c r="I68">
        <v>26393</v>
      </c>
      <c r="J68" t="s">
        <v>7</v>
      </c>
      <c r="K68">
        <v>0</v>
      </c>
      <c r="L68">
        <v>0</v>
      </c>
      <c r="O68" s="38" t="s">
        <v>56</v>
      </c>
      <c r="P68" s="91">
        <v>0</v>
      </c>
      <c r="Q68" s="91">
        <v>0</v>
      </c>
    </row>
    <row r="69" spans="2:17" x14ac:dyDescent="0.3">
      <c r="B69">
        <v>26425</v>
      </c>
      <c r="C69" t="s">
        <v>58</v>
      </c>
      <c r="D69">
        <f>VLOOKUP(B69,Table13[],3,FALSE)</f>
        <v>2125</v>
      </c>
      <c r="E69">
        <f>VLOOKUP(Table16[[#This Row],[invoice]],Table13[],4,FALSE)</f>
        <v>0</v>
      </c>
      <c r="I69">
        <v>26392</v>
      </c>
      <c r="J69" t="s">
        <v>10</v>
      </c>
      <c r="K69">
        <v>375</v>
      </c>
      <c r="L69">
        <v>0</v>
      </c>
      <c r="O69" s="38">
        <v>26387</v>
      </c>
      <c r="P69" s="91">
        <v>742</v>
      </c>
      <c r="Q69" s="91">
        <v>0</v>
      </c>
    </row>
    <row r="70" spans="2:17" x14ac:dyDescent="0.3">
      <c r="B70">
        <v>26399</v>
      </c>
      <c r="C70" t="s">
        <v>58</v>
      </c>
      <c r="D70">
        <f>VLOOKUP(B70,Table13[],3,FALSE)</f>
        <v>844</v>
      </c>
      <c r="E70">
        <f>VLOOKUP(Table16[[#This Row],[invoice]],Table13[],4,FALSE)</f>
        <v>0</v>
      </c>
      <c r="I70">
        <v>26391</v>
      </c>
      <c r="J70" t="s">
        <v>12</v>
      </c>
      <c r="K70">
        <v>482</v>
      </c>
      <c r="L70">
        <v>0</v>
      </c>
      <c r="O70" s="38">
        <v>26425</v>
      </c>
      <c r="P70" s="91">
        <v>2125</v>
      </c>
      <c r="Q70" s="91">
        <v>0</v>
      </c>
    </row>
    <row r="71" spans="2:17" x14ac:dyDescent="0.3">
      <c r="B71">
        <v>26412</v>
      </c>
      <c r="C71" t="s">
        <v>58</v>
      </c>
      <c r="D71">
        <f>VLOOKUP(B71,Table13[],3,FALSE)</f>
        <v>302</v>
      </c>
      <c r="E71">
        <f>VLOOKUP(Table16[[#This Row],[invoice]],Table13[],4,FALSE)</f>
        <v>0</v>
      </c>
      <c r="I71">
        <v>26390</v>
      </c>
      <c r="J71" t="s">
        <v>9</v>
      </c>
      <c r="K71">
        <v>463</v>
      </c>
      <c r="L71">
        <v>0</v>
      </c>
      <c r="O71" s="38">
        <v>26399</v>
      </c>
      <c r="P71" s="91">
        <v>844</v>
      </c>
      <c r="Q71" s="91">
        <v>0</v>
      </c>
    </row>
    <row r="72" spans="2:17" x14ac:dyDescent="0.3">
      <c r="B72">
        <v>26413</v>
      </c>
      <c r="C72" t="s">
        <v>58</v>
      </c>
      <c r="D72">
        <f>VLOOKUP(B72,Table13[],3,FALSE)</f>
        <v>535</v>
      </c>
      <c r="E72">
        <f>VLOOKUP(Table16[[#This Row],[invoice]],Table13[],4,FALSE)</f>
        <v>0</v>
      </c>
      <c r="I72">
        <v>26388</v>
      </c>
      <c r="J72" t="s">
        <v>10</v>
      </c>
      <c r="K72">
        <v>456</v>
      </c>
      <c r="L72">
        <v>0</v>
      </c>
      <c r="O72" s="38">
        <v>26412</v>
      </c>
      <c r="P72" s="91">
        <v>302</v>
      </c>
      <c r="Q72" s="91">
        <v>0</v>
      </c>
    </row>
    <row r="73" spans="2:17" x14ac:dyDescent="0.3">
      <c r="B73">
        <v>26349</v>
      </c>
      <c r="C73" t="s">
        <v>58</v>
      </c>
      <c r="D73">
        <f>VLOOKUP(B73,Table13[],3,FALSE)</f>
        <v>731</v>
      </c>
      <c r="E73">
        <f>VLOOKUP(Table16[[#This Row],[invoice]],Table13[],4,FALSE)</f>
        <v>731</v>
      </c>
      <c r="I73">
        <v>26387</v>
      </c>
      <c r="J73" t="s">
        <v>11</v>
      </c>
      <c r="K73">
        <v>742</v>
      </c>
      <c r="L73">
        <v>0</v>
      </c>
      <c r="O73" s="38">
        <v>26413</v>
      </c>
      <c r="P73" s="91">
        <v>535</v>
      </c>
      <c r="Q73" s="91">
        <v>0</v>
      </c>
    </row>
    <row r="74" spans="2:17" x14ac:dyDescent="0.3">
      <c r="B74">
        <v>26338</v>
      </c>
      <c r="C74" t="s">
        <v>58</v>
      </c>
      <c r="D74">
        <f>VLOOKUP(B74,Table13[],3,FALSE)</f>
        <v>1223</v>
      </c>
      <c r="E74">
        <f>VLOOKUP(Table16[[#This Row],[invoice]],Table13[],4,FALSE)</f>
        <v>0</v>
      </c>
      <c r="I74">
        <v>26386</v>
      </c>
      <c r="J74" t="s">
        <v>16</v>
      </c>
      <c r="K74">
        <v>191</v>
      </c>
      <c r="L74">
        <v>0</v>
      </c>
      <c r="O74" s="38">
        <v>26349</v>
      </c>
      <c r="P74" s="91">
        <v>731</v>
      </c>
      <c r="Q74" s="91">
        <v>731</v>
      </c>
    </row>
    <row r="75" spans="2:17" x14ac:dyDescent="0.3">
      <c r="B75">
        <v>26431</v>
      </c>
      <c r="C75" t="s">
        <v>58</v>
      </c>
      <c r="D75">
        <f>VLOOKUP(B75,Table13[],3,FALSE)</f>
        <v>1204</v>
      </c>
      <c r="E75">
        <f>VLOOKUP(Table16[[#This Row],[invoice]],Table13[],4,FALSE)</f>
        <v>1204</v>
      </c>
      <c r="I75">
        <v>26385</v>
      </c>
      <c r="J75" t="s">
        <v>12</v>
      </c>
      <c r="K75">
        <v>60</v>
      </c>
      <c r="L75">
        <v>0</v>
      </c>
      <c r="O75" s="38">
        <v>26338</v>
      </c>
      <c r="P75" s="91">
        <v>1223</v>
      </c>
      <c r="Q75" s="91">
        <v>0</v>
      </c>
    </row>
    <row r="76" spans="2:17" x14ac:dyDescent="0.3">
      <c r="B76">
        <v>26378</v>
      </c>
      <c r="C76" t="s">
        <v>58</v>
      </c>
      <c r="D76">
        <f>VLOOKUP(B76,Table13[],3,FALSE)</f>
        <v>775</v>
      </c>
      <c r="E76">
        <f>VLOOKUP(Table16[[#This Row],[invoice]],Table13[],4,FALSE)</f>
        <v>0</v>
      </c>
      <c r="I76">
        <v>26384</v>
      </c>
      <c r="J76" t="s">
        <v>12</v>
      </c>
      <c r="K76">
        <v>644</v>
      </c>
      <c r="L76">
        <v>0</v>
      </c>
      <c r="O76" s="38">
        <v>26431</v>
      </c>
      <c r="P76" s="91">
        <v>1204</v>
      </c>
      <c r="Q76" s="91">
        <v>1204</v>
      </c>
    </row>
    <row r="77" spans="2:17" x14ac:dyDescent="0.3">
      <c r="B77">
        <v>26433</v>
      </c>
      <c r="C77" t="s">
        <v>58</v>
      </c>
      <c r="D77">
        <f>VLOOKUP(B77,Table13[],3,FALSE)</f>
        <v>391</v>
      </c>
      <c r="E77">
        <f>VLOOKUP(Table16[[#This Row],[invoice]],Table13[],4,FALSE)</f>
        <v>391</v>
      </c>
      <c r="I77">
        <v>26383</v>
      </c>
      <c r="J77" t="s">
        <v>20</v>
      </c>
      <c r="K77">
        <v>1644</v>
      </c>
      <c r="L77">
        <v>1644</v>
      </c>
      <c r="O77" s="38">
        <v>26378</v>
      </c>
      <c r="P77" s="91">
        <v>775</v>
      </c>
      <c r="Q77" s="91">
        <v>0</v>
      </c>
    </row>
    <row r="78" spans="2:17" x14ac:dyDescent="0.3">
      <c r="B78">
        <v>26400</v>
      </c>
      <c r="C78" t="s">
        <v>58</v>
      </c>
      <c r="D78">
        <f>VLOOKUP(B78,Table13[],3,FALSE)</f>
        <v>5798.95</v>
      </c>
      <c r="E78">
        <f>VLOOKUP(Table16[[#This Row],[invoice]],Table13[],4,FALSE)</f>
        <v>0</v>
      </c>
      <c r="I78">
        <v>26382</v>
      </c>
      <c r="J78" t="s">
        <v>14</v>
      </c>
      <c r="K78">
        <v>883</v>
      </c>
      <c r="L78">
        <v>883</v>
      </c>
      <c r="O78" s="38">
        <v>26433</v>
      </c>
      <c r="P78" s="91">
        <v>391</v>
      </c>
      <c r="Q78" s="91">
        <v>391</v>
      </c>
    </row>
    <row r="79" spans="2:17" x14ac:dyDescent="0.3">
      <c r="B79">
        <v>26366</v>
      </c>
      <c r="C79" t="s">
        <v>58</v>
      </c>
      <c r="D79">
        <f>VLOOKUP(B79,Table13[],3,FALSE)</f>
        <v>191</v>
      </c>
      <c r="E79">
        <f>VLOOKUP(Table16[[#This Row],[invoice]],Table13[],4,FALSE)</f>
        <v>0</v>
      </c>
      <c r="I79">
        <v>26381</v>
      </c>
      <c r="J79" t="s">
        <v>10</v>
      </c>
      <c r="K79">
        <v>645</v>
      </c>
      <c r="L79">
        <v>645</v>
      </c>
      <c r="O79" s="38">
        <v>26400</v>
      </c>
      <c r="P79" s="91">
        <v>5798.95</v>
      </c>
      <c r="Q79" s="91">
        <v>0</v>
      </c>
    </row>
    <row r="80" spans="2:17" x14ac:dyDescent="0.3">
      <c r="B80">
        <v>26459</v>
      </c>
      <c r="C80" t="s">
        <v>59</v>
      </c>
      <c r="D80">
        <f>VLOOKUP(B80,Table13[],3,FALSE)</f>
        <v>641</v>
      </c>
      <c r="E80">
        <f>VLOOKUP(Table16[[#This Row],[invoice]],Table13[],4,FALSE)</f>
        <v>0</v>
      </c>
      <c r="I80">
        <v>26380</v>
      </c>
      <c r="J80" t="s">
        <v>20</v>
      </c>
      <c r="K80">
        <v>726</v>
      </c>
      <c r="L80">
        <v>0</v>
      </c>
      <c r="O80" s="38">
        <v>26366</v>
      </c>
      <c r="P80" s="91">
        <v>191</v>
      </c>
      <c r="Q80" s="91">
        <v>0</v>
      </c>
    </row>
    <row r="81" spans="2:17" x14ac:dyDescent="0.3">
      <c r="B81">
        <v>26382</v>
      </c>
      <c r="C81" t="s">
        <v>59</v>
      </c>
      <c r="D81">
        <f>VLOOKUP(B81,Table13[],3,FALSE)</f>
        <v>883</v>
      </c>
      <c r="E81">
        <f>VLOOKUP(Table16[[#This Row],[invoice]],Table13[],4,FALSE)</f>
        <v>883</v>
      </c>
      <c r="I81">
        <v>26379</v>
      </c>
      <c r="J81" t="s">
        <v>20</v>
      </c>
      <c r="K81">
        <v>459</v>
      </c>
      <c r="L81">
        <v>0</v>
      </c>
      <c r="O81" s="38">
        <v>26459</v>
      </c>
      <c r="P81" s="91">
        <v>641</v>
      </c>
      <c r="Q81" s="91">
        <v>0</v>
      </c>
    </row>
    <row r="82" spans="2:17" x14ac:dyDescent="0.3">
      <c r="B82">
        <v>26292</v>
      </c>
      <c r="C82" t="s">
        <v>59</v>
      </c>
      <c r="D82">
        <f>VLOOKUP(B82,Table13[],3,FALSE)</f>
        <v>0</v>
      </c>
      <c r="E82">
        <f>VLOOKUP(Table16[[#This Row],[invoice]],Table13[],4,FALSE)</f>
        <v>0</v>
      </c>
      <c r="I82">
        <v>26378</v>
      </c>
      <c r="J82" t="s">
        <v>11</v>
      </c>
      <c r="K82">
        <v>775</v>
      </c>
      <c r="L82">
        <v>0</v>
      </c>
      <c r="O82" s="38">
        <v>26382</v>
      </c>
      <c r="P82" s="91">
        <v>883</v>
      </c>
      <c r="Q82" s="91">
        <v>883</v>
      </c>
    </row>
    <row r="83" spans="2:17" x14ac:dyDescent="0.3">
      <c r="B83">
        <v>25897</v>
      </c>
      <c r="C83" t="s">
        <v>59</v>
      </c>
      <c r="D83">
        <f>VLOOKUP(B83,Table13[],3,FALSE)</f>
        <v>23</v>
      </c>
      <c r="E83">
        <f>VLOOKUP(Table16[[#This Row],[invoice]],Table13[],4,FALSE)</f>
        <v>0</v>
      </c>
      <c r="I83">
        <v>26375</v>
      </c>
      <c r="J83" t="s">
        <v>18</v>
      </c>
      <c r="K83">
        <v>578</v>
      </c>
      <c r="L83">
        <v>578</v>
      </c>
      <c r="O83" s="38">
        <v>26292</v>
      </c>
      <c r="P83" s="91">
        <v>0</v>
      </c>
      <c r="Q83" s="91">
        <v>0</v>
      </c>
    </row>
    <row r="84" spans="2:17" x14ac:dyDescent="0.3">
      <c r="B84">
        <v>26461</v>
      </c>
      <c r="C84" t="s">
        <v>60</v>
      </c>
      <c r="D84">
        <f>VLOOKUP(B84,Table13[],3,FALSE)</f>
        <v>1474</v>
      </c>
      <c r="E84">
        <f>VLOOKUP(Table16[[#This Row],[invoice]],Table13[],4,FALSE)</f>
        <v>0</v>
      </c>
      <c r="I84">
        <v>26370</v>
      </c>
      <c r="J84" t="s">
        <v>18</v>
      </c>
      <c r="K84">
        <v>905</v>
      </c>
      <c r="L84">
        <v>905</v>
      </c>
      <c r="O84" s="38">
        <v>25897</v>
      </c>
      <c r="P84" s="91">
        <v>23</v>
      </c>
      <c r="Q84" s="91">
        <v>0</v>
      </c>
    </row>
    <row r="85" spans="2:17" x14ac:dyDescent="0.3">
      <c r="B85">
        <v>26458</v>
      </c>
      <c r="C85" t="s">
        <v>60</v>
      </c>
      <c r="D85">
        <f>VLOOKUP(B85,Table13[],3,FALSE)</f>
        <v>496</v>
      </c>
      <c r="E85">
        <f>VLOOKUP(Table16[[#This Row],[invoice]],Table13[],4,FALSE)</f>
        <v>0</v>
      </c>
      <c r="I85">
        <v>26369</v>
      </c>
      <c r="J85" t="s">
        <v>8</v>
      </c>
      <c r="K85">
        <v>2134</v>
      </c>
      <c r="L85">
        <v>0</v>
      </c>
      <c r="O85" s="38">
        <v>26461</v>
      </c>
      <c r="P85" s="91">
        <v>1474</v>
      </c>
      <c r="Q85" s="91">
        <v>0</v>
      </c>
    </row>
    <row r="86" spans="2:17" x14ac:dyDescent="0.3">
      <c r="B86">
        <v>26430</v>
      </c>
      <c r="C86" t="s">
        <v>20</v>
      </c>
      <c r="D86">
        <v>886</v>
      </c>
      <c r="E86">
        <v>0</v>
      </c>
      <c r="I86">
        <v>26367</v>
      </c>
      <c r="J86" t="s">
        <v>18</v>
      </c>
      <c r="K86">
        <v>3173</v>
      </c>
      <c r="L86">
        <v>3173</v>
      </c>
      <c r="O86" s="38">
        <v>26458</v>
      </c>
      <c r="P86" s="91">
        <v>496</v>
      </c>
      <c r="Q86" s="91">
        <v>0</v>
      </c>
    </row>
    <row r="87" spans="2:17" x14ac:dyDescent="0.3">
      <c r="B87">
        <v>26406</v>
      </c>
      <c r="C87" t="s">
        <v>20</v>
      </c>
      <c r="D87">
        <v>731</v>
      </c>
      <c r="E87">
        <v>0</v>
      </c>
      <c r="I87">
        <v>26366</v>
      </c>
      <c r="J87" t="s">
        <v>11</v>
      </c>
      <c r="K87">
        <v>191</v>
      </c>
      <c r="L87">
        <v>0</v>
      </c>
      <c r="O87" s="38">
        <v>26430</v>
      </c>
      <c r="P87" s="91">
        <v>886</v>
      </c>
      <c r="Q87" s="91">
        <v>0</v>
      </c>
    </row>
    <row r="88" spans="2:17" x14ac:dyDescent="0.3">
      <c r="B88">
        <v>26397</v>
      </c>
      <c r="C88" t="s">
        <v>20</v>
      </c>
      <c r="D88">
        <v>491</v>
      </c>
      <c r="E88">
        <v>0</v>
      </c>
      <c r="I88">
        <v>26365</v>
      </c>
      <c r="J88" t="s">
        <v>18</v>
      </c>
      <c r="K88">
        <v>505</v>
      </c>
      <c r="L88">
        <v>0</v>
      </c>
      <c r="O88" s="38">
        <v>26406</v>
      </c>
      <c r="P88" s="91">
        <v>731</v>
      </c>
      <c r="Q88" s="91">
        <v>0</v>
      </c>
    </row>
    <row r="89" spans="2:17" x14ac:dyDescent="0.3">
      <c r="B89">
        <v>26395</v>
      </c>
      <c r="C89" t="s">
        <v>20</v>
      </c>
      <c r="D89">
        <v>533</v>
      </c>
      <c r="E89">
        <v>0</v>
      </c>
      <c r="I89">
        <v>26353</v>
      </c>
      <c r="J89" t="s">
        <v>20</v>
      </c>
      <c r="K89">
        <v>599</v>
      </c>
      <c r="L89">
        <v>0</v>
      </c>
      <c r="O89" s="38">
        <v>26397</v>
      </c>
      <c r="P89" s="91">
        <v>491</v>
      </c>
      <c r="Q89" s="91">
        <v>0</v>
      </c>
    </row>
    <row r="90" spans="2:17" x14ac:dyDescent="0.3">
      <c r="B90">
        <v>26383</v>
      </c>
      <c r="C90" t="s">
        <v>20</v>
      </c>
      <c r="D90">
        <v>1644</v>
      </c>
      <c r="E90">
        <v>1644</v>
      </c>
      <c r="I90">
        <v>26351</v>
      </c>
      <c r="J90" t="s">
        <v>10</v>
      </c>
      <c r="K90">
        <v>34</v>
      </c>
      <c r="L90">
        <v>0</v>
      </c>
      <c r="O90" s="38">
        <v>26395</v>
      </c>
      <c r="P90" s="91">
        <v>533</v>
      </c>
      <c r="Q90" s="91">
        <v>0</v>
      </c>
    </row>
    <row r="91" spans="2:17" x14ac:dyDescent="0.3">
      <c r="B91">
        <v>26380</v>
      </c>
      <c r="C91" t="s">
        <v>20</v>
      </c>
      <c r="D91">
        <v>726</v>
      </c>
      <c r="E91">
        <v>0</v>
      </c>
      <c r="I91">
        <v>26349</v>
      </c>
      <c r="J91" t="s">
        <v>11</v>
      </c>
      <c r="K91">
        <v>731</v>
      </c>
      <c r="L91">
        <v>731</v>
      </c>
      <c r="O91" s="38">
        <v>26383</v>
      </c>
      <c r="P91" s="91">
        <v>1644</v>
      </c>
      <c r="Q91" s="91">
        <v>1644</v>
      </c>
    </row>
    <row r="92" spans="2:17" x14ac:dyDescent="0.3">
      <c r="B92">
        <v>26379</v>
      </c>
      <c r="C92" t="s">
        <v>20</v>
      </c>
      <c r="D92">
        <v>459</v>
      </c>
      <c r="E92">
        <v>0</v>
      </c>
      <c r="I92">
        <v>26346</v>
      </c>
      <c r="J92" t="s">
        <v>8</v>
      </c>
      <c r="K92">
        <v>630</v>
      </c>
      <c r="L92">
        <v>0</v>
      </c>
      <c r="O92" s="38">
        <v>26380</v>
      </c>
      <c r="P92" s="91">
        <v>726</v>
      </c>
      <c r="Q92" s="91">
        <v>0</v>
      </c>
    </row>
    <row r="93" spans="2:17" x14ac:dyDescent="0.3">
      <c r="B93">
        <v>26353</v>
      </c>
      <c r="C93" t="s">
        <v>20</v>
      </c>
      <c r="D93">
        <v>599</v>
      </c>
      <c r="E93">
        <v>0</v>
      </c>
      <c r="I93">
        <v>26344</v>
      </c>
      <c r="J93" t="s">
        <v>18</v>
      </c>
      <c r="K93">
        <v>799</v>
      </c>
      <c r="L93">
        <v>0</v>
      </c>
      <c r="O93" s="38">
        <v>26379</v>
      </c>
      <c r="P93" s="91">
        <v>459</v>
      </c>
      <c r="Q93" s="91">
        <v>0</v>
      </c>
    </row>
    <row r="94" spans="2:17" x14ac:dyDescent="0.3">
      <c r="B94">
        <v>26299</v>
      </c>
      <c r="C94" t="s">
        <v>20</v>
      </c>
      <c r="D94">
        <v>296</v>
      </c>
      <c r="E94">
        <v>0</v>
      </c>
      <c r="I94">
        <v>26343</v>
      </c>
      <c r="J94" t="s">
        <v>8</v>
      </c>
      <c r="K94">
        <v>1522</v>
      </c>
      <c r="L94">
        <v>1522</v>
      </c>
      <c r="O94" s="38">
        <v>26353</v>
      </c>
      <c r="P94" s="91">
        <v>599</v>
      </c>
      <c r="Q94" s="91">
        <v>0</v>
      </c>
    </row>
    <row r="95" spans="2:17" x14ac:dyDescent="0.3">
      <c r="B95">
        <v>26261</v>
      </c>
      <c r="C95" t="s">
        <v>20</v>
      </c>
      <c r="D95">
        <v>535.5</v>
      </c>
      <c r="E95">
        <v>0</v>
      </c>
      <c r="I95">
        <v>26339</v>
      </c>
      <c r="J95" t="s">
        <v>18</v>
      </c>
      <c r="K95">
        <v>852</v>
      </c>
      <c r="L95">
        <v>0</v>
      </c>
      <c r="O95" s="38">
        <v>26299</v>
      </c>
      <c r="P95" s="91">
        <v>296</v>
      </c>
      <c r="Q95" s="91">
        <v>0</v>
      </c>
    </row>
    <row r="96" spans="2:17" x14ac:dyDescent="0.3">
      <c r="I96">
        <v>26338</v>
      </c>
      <c r="J96" t="s">
        <v>11</v>
      </c>
      <c r="K96">
        <v>1223</v>
      </c>
      <c r="L96">
        <v>0</v>
      </c>
      <c r="O96" s="38">
        <v>26261</v>
      </c>
      <c r="P96" s="91">
        <v>535.5</v>
      </c>
      <c r="Q96" s="91">
        <v>0</v>
      </c>
    </row>
    <row r="97" spans="9:17" x14ac:dyDescent="0.3">
      <c r="I97">
        <v>26336</v>
      </c>
      <c r="J97" t="s">
        <v>13</v>
      </c>
      <c r="K97">
        <v>1038</v>
      </c>
      <c r="L97">
        <v>0</v>
      </c>
      <c r="O97" s="38" t="s">
        <v>30</v>
      </c>
      <c r="P97" s="91">
        <v>60689.799999999996</v>
      </c>
      <c r="Q97" s="91">
        <v>9938.2999999999993</v>
      </c>
    </row>
    <row r="98" spans="9:17" x14ac:dyDescent="0.3">
      <c r="I98">
        <v>26331</v>
      </c>
      <c r="J98" t="s">
        <v>9</v>
      </c>
      <c r="K98">
        <v>925</v>
      </c>
      <c r="L98">
        <v>0</v>
      </c>
    </row>
    <row r="99" spans="9:17" x14ac:dyDescent="0.3">
      <c r="I99">
        <v>26330</v>
      </c>
      <c r="J99" t="s">
        <v>18</v>
      </c>
      <c r="K99">
        <v>462</v>
      </c>
      <c r="L99">
        <v>0</v>
      </c>
    </row>
    <row r="100" spans="9:17" x14ac:dyDescent="0.3">
      <c r="I100">
        <v>26329</v>
      </c>
      <c r="J100" t="s">
        <v>8</v>
      </c>
      <c r="K100">
        <v>308</v>
      </c>
      <c r="L100">
        <v>0</v>
      </c>
    </row>
    <row r="101" spans="9:17" x14ac:dyDescent="0.3">
      <c r="I101">
        <v>26328</v>
      </c>
      <c r="J101" t="s">
        <v>18</v>
      </c>
      <c r="K101">
        <v>1397</v>
      </c>
      <c r="L101">
        <v>1397</v>
      </c>
    </row>
    <row r="102" spans="9:17" x14ac:dyDescent="0.3">
      <c r="I102">
        <v>26325</v>
      </c>
      <c r="J102" t="s">
        <v>8</v>
      </c>
      <c r="K102">
        <v>220</v>
      </c>
      <c r="L102">
        <v>0</v>
      </c>
    </row>
    <row r="103" spans="9:17" x14ac:dyDescent="0.3">
      <c r="I103">
        <v>26324</v>
      </c>
      <c r="J103" t="s">
        <v>8</v>
      </c>
      <c r="K103">
        <v>68</v>
      </c>
      <c r="L103">
        <v>0</v>
      </c>
    </row>
    <row r="104" spans="9:17" x14ac:dyDescent="0.3">
      <c r="I104">
        <v>26323</v>
      </c>
      <c r="J104" t="s">
        <v>8</v>
      </c>
      <c r="K104">
        <v>1434</v>
      </c>
      <c r="L104">
        <v>0</v>
      </c>
    </row>
    <row r="105" spans="9:17" x14ac:dyDescent="0.3">
      <c r="I105">
        <v>26322</v>
      </c>
      <c r="J105" t="s">
        <v>7</v>
      </c>
      <c r="K105">
        <v>407</v>
      </c>
      <c r="L105">
        <v>0</v>
      </c>
    </row>
    <row r="106" spans="9:17" x14ac:dyDescent="0.3">
      <c r="I106">
        <v>26320</v>
      </c>
      <c r="J106" t="s">
        <v>7</v>
      </c>
      <c r="K106">
        <v>715</v>
      </c>
      <c r="L106">
        <v>0</v>
      </c>
    </row>
    <row r="107" spans="9:17" x14ac:dyDescent="0.3">
      <c r="I107">
        <v>26316</v>
      </c>
      <c r="J107" t="s">
        <v>7</v>
      </c>
      <c r="K107">
        <v>0</v>
      </c>
      <c r="L107">
        <v>0</v>
      </c>
    </row>
    <row r="108" spans="9:17" x14ac:dyDescent="0.3">
      <c r="I108">
        <v>26313</v>
      </c>
      <c r="J108" t="s">
        <v>18</v>
      </c>
      <c r="K108">
        <v>627</v>
      </c>
      <c r="L108">
        <v>0</v>
      </c>
    </row>
    <row r="109" spans="9:17" x14ac:dyDescent="0.3">
      <c r="I109">
        <v>26311</v>
      </c>
      <c r="J109" t="s">
        <v>8</v>
      </c>
      <c r="K109">
        <v>36</v>
      </c>
      <c r="L109">
        <v>0</v>
      </c>
    </row>
    <row r="110" spans="9:17" x14ac:dyDescent="0.3">
      <c r="I110">
        <v>26308</v>
      </c>
      <c r="J110" t="s">
        <v>8</v>
      </c>
      <c r="K110">
        <v>751</v>
      </c>
      <c r="L110">
        <v>0</v>
      </c>
    </row>
    <row r="111" spans="9:17" x14ac:dyDescent="0.3">
      <c r="I111">
        <v>26307</v>
      </c>
      <c r="J111" t="s">
        <v>18</v>
      </c>
      <c r="K111">
        <v>463</v>
      </c>
      <c r="L111">
        <v>0</v>
      </c>
    </row>
    <row r="112" spans="9:17" x14ac:dyDescent="0.3">
      <c r="I112">
        <v>26306</v>
      </c>
      <c r="J112" t="s">
        <v>10</v>
      </c>
      <c r="K112">
        <v>666</v>
      </c>
      <c r="L112">
        <v>666</v>
      </c>
    </row>
    <row r="113" spans="9:12" x14ac:dyDescent="0.3">
      <c r="I113">
        <v>26305</v>
      </c>
      <c r="J113" t="s">
        <v>13</v>
      </c>
      <c r="K113">
        <v>439</v>
      </c>
      <c r="L113">
        <v>0</v>
      </c>
    </row>
    <row r="114" spans="9:12" x14ac:dyDescent="0.3">
      <c r="I114">
        <v>26304</v>
      </c>
      <c r="J114" t="s">
        <v>8</v>
      </c>
      <c r="K114">
        <v>879</v>
      </c>
      <c r="L114">
        <v>0</v>
      </c>
    </row>
    <row r="115" spans="9:12" x14ac:dyDescent="0.3">
      <c r="I115">
        <v>26302</v>
      </c>
      <c r="J115" t="s">
        <v>18</v>
      </c>
      <c r="K115">
        <v>4652.8</v>
      </c>
      <c r="L115">
        <v>0</v>
      </c>
    </row>
    <row r="116" spans="9:12" x14ac:dyDescent="0.3">
      <c r="I116">
        <v>26301</v>
      </c>
      <c r="J116" t="s">
        <v>10</v>
      </c>
      <c r="K116">
        <v>73</v>
      </c>
      <c r="L116">
        <v>0</v>
      </c>
    </row>
    <row r="117" spans="9:12" x14ac:dyDescent="0.3">
      <c r="I117">
        <v>26300</v>
      </c>
      <c r="J117" t="s">
        <v>18</v>
      </c>
      <c r="K117">
        <v>539</v>
      </c>
      <c r="L117">
        <v>0</v>
      </c>
    </row>
    <row r="118" spans="9:12" x14ac:dyDescent="0.3">
      <c r="I118">
        <v>26299</v>
      </c>
      <c r="J118" t="s">
        <v>20</v>
      </c>
      <c r="K118">
        <v>296</v>
      </c>
      <c r="L118">
        <v>0</v>
      </c>
    </row>
    <row r="119" spans="9:12" x14ac:dyDescent="0.3">
      <c r="I119">
        <v>26293</v>
      </c>
      <c r="J119" t="s">
        <v>11</v>
      </c>
      <c r="K119">
        <v>448</v>
      </c>
      <c r="L119">
        <v>0</v>
      </c>
    </row>
    <row r="120" spans="9:12" x14ac:dyDescent="0.3">
      <c r="I120">
        <v>26292</v>
      </c>
      <c r="J120" t="s">
        <v>14</v>
      </c>
      <c r="K120">
        <v>0</v>
      </c>
      <c r="L120">
        <v>0</v>
      </c>
    </row>
    <row r="121" spans="9:12" x14ac:dyDescent="0.3">
      <c r="I121">
        <v>26291</v>
      </c>
      <c r="J121" t="s">
        <v>7</v>
      </c>
      <c r="K121">
        <v>959</v>
      </c>
      <c r="L121">
        <v>0</v>
      </c>
    </row>
    <row r="122" spans="9:12" x14ac:dyDescent="0.3">
      <c r="I122">
        <v>26288</v>
      </c>
      <c r="J122" t="s">
        <v>53</v>
      </c>
      <c r="K122">
        <v>0</v>
      </c>
      <c r="L122">
        <v>0</v>
      </c>
    </row>
    <row r="123" spans="9:12" x14ac:dyDescent="0.3">
      <c r="I123">
        <v>26285</v>
      </c>
      <c r="J123" t="s">
        <v>10</v>
      </c>
      <c r="K123">
        <v>918.7</v>
      </c>
      <c r="L123">
        <v>0</v>
      </c>
    </row>
    <row r="124" spans="9:12" x14ac:dyDescent="0.3">
      <c r="I124">
        <v>26284</v>
      </c>
      <c r="J124" t="s">
        <v>10</v>
      </c>
      <c r="K124">
        <v>475</v>
      </c>
      <c r="L124">
        <v>0</v>
      </c>
    </row>
    <row r="125" spans="9:12" x14ac:dyDescent="0.3">
      <c r="I125">
        <v>26283</v>
      </c>
      <c r="J125" t="s">
        <v>18</v>
      </c>
      <c r="K125">
        <v>583</v>
      </c>
      <c r="L125">
        <v>0</v>
      </c>
    </row>
    <row r="126" spans="9:12" x14ac:dyDescent="0.3">
      <c r="I126">
        <v>26281</v>
      </c>
      <c r="J126" t="s">
        <v>11</v>
      </c>
      <c r="K126">
        <v>335</v>
      </c>
      <c r="L126">
        <v>0</v>
      </c>
    </row>
    <row r="127" spans="9:12" x14ac:dyDescent="0.3">
      <c r="I127">
        <v>26276</v>
      </c>
      <c r="J127" t="s">
        <v>18</v>
      </c>
      <c r="K127">
        <v>495</v>
      </c>
      <c r="L127">
        <v>0</v>
      </c>
    </row>
    <row r="128" spans="9:12" x14ac:dyDescent="0.3">
      <c r="I128">
        <v>26275</v>
      </c>
      <c r="J128" t="s">
        <v>18</v>
      </c>
      <c r="K128">
        <v>27</v>
      </c>
      <c r="L128">
        <v>0</v>
      </c>
    </row>
    <row r="129" spans="9:12" x14ac:dyDescent="0.3">
      <c r="I129">
        <v>26274</v>
      </c>
      <c r="J129" t="s">
        <v>18</v>
      </c>
      <c r="K129">
        <v>1211</v>
      </c>
      <c r="L129">
        <v>0</v>
      </c>
    </row>
    <row r="130" spans="9:12" x14ac:dyDescent="0.3">
      <c r="I130">
        <v>26272</v>
      </c>
      <c r="J130" t="s">
        <v>18</v>
      </c>
      <c r="K130">
        <v>254</v>
      </c>
      <c r="L130">
        <v>0</v>
      </c>
    </row>
    <row r="131" spans="9:12" x14ac:dyDescent="0.3">
      <c r="I131">
        <v>26270</v>
      </c>
      <c r="J131" t="s">
        <v>18</v>
      </c>
      <c r="K131">
        <v>513</v>
      </c>
      <c r="L131">
        <v>0</v>
      </c>
    </row>
    <row r="132" spans="9:12" x14ac:dyDescent="0.3">
      <c r="I132">
        <v>26269</v>
      </c>
      <c r="J132" t="s">
        <v>8</v>
      </c>
      <c r="K132">
        <v>1169</v>
      </c>
      <c r="L132">
        <v>0</v>
      </c>
    </row>
    <row r="133" spans="9:12" x14ac:dyDescent="0.3">
      <c r="I133">
        <v>26268</v>
      </c>
      <c r="J133" t="s">
        <v>10</v>
      </c>
      <c r="K133">
        <v>435</v>
      </c>
      <c r="L133">
        <v>0</v>
      </c>
    </row>
    <row r="134" spans="9:12" x14ac:dyDescent="0.3">
      <c r="I134">
        <v>26267</v>
      </c>
      <c r="J134" t="s">
        <v>18</v>
      </c>
      <c r="K134">
        <v>1015</v>
      </c>
      <c r="L134">
        <v>0</v>
      </c>
    </row>
    <row r="135" spans="9:12" x14ac:dyDescent="0.3">
      <c r="I135">
        <v>26266</v>
      </c>
      <c r="J135" t="s">
        <v>10</v>
      </c>
      <c r="K135">
        <v>630</v>
      </c>
      <c r="L135">
        <v>0</v>
      </c>
    </row>
    <row r="136" spans="9:12" x14ac:dyDescent="0.3">
      <c r="I136">
        <v>26265</v>
      </c>
      <c r="J136" t="s">
        <v>10</v>
      </c>
      <c r="K136">
        <v>491</v>
      </c>
      <c r="L136">
        <v>0</v>
      </c>
    </row>
    <row r="137" spans="9:12" x14ac:dyDescent="0.3">
      <c r="I137">
        <v>26264</v>
      </c>
      <c r="J137" t="s">
        <v>10</v>
      </c>
      <c r="K137">
        <v>105</v>
      </c>
      <c r="L137">
        <v>0</v>
      </c>
    </row>
    <row r="138" spans="9:12" x14ac:dyDescent="0.3">
      <c r="I138">
        <v>26261</v>
      </c>
      <c r="J138" t="s">
        <v>20</v>
      </c>
      <c r="K138">
        <v>535.5</v>
      </c>
      <c r="L138">
        <v>0</v>
      </c>
    </row>
    <row r="139" spans="9:12" x14ac:dyDescent="0.3">
      <c r="I139">
        <v>26254</v>
      </c>
      <c r="J139" t="s">
        <v>18</v>
      </c>
      <c r="K139">
        <v>449</v>
      </c>
      <c r="L139">
        <v>0</v>
      </c>
    </row>
    <row r="140" spans="9:12" x14ac:dyDescent="0.3">
      <c r="I140">
        <v>26250</v>
      </c>
      <c r="J140" t="s">
        <v>10</v>
      </c>
      <c r="K140">
        <v>488</v>
      </c>
      <c r="L140">
        <v>0</v>
      </c>
    </row>
    <row r="141" spans="9:12" x14ac:dyDescent="0.3">
      <c r="I141">
        <v>26249</v>
      </c>
      <c r="J141" t="s">
        <v>18</v>
      </c>
      <c r="K141">
        <v>520</v>
      </c>
      <c r="L141">
        <v>520</v>
      </c>
    </row>
    <row r="142" spans="9:12" x14ac:dyDescent="0.3">
      <c r="I142">
        <v>26246</v>
      </c>
      <c r="J142" t="s">
        <v>7</v>
      </c>
      <c r="K142">
        <v>0</v>
      </c>
      <c r="L142">
        <v>0</v>
      </c>
    </row>
    <row r="143" spans="9:12" x14ac:dyDescent="0.3">
      <c r="I143">
        <v>26244</v>
      </c>
      <c r="J143" t="s">
        <v>7</v>
      </c>
      <c r="K143">
        <v>0</v>
      </c>
      <c r="L143">
        <v>0</v>
      </c>
    </row>
    <row r="144" spans="9:12" x14ac:dyDescent="0.3">
      <c r="I144">
        <v>26243</v>
      </c>
      <c r="J144" t="s">
        <v>10</v>
      </c>
      <c r="K144">
        <v>1680.5</v>
      </c>
      <c r="L144">
        <v>0</v>
      </c>
    </row>
    <row r="145" spans="9:12" x14ac:dyDescent="0.3">
      <c r="I145">
        <v>26241</v>
      </c>
      <c r="J145" t="s">
        <v>12</v>
      </c>
      <c r="K145">
        <v>479</v>
      </c>
      <c r="L145">
        <v>0</v>
      </c>
    </row>
    <row r="146" spans="9:12" x14ac:dyDescent="0.3">
      <c r="I146">
        <v>26240</v>
      </c>
      <c r="J146" t="s">
        <v>10</v>
      </c>
      <c r="K146">
        <v>699</v>
      </c>
      <c r="L146">
        <v>0</v>
      </c>
    </row>
    <row r="147" spans="9:12" x14ac:dyDescent="0.3">
      <c r="I147">
        <v>26237</v>
      </c>
      <c r="J147" t="s">
        <v>18</v>
      </c>
      <c r="K147">
        <v>99</v>
      </c>
      <c r="L147">
        <v>0</v>
      </c>
    </row>
    <row r="148" spans="9:12" x14ac:dyDescent="0.3">
      <c r="I148">
        <v>26231</v>
      </c>
      <c r="J148" t="s">
        <v>18</v>
      </c>
      <c r="K148">
        <v>1315</v>
      </c>
      <c r="L148">
        <v>0</v>
      </c>
    </row>
    <row r="149" spans="9:12" x14ac:dyDescent="0.3">
      <c r="I149">
        <v>26230</v>
      </c>
      <c r="J149" t="s">
        <v>10</v>
      </c>
      <c r="K149">
        <v>332</v>
      </c>
      <c r="L149">
        <v>332</v>
      </c>
    </row>
    <row r="150" spans="9:12" x14ac:dyDescent="0.3">
      <c r="I150">
        <v>26225</v>
      </c>
      <c r="J150" t="s">
        <v>9</v>
      </c>
      <c r="K150">
        <v>0</v>
      </c>
      <c r="L150">
        <v>0</v>
      </c>
    </row>
    <row r="151" spans="9:12" x14ac:dyDescent="0.3">
      <c r="I151">
        <v>26224</v>
      </c>
      <c r="J151" t="s">
        <v>9</v>
      </c>
      <c r="K151">
        <v>0</v>
      </c>
      <c r="L151">
        <v>0</v>
      </c>
    </row>
    <row r="152" spans="9:12" x14ac:dyDescent="0.3">
      <c r="I152">
        <v>26223</v>
      </c>
      <c r="J152" t="s">
        <v>18</v>
      </c>
      <c r="K152">
        <v>439</v>
      </c>
      <c r="L152">
        <v>0</v>
      </c>
    </row>
    <row r="153" spans="9:12" x14ac:dyDescent="0.3">
      <c r="I153">
        <v>26221</v>
      </c>
      <c r="J153" t="s">
        <v>19</v>
      </c>
      <c r="K153">
        <v>466</v>
      </c>
      <c r="L153">
        <v>0</v>
      </c>
    </row>
    <row r="154" spans="9:12" x14ac:dyDescent="0.3">
      <c r="I154">
        <v>26219</v>
      </c>
      <c r="J154" t="s">
        <v>18</v>
      </c>
      <c r="K154">
        <v>344</v>
      </c>
      <c r="L154">
        <v>0</v>
      </c>
    </row>
    <row r="155" spans="9:12" x14ac:dyDescent="0.3">
      <c r="I155">
        <v>26214</v>
      </c>
      <c r="J155" t="s">
        <v>9</v>
      </c>
      <c r="K155">
        <v>3951.6</v>
      </c>
      <c r="L155">
        <v>0</v>
      </c>
    </row>
    <row r="156" spans="9:12" x14ac:dyDescent="0.3">
      <c r="I156">
        <v>26212</v>
      </c>
      <c r="J156" t="s">
        <v>10</v>
      </c>
      <c r="K156">
        <v>515</v>
      </c>
      <c r="L156">
        <v>0</v>
      </c>
    </row>
    <row r="157" spans="9:12" x14ac:dyDescent="0.3">
      <c r="I157">
        <v>26210</v>
      </c>
      <c r="J157" t="s">
        <v>15</v>
      </c>
      <c r="K157">
        <v>1714</v>
      </c>
      <c r="L157">
        <v>0</v>
      </c>
    </row>
    <row r="158" spans="9:12" x14ac:dyDescent="0.3">
      <c r="I158">
        <v>26207</v>
      </c>
      <c r="J158" t="s">
        <v>18</v>
      </c>
      <c r="K158">
        <v>403</v>
      </c>
      <c r="L158">
        <v>0</v>
      </c>
    </row>
    <row r="159" spans="9:12" x14ac:dyDescent="0.3">
      <c r="I159">
        <v>26205</v>
      </c>
      <c r="J159" t="s">
        <v>18</v>
      </c>
      <c r="K159">
        <v>506</v>
      </c>
      <c r="L159">
        <v>0</v>
      </c>
    </row>
    <row r="160" spans="9:12" x14ac:dyDescent="0.3">
      <c r="I160">
        <v>26204</v>
      </c>
      <c r="J160" t="s">
        <v>18</v>
      </c>
      <c r="K160">
        <v>711</v>
      </c>
      <c r="L160">
        <v>0</v>
      </c>
    </row>
    <row r="161" spans="9:12" x14ac:dyDescent="0.3">
      <c r="I161">
        <v>26201</v>
      </c>
      <c r="J161" t="s">
        <v>7</v>
      </c>
      <c r="K161">
        <v>0</v>
      </c>
      <c r="L161">
        <v>0</v>
      </c>
    </row>
    <row r="162" spans="9:12" x14ac:dyDescent="0.3">
      <c r="I162">
        <v>26200</v>
      </c>
      <c r="J162" t="s">
        <v>18</v>
      </c>
      <c r="K162">
        <v>1291</v>
      </c>
      <c r="L162">
        <v>0</v>
      </c>
    </row>
    <row r="163" spans="9:12" x14ac:dyDescent="0.3">
      <c r="I163">
        <v>26196</v>
      </c>
      <c r="J163" t="s">
        <v>18</v>
      </c>
      <c r="K163">
        <v>640</v>
      </c>
      <c r="L163">
        <v>0</v>
      </c>
    </row>
    <row r="164" spans="9:12" x14ac:dyDescent="0.3">
      <c r="I164">
        <v>26193</v>
      </c>
      <c r="J164" t="s">
        <v>19</v>
      </c>
      <c r="K164">
        <v>1825</v>
      </c>
      <c r="L164">
        <v>0</v>
      </c>
    </row>
    <row r="165" spans="9:12" x14ac:dyDescent="0.3">
      <c r="I165">
        <v>26192</v>
      </c>
      <c r="J165" t="s">
        <v>7</v>
      </c>
      <c r="K165">
        <v>0</v>
      </c>
      <c r="L165">
        <v>0</v>
      </c>
    </row>
    <row r="166" spans="9:12" x14ac:dyDescent="0.3">
      <c r="I166">
        <v>26190</v>
      </c>
      <c r="J166" t="s">
        <v>15</v>
      </c>
      <c r="K166">
        <v>1366.65</v>
      </c>
      <c r="L166">
        <v>0</v>
      </c>
    </row>
    <row r="167" spans="9:12" x14ac:dyDescent="0.3">
      <c r="I167">
        <v>26189</v>
      </c>
      <c r="J167" t="s">
        <v>10</v>
      </c>
      <c r="K167">
        <v>908</v>
      </c>
      <c r="L167">
        <v>1006</v>
      </c>
    </row>
    <row r="168" spans="9:12" x14ac:dyDescent="0.3">
      <c r="I168">
        <v>26187</v>
      </c>
      <c r="J168" t="s">
        <v>18</v>
      </c>
      <c r="K168">
        <v>481</v>
      </c>
      <c r="L168">
        <v>0</v>
      </c>
    </row>
    <row r="169" spans="9:12" x14ac:dyDescent="0.3">
      <c r="I169">
        <v>26184</v>
      </c>
      <c r="J169" t="s">
        <v>18</v>
      </c>
      <c r="K169">
        <v>799</v>
      </c>
      <c r="L169">
        <v>0</v>
      </c>
    </row>
    <row r="170" spans="9:12" x14ac:dyDescent="0.3">
      <c r="I170">
        <v>26179</v>
      </c>
      <c r="J170" t="s">
        <v>18</v>
      </c>
      <c r="K170">
        <v>429</v>
      </c>
      <c r="L170">
        <v>0</v>
      </c>
    </row>
    <row r="171" spans="9:12" x14ac:dyDescent="0.3">
      <c r="I171">
        <v>26177</v>
      </c>
      <c r="J171" t="s">
        <v>19</v>
      </c>
      <c r="K171">
        <v>1199</v>
      </c>
      <c r="L171">
        <v>0</v>
      </c>
    </row>
    <row r="172" spans="9:12" x14ac:dyDescent="0.3">
      <c r="I172">
        <v>26176</v>
      </c>
      <c r="J172" t="s">
        <v>18</v>
      </c>
      <c r="K172">
        <v>958.25</v>
      </c>
      <c r="L172">
        <v>0</v>
      </c>
    </row>
    <row r="173" spans="9:12" x14ac:dyDescent="0.3">
      <c r="I173">
        <v>26174</v>
      </c>
      <c r="J173" t="s">
        <v>7</v>
      </c>
      <c r="K173">
        <v>0</v>
      </c>
      <c r="L173">
        <v>0</v>
      </c>
    </row>
    <row r="174" spans="9:12" x14ac:dyDescent="0.3">
      <c r="I174">
        <v>26173</v>
      </c>
      <c r="J174" t="s">
        <v>7</v>
      </c>
      <c r="K174">
        <v>0</v>
      </c>
      <c r="L174">
        <v>0</v>
      </c>
    </row>
    <row r="175" spans="9:12" x14ac:dyDescent="0.3">
      <c r="I175">
        <v>26171</v>
      </c>
      <c r="J175" t="s">
        <v>10</v>
      </c>
      <c r="K175">
        <v>419</v>
      </c>
      <c r="L175">
        <v>0</v>
      </c>
    </row>
    <row r="176" spans="9:12" x14ac:dyDescent="0.3">
      <c r="I176">
        <v>26168</v>
      </c>
      <c r="J176" t="s">
        <v>18</v>
      </c>
      <c r="K176">
        <v>132</v>
      </c>
      <c r="L176">
        <v>0</v>
      </c>
    </row>
    <row r="177" spans="9:12" x14ac:dyDescent="0.3">
      <c r="I177">
        <v>26157</v>
      </c>
      <c r="J177" t="s">
        <v>18</v>
      </c>
      <c r="K177">
        <v>591</v>
      </c>
      <c r="L177">
        <v>0</v>
      </c>
    </row>
    <row r="178" spans="9:12" x14ac:dyDescent="0.3">
      <c r="I178">
        <v>26152</v>
      </c>
      <c r="J178" t="s">
        <v>15</v>
      </c>
      <c r="K178">
        <v>452</v>
      </c>
      <c r="L178">
        <v>0</v>
      </c>
    </row>
    <row r="179" spans="9:12" x14ac:dyDescent="0.3">
      <c r="I179">
        <v>26151</v>
      </c>
      <c r="J179" t="s">
        <v>18</v>
      </c>
      <c r="K179">
        <v>506</v>
      </c>
      <c r="L179">
        <v>0</v>
      </c>
    </row>
    <row r="180" spans="9:12" x14ac:dyDescent="0.3">
      <c r="I180">
        <v>26149</v>
      </c>
      <c r="J180" t="s">
        <v>18</v>
      </c>
      <c r="K180">
        <v>439</v>
      </c>
      <c r="L180">
        <v>0</v>
      </c>
    </row>
    <row r="181" spans="9:12" x14ac:dyDescent="0.3">
      <c r="I181">
        <v>26134</v>
      </c>
      <c r="J181" t="s">
        <v>53</v>
      </c>
      <c r="K181">
        <v>786</v>
      </c>
      <c r="L181">
        <v>0</v>
      </c>
    </row>
    <row r="182" spans="9:12" x14ac:dyDescent="0.3">
      <c r="I182">
        <v>26123</v>
      </c>
      <c r="J182" t="s">
        <v>10</v>
      </c>
      <c r="K182">
        <v>478</v>
      </c>
      <c r="L182">
        <v>0</v>
      </c>
    </row>
    <row r="183" spans="9:12" x14ac:dyDescent="0.3">
      <c r="I183">
        <v>26121</v>
      </c>
      <c r="J183" t="s">
        <v>18</v>
      </c>
      <c r="K183">
        <v>453</v>
      </c>
      <c r="L183">
        <v>0</v>
      </c>
    </row>
    <row r="184" spans="9:12" x14ac:dyDescent="0.3">
      <c r="I184">
        <v>26119</v>
      </c>
      <c r="J184" t="s">
        <v>18</v>
      </c>
      <c r="K184">
        <v>524</v>
      </c>
      <c r="L184">
        <v>0</v>
      </c>
    </row>
    <row r="185" spans="9:12" x14ac:dyDescent="0.3">
      <c r="I185">
        <v>26117</v>
      </c>
      <c r="J185" t="s">
        <v>18</v>
      </c>
      <c r="K185">
        <v>197</v>
      </c>
      <c r="L185">
        <v>0</v>
      </c>
    </row>
    <row r="186" spans="9:12" x14ac:dyDescent="0.3">
      <c r="I186">
        <v>26116</v>
      </c>
      <c r="J186" t="s">
        <v>15</v>
      </c>
      <c r="K186">
        <v>291</v>
      </c>
      <c r="L186">
        <v>0</v>
      </c>
    </row>
    <row r="187" spans="9:12" x14ac:dyDescent="0.3">
      <c r="I187">
        <v>26115</v>
      </c>
      <c r="J187" t="s">
        <v>7</v>
      </c>
      <c r="K187">
        <v>-5</v>
      </c>
      <c r="L187">
        <v>0</v>
      </c>
    </row>
    <row r="188" spans="9:12" x14ac:dyDescent="0.3">
      <c r="I188">
        <v>26114</v>
      </c>
      <c r="J188" t="s">
        <v>7</v>
      </c>
      <c r="K188">
        <v>462</v>
      </c>
      <c r="L188">
        <v>0</v>
      </c>
    </row>
    <row r="189" spans="9:12" x14ac:dyDescent="0.3">
      <c r="I189">
        <v>26113</v>
      </c>
      <c r="J189" t="s">
        <v>19</v>
      </c>
      <c r="K189">
        <v>859</v>
      </c>
      <c r="L189">
        <v>0</v>
      </c>
    </row>
    <row r="190" spans="9:12" x14ac:dyDescent="0.3">
      <c r="I190">
        <v>26112</v>
      </c>
      <c r="J190" t="s">
        <v>15</v>
      </c>
      <c r="K190">
        <v>417</v>
      </c>
      <c r="L190">
        <v>0</v>
      </c>
    </row>
    <row r="191" spans="9:12" x14ac:dyDescent="0.3">
      <c r="I191">
        <v>26111</v>
      </c>
      <c r="J191" t="s">
        <v>16</v>
      </c>
      <c r="K191">
        <v>0</v>
      </c>
      <c r="L191">
        <v>0</v>
      </c>
    </row>
    <row r="192" spans="9:12" x14ac:dyDescent="0.3">
      <c r="I192">
        <v>26108</v>
      </c>
      <c r="J192" t="s">
        <v>7</v>
      </c>
      <c r="K192">
        <v>0</v>
      </c>
      <c r="L192">
        <v>0</v>
      </c>
    </row>
    <row r="193" spans="9:12" x14ac:dyDescent="0.3">
      <c r="I193">
        <v>26106</v>
      </c>
      <c r="J193" t="s">
        <v>7</v>
      </c>
      <c r="K193">
        <v>526</v>
      </c>
      <c r="L193">
        <v>0</v>
      </c>
    </row>
    <row r="194" spans="9:12" x14ac:dyDescent="0.3">
      <c r="I194">
        <v>26105</v>
      </c>
      <c r="J194" t="s">
        <v>19</v>
      </c>
      <c r="K194">
        <v>1030</v>
      </c>
      <c r="L194">
        <v>0</v>
      </c>
    </row>
    <row r="195" spans="9:12" x14ac:dyDescent="0.3">
      <c r="I195">
        <v>26100</v>
      </c>
      <c r="J195" t="s">
        <v>16</v>
      </c>
      <c r="K195">
        <v>95</v>
      </c>
      <c r="L195">
        <v>0</v>
      </c>
    </row>
    <row r="196" spans="9:12" x14ac:dyDescent="0.3">
      <c r="I196">
        <v>26097</v>
      </c>
      <c r="J196" t="s">
        <v>18</v>
      </c>
      <c r="K196">
        <v>134</v>
      </c>
      <c r="L196">
        <v>0</v>
      </c>
    </row>
    <row r="197" spans="9:12" x14ac:dyDescent="0.3">
      <c r="I197">
        <v>26094</v>
      </c>
      <c r="J197" t="s">
        <v>10</v>
      </c>
      <c r="K197">
        <v>417</v>
      </c>
      <c r="L197">
        <v>0</v>
      </c>
    </row>
    <row r="198" spans="9:12" x14ac:dyDescent="0.3">
      <c r="I198">
        <v>26093</v>
      </c>
      <c r="J198" t="s">
        <v>19</v>
      </c>
      <c r="K198">
        <v>512</v>
      </c>
      <c r="L198">
        <v>0</v>
      </c>
    </row>
    <row r="199" spans="9:12" x14ac:dyDescent="0.3">
      <c r="I199">
        <v>26091</v>
      </c>
      <c r="J199" t="s">
        <v>18</v>
      </c>
      <c r="K199">
        <v>984</v>
      </c>
      <c r="L199">
        <v>0</v>
      </c>
    </row>
    <row r="200" spans="9:12" x14ac:dyDescent="0.3">
      <c r="I200">
        <v>26090</v>
      </c>
      <c r="J200" t="s">
        <v>7</v>
      </c>
      <c r="K200">
        <v>599</v>
      </c>
      <c r="L200">
        <v>0</v>
      </c>
    </row>
    <row r="201" spans="9:12" x14ac:dyDescent="0.3">
      <c r="I201">
        <v>26087</v>
      </c>
      <c r="J201" t="s">
        <v>7</v>
      </c>
      <c r="K201">
        <v>0</v>
      </c>
      <c r="L201">
        <v>0</v>
      </c>
    </row>
    <row r="202" spans="9:12" x14ac:dyDescent="0.3">
      <c r="I202">
        <v>26085</v>
      </c>
      <c r="J202" t="s">
        <v>7</v>
      </c>
      <c r="K202">
        <v>0</v>
      </c>
      <c r="L202">
        <v>0</v>
      </c>
    </row>
    <row r="203" spans="9:12" x14ac:dyDescent="0.3">
      <c r="I203">
        <v>26080</v>
      </c>
      <c r="J203" t="s">
        <v>18</v>
      </c>
      <c r="K203">
        <v>203</v>
      </c>
      <c r="L203">
        <v>0</v>
      </c>
    </row>
    <row r="204" spans="9:12" x14ac:dyDescent="0.3">
      <c r="I204">
        <v>26078</v>
      </c>
      <c r="J204" t="s">
        <v>18</v>
      </c>
      <c r="K204">
        <v>561</v>
      </c>
      <c r="L204">
        <v>0</v>
      </c>
    </row>
    <row r="205" spans="9:12" x14ac:dyDescent="0.3">
      <c r="I205">
        <v>26072</v>
      </c>
      <c r="J205" t="s">
        <v>18</v>
      </c>
      <c r="K205">
        <v>72</v>
      </c>
      <c r="L205">
        <v>0</v>
      </c>
    </row>
    <row r="206" spans="9:12" x14ac:dyDescent="0.3">
      <c r="I206">
        <v>26069</v>
      </c>
      <c r="J206" t="s">
        <v>18</v>
      </c>
      <c r="K206">
        <v>1042</v>
      </c>
      <c r="L206">
        <v>0</v>
      </c>
    </row>
    <row r="207" spans="9:12" x14ac:dyDescent="0.3">
      <c r="I207">
        <v>26066</v>
      </c>
      <c r="J207" t="s">
        <v>15</v>
      </c>
      <c r="K207">
        <v>498</v>
      </c>
      <c r="L207">
        <v>0</v>
      </c>
    </row>
    <row r="208" spans="9:12" x14ac:dyDescent="0.3">
      <c r="I208">
        <v>26061</v>
      </c>
      <c r="J208" t="s">
        <v>18</v>
      </c>
      <c r="K208">
        <v>1136</v>
      </c>
      <c r="L208">
        <v>0</v>
      </c>
    </row>
    <row r="209" spans="9:12" x14ac:dyDescent="0.3">
      <c r="I209">
        <v>26059</v>
      </c>
      <c r="J209" t="s">
        <v>7</v>
      </c>
      <c r="K209">
        <v>0</v>
      </c>
      <c r="L209">
        <v>0</v>
      </c>
    </row>
    <row r="210" spans="9:12" x14ac:dyDescent="0.3">
      <c r="I210">
        <v>26058</v>
      </c>
      <c r="J210" t="s">
        <v>15</v>
      </c>
      <c r="K210">
        <v>1789.65</v>
      </c>
      <c r="L210">
        <v>0</v>
      </c>
    </row>
    <row r="211" spans="9:12" x14ac:dyDescent="0.3">
      <c r="I211">
        <v>26048</v>
      </c>
      <c r="J211" t="s">
        <v>18</v>
      </c>
      <c r="K211">
        <v>475</v>
      </c>
      <c r="L211">
        <v>475</v>
      </c>
    </row>
    <row r="212" spans="9:12" x14ac:dyDescent="0.3">
      <c r="I212">
        <v>26047</v>
      </c>
      <c r="J212" t="s">
        <v>10</v>
      </c>
      <c r="K212">
        <v>0</v>
      </c>
      <c r="L212">
        <v>0</v>
      </c>
    </row>
    <row r="213" spans="9:12" x14ac:dyDescent="0.3">
      <c r="I213">
        <v>26041</v>
      </c>
      <c r="J213" t="s">
        <v>7</v>
      </c>
      <c r="K213">
        <v>0</v>
      </c>
      <c r="L213">
        <v>0</v>
      </c>
    </row>
    <row r="214" spans="9:12" x14ac:dyDescent="0.3">
      <c r="I214">
        <v>26039</v>
      </c>
      <c r="J214" t="s">
        <v>7</v>
      </c>
      <c r="K214">
        <v>0</v>
      </c>
      <c r="L214">
        <v>0</v>
      </c>
    </row>
    <row r="215" spans="9:12" x14ac:dyDescent="0.3">
      <c r="I215">
        <v>26037</v>
      </c>
      <c r="J215" t="s">
        <v>7</v>
      </c>
      <c r="K215">
        <v>0</v>
      </c>
      <c r="L215">
        <v>0</v>
      </c>
    </row>
    <row r="216" spans="9:12" x14ac:dyDescent="0.3">
      <c r="I216">
        <v>26033</v>
      </c>
      <c r="J216" t="s">
        <v>7</v>
      </c>
      <c r="K216">
        <v>0</v>
      </c>
      <c r="L216">
        <v>0</v>
      </c>
    </row>
    <row r="217" spans="9:12" x14ac:dyDescent="0.3">
      <c r="I217">
        <v>26022</v>
      </c>
      <c r="J217" t="s">
        <v>18</v>
      </c>
      <c r="K217">
        <v>1172</v>
      </c>
      <c r="L217">
        <v>0</v>
      </c>
    </row>
    <row r="218" spans="9:12" x14ac:dyDescent="0.3">
      <c r="I218">
        <v>26020</v>
      </c>
      <c r="J218" t="s">
        <v>18</v>
      </c>
      <c r="K218">
        <v>669</v>
      </c>
      <c r="L218">
        <v>0</v>
      </c>
    </row>
    <row r="219" spans="9:12" x14ac:dyDescent="0.3">
      <c r="I219">
        <v>26012</v>
      </c>
      <c r="J219" t="s">
        <v>8</v>
      </c>
      <c r="K219">
        <v>455</v>
      </c>
      <c r="L219">
        <v>0</v>
      </c>
    </row>
    <row r="220" spans="9:12" x14ac:dyDescent="0.3">
      <c r="I220">
        <v>26002</v>
      </c>
      <c r="J220" t="s">
        <v>8</v>
      </c>
      <c r="K220">
        <v>26</v>
      </c>
      <c r="L220">
        <v>0</v>
      </c>
    </row>
    <row r="221" spans="9:12" x14ac:dyDescent="0.3">
      <c r="I221">
        <v>26001</v>
      </c>
      <c r="J221" t="s">
        <v>7</v>
      </c>
      <c r="K221">
        <v>0</v>
      </c>
      <c r="L221">
        <v>0</v>
      </c>
    </row>
    <row r="222" spans="9:12" x14ac:dyDescent="0.3">
      <c r="I222">
        <v>25993</v>
      </c>
      <c r="J222" t="s">
        <v>15</v>
      </c>
      <c r="K222">
        <v>455</v>
      </c>
      <c r="L222">
        <v>0</v>
      </c>
    </row>
    <row r="223" spans="9:12" x14ac:dyDescent="0.3">
      <c r="I223">
        <v>25991</v>
      </c>
      <c r="J223" t="s">
        <v>16</v>
      </c>
      <c r="K223">
        <v>0</v>
      </c>
      <c r="L223">
        <v>0</v>
      </c>
    </row>
    <row r="224" spans="9:12" x14ac:dyDescent="0.3">
      <c r="I224">
        <v>25967</v>
      </c>
      <c r="J224" t="s">
        <v>7</v>
      </c>
      <c r="K224">
        <v>0</v>
      </c>
      <c r="L224">
        <v>0</v>
      </c>
    </row>
    <row r="225" spans="9:12" x14ac:dyDescent="0.3">
      <c r="I225">
        <v>25963</v>
      </c>
      <c r="J225" t="s">
        <v>7</v>
      </c>
      <c r="K225">
        <v>0</v>
      </c>
      <c r="L225">
        <v>0</v>
      </c>
    </row>
    <row r="226" spans="9:12" x14ac:dyDescent="0.3">
      <c r="I226">
        <v>25957</v>
      </c>
      <c r="J226" t="s">
        <v>16</v>
      </c>
      <c r="K226">
        <v>0</v>
      </c>
      <c r="L226">
        <v>0</v>
      </c>
    </row>
    <row r="227" spans="9:12" x14ac:dyDescent="0.3">
      <c r="I227">
        <v>25956</v>
      </c>
      <c r="J227" t="s">
        <v>16</v>
      </c>
      <c r="K227">
        <v>0</v>
      </c>
      <c r="L227">
        <v>0</v>
      </c>
    </row>
    <row r="228" spans="9:12" x14ac:dyDescent="0.3">
      <c r="I228">
        <v>25941</v>
      </c>
      <c r="J228" t="s">
        <v>7</v>
      </c>
      <c r="K228">
        <v>0</v>
      </c>
      <c r="L228">
        <v>0</v>
      </c>
    </row>
    <row r="229" spans="9:12" x14ac:dyDescent="0.3">
      <c r="I229">
        <v>25933</v>
      </c>
      <c r="J229" t="s">
        <v>18</v>
      </c>
      <c r="K229">
        <v>-90</v>
      </c>
      <c r="L229">
        <v>0</v>
      </c>
    </row>
    <row r="230" spans="9:12" x14ac:dyDescent="0.3">
      <c r="I230">
        <v>25930</v>
      </c>
      <c r="J230" t="s">
        <v>18</v>
      </c>
      <c r="K230">
        <v>-25</v>
      </c>
      <c r="L230">
        <v>0</v>
      </c>
    </row>
    <row r="231" spans="9:12" x14ac:dyDescent="0.3">
      <c r="I231">
        <v>25926</v>
      </c>
      <c r="J231" t="s">
        <v>7</v>
      </c>
      <c r="K231">
        <v>0</v>
      </c>
      <c r="L231">
        <v>0</v>
      </c>
    </row>
    <row r="232" spans="9:12" x14ac:dyDescent="0.3">
      <c r="I232">
        <v>25921</v>
      </c>
      <c r="J232" t="s">
        <v>12</v>
      </c>
      <c r="K232">
        <v>0</v>
      </c>
      <c r="L232">
        <v>0</v>
      </c>
    </row>
    <row r="233" spans="9:12" x14ac:dyDescent="0.3">
      <c r="I233">
        <v>25911</v>
      </c>
      <c r="J233" t="s">
        <v>7</v>
      </c>
      <c r="K233">
        <v>0</v>
      </c>
      <c r="L233">
        <v>0</v>
      </c>
    </row>
    <row r="234" spans="9:12" x14ac:dyDescent="0.3">
      <c r="I234">
        <v>25908</v>
      </c>
      <c r="J234" t="s">
        <v>9</v>
      </c>
      <c r="K234">
        <v>752</v>
      </c>
      <c r="L234">
        <v>0</v>
      </c>
    </row>
    <row r="235" spans="9:12" x14ac:dyDescent="0.3">
      <c r="I235">
        <v>25907</v>
      </c>
      <c r="J235" t="s">
        <v>7</v>
      </c>
      <c r="K235">
        <v>0</v>
      </c>
      <c r="L235">
        <v>0</v>
      </c>
    </row>
    <row r="236" spans="9:12" x14ac:dyDescent="0.3">
      <c r="I236">
        <v>25906</v>
      </c>
      <c r="J236" t="s">
        <v>15</v>
      </c>
      <c r="K236">
        <v>464</v>
      </c>
      <c r="L236">
        <v>0</v>
      </c>
    </row>
    <row r="237" spans="9:12" x14ac:dyDescent="0.3">
      <c r="I237">
        <v>25899</v>
      </c>
      <c r="J237" t="s">
        <v>18</v>
      </c>
      <c r="K237">
        <v>0</v>
      </c>
      <c r="L237">
        <v>0</v>
      </c>
    </row>
    <row r="238" spans="9:12" x14ac:dyDescent="0.3">
      <c r="I238">
        <v>25898</v>
      </c>
      <c r="J238" t="s">
        <v>18</v>
      </c>
      <c r="K238">
        <v>96</v>
      </c>
      <c r="L238">
        <v>0</v>
      </c>
    </row>
    <row r="239" spans="9:12" x14ac:dyDescent="0.3">
      <c r="I239">
        <v>25897</v>
      </c>
      <c r="J239" t="s">
        <v>14</v>
      </c>
      <c r="K239">
        <v>23</v>
      </c>
      <c r="L239">
        <v>0</v>
      </c>
    </row>
    <row r="240" spans="9:12" x14ac:dyDescent="0.3">
      <c r="I240">
        <v>25884</v>
      </c>
      <c r="J240" t="s">
        <v>7</v>
      </c>
      <c r="K240">
        <v>455</v>
      </c>
      <c r="L240">
        <v>0</v>
      </c>
    </row>
    <row r="241" spans="9:12" x14ac:dyDescent="0.3">
      <c r="I241">
        <v>25871</v>
      </c>
      <c r="J241" t="s">
        <v>16</v>
      </c>
      <c r="K241">
        <v>-36</v>
      </c>
      <c r="L241">
        <v>0</v>
      </c>
    </row>
    <row r="242" spans="9:12" x14ac:dyDescent="0.3">
      <c r="I242">
        <v>25852</v>
      </c>
      <c r="J242" t="s">
        <v>20</v>
      </c>
      <c r="K242">
        <v>0</v>
      </c>
      <c r="L242">
        <v>0</v>
      </c>
    </row>
    <row r="243" spans="9:12" x14ac:dyDescent="0.3">
      <c r="I243">
        <v>25846</v>
      </c>
      <c r="J243" t="s">
        <v>8</v>
      </c>
      <c r="K243">
        <v>0</v>
      </c>
      <c r="L243">
        <v>0</v>
      </c>
    </row>
    <row r="244" spans="9:12" x14ac:dyDescent="0.3">
      <c r="I244">
        <v>25842</v>
      </c>
      <c r="J244" t="s">
        <v>15</v>
      </c>
      <c r="K244">
        <v>153</v>
      </c>
      <c r="L244">
        <v>0</v>
      </c>
    </row>
    <row r="245" spans="9:12" x14ac:dyDescent="0.3">
      <c r="I245">
        <v>25828</v>
      </c>
      <c r="J245" t="s">
        <v>14</v>
      </c>
      <c r="K245">
        <v>0</v>
      </c>
      <c r="L245">
        <v>0</v>
      </c>
    </row>
    <row r="246" spans="9:12" x14ac:dyDescent="0.3">
      <c r="I246">
        <v>25824</v>
      </c>
      <c r="J246" t="s">
        <v>10</v>
      </c>
      <c r="K246">
        <v>0</v>
      </c>
      <c r="L246">
        <v>0</v>
      </c>
    </row>
    <row r="247" spans="9:12" x14ac:dyDescent="0.3">
      <c r="I247">
        <v>25823</v>
      </c>
      <c r="J247" t="s">
        <v>13</v>
      </c>
      <c r="K247">
        <v>0</v>
      </c>
      <c r="L247">
        <v>0</v>
      </c>
    </row>
    <row r="248" spans="9:12" x14ac:dyDescent="0.3">
      <c r="I248">
        <v>25818</v>
      </c>
      <c r="J248" t="s">
        <v>18</v>
      </c>
      <c r="K248">
        <v>326</v>
      </c>
      <c r="L248">
        <v>0</v>
      </c>
    </row>
    <row r="249" spans="9:12" x14ac:dyDescent="0.3">
      <c r="I249">
        <v>25816</v>
      </c>
      <c r="J249" t="s">
        <v>18</v>
      </c>
      <c r="K249">
        <v>0</v>
      </c>
      <c r="L249">
        <v>0</v>
      </c>
    </row>
    <row r="250" spans="9:12" x14ac:dyDescent="0.3">
      <c r="I250">
        <v>25809</v>
      </c>
      <c r="J250" t="s">
        <v>15</v>
      </c>
      <c r="K250">
        <v>333</v>
      </c>
      <c r="L250">
        <v>0</v>
      </c>
    </row>
    <row r="251" spans="9:12" x14ac:dyDescent="0.3">
      <c r="I251">
        <v>25789</v>
      </c>
      <c r="J251" t="s">
        <v>18</v>
      </c>
      <c r="K251">
        <v>458</v>
      </c>
      <c r="L251">
        <v>0</v>
      </c>
    </row>
    <row r="252" spans="9:12" x14ac:dyDescent="0.3">
      <c r="I252">
        <v>25788</v>
      </c>
      <c r="J252" t="s">
        <v>7</v>
      </c>
      <c r="K252">
        <v>0</v>
      </c>
      <c r="L252">
        <v>0</v>
      </c>
    </row>
    <row r="253" spans="9:12" x14ac:dyDescent="0.3">
      <c r="I253">
        <v>25776</v>
      </c>
      <c r="J253" t="s">
        <v>20</v>
      </c>
      <c r="K253">
        <v>0</v>
      </c>
      <c r="L253">
        <v>0</v>
      </c>
    </row>
    <row r="254" spans="9:12" x14ac:dyDescent="0.3">
      <c r="I254">
        <v>25772</v>
      </c>
      <c r="J254" t="s">
        <v>7</v>
      </c>
      <c r="K254">
        <v>0</v>
      </c>
      <c r="L254">
        <v>0</v>
      </c>
    </row>
    <row r="255" spans="9:12" x14ac:dyDescent="0.3">
      <c r="I255">
        <v>25770</v>
      </c>
      <c r="J255" t="s">
        <v>12</v>
      </c>
      <c r="K255">
        <v>0</v>
      </c>
      <c r="L255">
        <v>0</v>
      </c>
    </row>
    <row r="256" spans="9:12" x14ac:dyDescent="0.3">
      <c r="I256">
        <v>25769</v>
      </c>
      <c r="J256" t="s">
        <v>16</v>
      </c>
      <c r="K256">
        <v>-39</v>
      </c>
      <c r="L256">
        <v>0</v>
      </c>
    </row>
    <row r="257" spans="9:12" x14ac:dyDescent="0.3">
      <c r="I257">
        <v>25764</v>
      </c>
      <c r="J257" t="s">
        <v>20</v>
      </c>
      <c r="K257">
        <v>0</v>
      </c>
      <c r="L257">
        <v>0</v>
      </c>
    </row>
    <row r="258" spans="9:12" x14ac:dyDescent="0.3">
      <c r="I258">
        <v>25763</v>
      </c>
      <c r="J258" t="s">
        <v>7</v>
      </c>
      <c r="K258">
        <v>0</v>
      </c>
      <c r="L258">
        <v>0</v>
      </c>
    </row>
    <row r="259" spans="9:12" x14ac:dyDescent="0.3">
      <c r="I259">
        <v>25756</v>
      </c>
      <c r="J259" t="s">
        <v>7</v>
      </c>
      <c r="K259">
        <v>0</v>
      </c>
      <c r="L259">
        <v>0</v>
      </c>
    </row>
    <row r="260" spans="9:12" x14ac:dyDescent="0.3">
      <c r="I260">
        <v>25754</v>
      </c>
      <c r="J260" t="s">
        <v>9</v>
      </c>
      <c r="K260">
        <v>-34</v>
      </c>
      <c r="L260">
        <v>0</v>
      </c>
    </row>
    <row r="261" spans="9:12" x14ac:dyDescent="0.3">
      <c r="I261">
        <v>25751</v>
      </c>
      <c r="J261" t="s">
        <v>16</v>
      </c>
      <c r="K261">
        <v>-95</v>
      </c>
      <c r="L261">
        <v>0</v>
      </c>
    </row>
    <row r="262" spans="9:12" x14ac:dyDescent="0.3">
      <c r="I262">
        <v>25747</v>
      </c>
      <c r="J262" t="s">
        <v>12</v>
      </c>
      <c r="K262">
        <v>0</v>
      </c>
      <c r="L262">
        <v>0</v>
      </c>
    </row>
    <row r="263" spans="9:12" x14ac:dyDescent="0.3">
      <c r="I263">
        <v>25744</v>
      </c>
      <c r="J263" t="s">
        <v>8</v>
      </c>
      <c r="K263">
        <v>-74</v>
      </c>
      <c r="L263">
        <v>0</v>
      </c>
    </row>
    <row r="264" spans="9:12" x14ac:dyDescent="0.3">
      <c r="I264">
        <v>25738</v>
      </c>
      <c r="J264" t="s">
        <v>12</v>
      </c>
      <c r="K264">
        <v>-66</v>
      </c>
      <c r="L264">
        <v>0</v>
      </c>
    </row>
    <row r="265" spans="9:12" x14ac:dyDescent="0.3">
      <c r="I265">
        <v>25727</v>
      </c>
      <c r="J265" t="s">
        <v>8</v>
      </c>
      <c r="K265">
        <v>0</v>
      </c>
      <c r="L265">
        <v>0</v>
      </c>
    </row>
    <row r="266" spans="9:12" x14ac:dyDescent="0.3">
      <c r="I266">
        <v>25724</v>
      </c>
      <c r="J266" t="s">
        <v>9</v>
      </c>
      <c r="K266">
        <v>154</v>
      </c>
      <c r="L266">
        <v>0</v>
      </c>
    </row>
    <row r="267" spans="9:12" x14ac:dyDescent="0.3">
      <c r="I267">
        <v>25723</v>
      </c>
      <c r="J267" t="s">
        <v>12</v>
      </c>
      <c r="K267">
        <v>-25</v>
      </c>
      <c r="L267">
        <v>0</v>
      </c>
    </row>
    <row r="268" spans="9:12" x14ac:dyDescent="0.3">
      <c r="I268">
        <v>25717</v>
      </c>
      <c r="J268" t="s">
        <v>7</v>
      </c>
      <c r="K268">
        <v>0</v>
      </c>
      <c r="L268">
        <v>0</v>
      </c>
    </row>
    <row r="269" spans="9:12" x14ac:dyDescent="0.3">
      <c r="I269">
        <v>25713</v>
      </c>
      <c r="J269" t="s">
        <v>7</v>
      </c>
      <c r="K269">
        <v>0</v>
      </c>
      <c r="L269">
        <v>0</v>
      </c>
    </row>
    <row r="270" spans="9:12" x14ac:dyDescent="0.3">
      <c r="I270">
        <v>25709</v>
      </c>
      <c r="J270" t="s">
        <v>18</v>
      </c>
      <c r="K270">
        <v>0</v>
      </c>
      <c r="L270">
        <v>0</v>
      </c>
    </row>
    <row r="271" spans="9:12" x14ac:dyDescent="0.3">
      <c r="I271">
        <v>25705</v>
      </c>
      <c r="J271" t="s">
        <v>20</v>
      </c>
      <c r="K271">
        <v>0</v>
      </c>
      <c r="L271">
        <v>0</v>
      </c>
    </row>
    <row r="272" spans="9:12" x14ac:dyDescent="0.3">
      <c r="I272">
        <v>25691</v>
      </c>
      <c r="J272" t="s">
        <v>12</v>
      </c>
      <c r="K272">
        <v>410</v>
      </c>
      <c r="L272">
        <v>0</v>
      </c>
    </row>
    <row r="273" spans="9:12" x14ac:dyDescent="0.3">
      <c r="I273">
        <v>25687</v>
      </c>
      <c r="J273" t="s">
        <v>7</v>
      </c>
      <c r="K273">
        <v>0</v>
      </c>
      <c r="L273">
        <v>0</v>
      </c>
    </row>
    <row r="274" spans="9:12" x14ac:dyDescent="0.3">
      <c r="I274">
        <v>25680</v>
      </c>
      <c r="J274" t="s">
        <v>7</v>
      </c>
      <c r="K274">
        <v>0</v>
      </c>
      <c r="L274">
        <v>0</v>
      </c>
    </row>
    <row r="275" spans="9:12" x14ac:dyDescent="0.3">
      <c r="I275">
        <v>25650</v>
      </c>
      <c r="J275" t="s">
        <v>20</v>
      </c>
      <c r="K275">
        <v>-2</v>
      </c>
      <c r="L275">
        <v>0</v>
      </c>
    </row>
    <row r="276" spans="9:12" x14ac:dyDescent="0.3">
      <c r="I276">
        <v>25649</v>
      </c>
      <c r="J276" t="s">
        <v>8</v>
      </c>
      <c r="K276">
        <v>0</v>
      </c>
      <c r="L276">
        <v>0</v>
      </c>
    </row>
    <row r="277" spans="9:12" x14ac:dyDescent="0.3">
      <c r="I277">
        <v>25639</v>
      </c>
      <c r="J277" t="s">
        <v>9</v>
      </c>
      <c r="K277">
        <v>0</v>
      </c>
      <c r="L277">
        <v>0</v>
      </c>
    </row>
    <row r="278" spans="9:12" x14ac:dyDescent="0.3">
      <c r="I278">
        <v>25634</v>
      </c>
      <c r="J278" t="s">
        <v>9</v>
      </c>
      <c r="K278">
        <v>0</v>
      </c>
      <c r="L278">
        <v>0</v>
      </c>
    </row>
    <row r="279" spans="9:12" x14ac:dyDescent="0.3">
      <c r="I279">
        <v>25633</v>
      </c>
      <c r="J279" t="s">
        <v>20</v>
      </c>
      <c r="K279">
        <v>0</v>
      </c>
      <c r="L279">
        <v>0</v>
      </c>
    </row>
    <row r="280" spans="9:12" x14ac:dyDescent="0.3">
      <c r="I280">
        <v>25625</v>
      </c>
      <c r="J280" t="s">
        <v>12</v>
      </c>
      <c r="K280">
        <v>-24.5</v>
      </c>
      <c r="L280">
        <v>0</v>
      </c>
    </row>
    <row r="281" spans="9:12" x14ac:dyDescent="0.3">
      <c r="I281">
        <v>25618</v>
      </c>
      <c r="J281" t="s">
        <v>18</v>
      </c>
      <c r="K281">
        <v>488</v>
      </c>
      <c r="L281">
        <v>0</v>
      </c>
    </row>
    <row r="282" spans="9:12" x14ac:dyDescent="0.3">
      <c r="I282">
        <v>25613</v>
      </c>
      <c r="J282" t="s">
        <v>13</v>
      </c>
      <c r="K282">
        <v>426</v>
      </c>
      <c r="L282">
        <v>0</v>
      </c>
    </row>
    <row r="283" spans="9:12" x14ac:dyDescent="0.3">
      <c r="I283">
        <v>25608</v>
      </c>
      <c r="J283" t="s">
        <v>13</v>
      </c>
      <c r="K283">
        <v>30</v>
      </c>
      <c r="L283">
        <v>0</v>
      </c>
    </row>
    <row r="284" spans="9:12" x14ac:dyDescent="0.3">
      <c r="I284">
        <v>25597</v>
      </c>
      <c r="J284" t="s">
        <v>16</v>
      </c>
      <c r="K284">
        <v>0</v>
      </c>
      <c r="L284">
        <v>0</v>
      </c>
    </row>
    <row r="285" spans="9:12" x14ac:dyDescent="0.3">
      <c r="I285">
        <v>25590</v>
      </c>
      <c r="J285" t="s">
        <v>9</v>
      </c>
      <c r="K285">
        <v>0</v>
      </c>
      <c r="L285">
        <v>0</v>
      </c>
    </row>
    <row r="286" spans="9:12" x14ac:dyDescent="0.3">
      <c r="I286">
        <v>25582</v>
      </c>
      <c r="J286" t="s">
        <v>16</v>
      </c>
      <c r="K286">
        <v>326</v>
      </c>
      <c r="L286">
        <v>0</v>
      </c>
    </row>
    <row r="287" spans="9:12" x14ac:dyDescent="0.3">
      <c r="I287">
        <v>25560</v>
      </c>
      <c r="J287" t="s">
        <v>11</v>
      </c>
      <c r="K287">
        <v>0</v>
      </c>
      <c r="L287">
        <v>0</v>
      </c>
    </row>
    <row r="288" spans="9:12" x14ac:dyDescent="0.3">
      <c r="I288">
        <v>25552</v>
      </c>
      <c r="J288" t="s">
        <v>16</v>
      </c>
      <c r="K288">
        <v>616</v>
      </c>
      <c r="L288">
        <v>0</v>
      </c>
    </row>
    <row r="289" spans="9:12" x14ac:dyDescent="0.3">
      <c r="I289">
        <v>25546</v>
      </c>
      <c r="J289" t="s">
        <v>16</v>
      </c>
      <c r="K289">
        <v>507</v>
      </c>
      <c r="L289">
        <v>0</v>
      </c>
    </row>
    <row r="290" spans="9:12" x14ac:dyDescent="0.3">
      <c r="I290">
        <v>25537</v>
      </c>
      <c r="J290" t="s">
        <v>16</v>
      </c>
      <c r="K290">
        <v>1653</v>
      </c>
      <c r="L290">
        <v>0</v>
      </c>
    </row>
    <row r="291" spans="9:12" x14ac:dyDescent="0.3">
      <c r="I291">
        <v>25532</v>
      </c>
      <c r="J291" t="s">
        <v>7</v>
      </c>
      <c r="K291">
        <v>0</v>
      </c>
      <c r="L291">
        <v>0</v>
      </c>
    </row>
    <row r="292" spans="9:12" x14ac:dyDescent="0.3">
      <c r="I292">
        <v>25531</v>
      </c>
      <c r="J292" t="s">
        <v>7</v>
      </c>
      <c r="K292">
        <v>0</v>
      </c>
      <c r="L292">
        <v>0</v>
      </c>
    </row>
    <row r="293" spans="9:12" x14ac:dyDescent="0.3">
      <c r="I293">
        <v>25526</v>
      </c>
      <c r="J293" t="s">
        <v>8</v>
      </c>
      <c r="K293">
        <v>158</v>
      </c>
      <c r="L293">
        <v>956</v>
      </c>
    </row>
    <row r="294" spans="9:12" x14ac:dyDescent="0.3">
      <c r="I294">
        <v>25468</v>
      </c>
      <c r="J294" t="s">
        <v>9</v>
      </c>
      <c r="K294">
        <v>0</v>
      </c>
      <c r="L294">
        <v>0</v>
      </c>
    </row>
    <row r="295" spans="9:12" x14ac:dyDescent="0.3">
      <c r="I295">
        <v>25463</v>
      </c>
      <c r="J295" t="s">
        <v>16</v>
      </c>
      <c r="K295">
        <v>2296.0500000000002</v>
      </c>
      <c r="L295">
        <v>2338.0500000000002</v>
      </c>
    </row>
    <row r="296" spans="9:12" x14ac:dyDescent="0.3">
      <c r="I296">
        <v>25363</v>
      </c>
      <c r="J296" t="s">
        <v>12</v>
      </c>
      <c r="K296">
        <v>-34.5</v>
      </c>
      <c r="L296">
        <v>0</v>
      </c>
    </row>
  </sheetData>
  <conditionalFormatting sqref="B1:B1048576">
    <cfRule type="duplicateValues" dxfId="103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CA93-F0B7-433E-B4E1-E663D5B0E68A}">
  <dimension ref="C1:R278"/>
  <sheetViews>
    <sheetView workbookViewId="0">
      <selection activeCell="M6" sqref="M6"/>
    </sheetView>
  </sheetViews>
  <sheetFormatPr defaultRowHeight="15.6" x14ac:dyDescent="0.3"/>
  <cols>
    <col min="5" max="5" width="9.5546875" customWidth="1"/>
    <col min="6" max="6" width="8.109375" customWidth="1"/>
    <col min="7" max="7" width="7.109375" customWidth="1"/>
    <col min="12" max="12" width="9.5546875" customWidth="1"/>
    <col min="16" max="16" width="7.88671875" style="39" customWidth="1"/>
    <col min="17" max="17" width="7.6640625" style="39" customWidth="1"/>
    <col min="18" max="18" width="6.109375" style="39" customWidth="1"/>
  </cols>
  <sheetData>
    <row r="1" spans="3:18" x14ac:dyDescent="0.3">
      <c r="J1" t="s">
        <v>23</v>
      </c>
      <c r="K1" t="s">
        <v>0</v>
      </c>
      <c r="L1" t="s">
        <v>25</v>
      </c>
      <c r="M1" t="s">
        <v>26</v>
      </c>
      <c r="P1" s="39" t="s">
        <v>62</v>
      </c>
    </row>
    <row r="2" spans="3:18" x14ac:dyDescent="0.3">
      <c r="C2" t="s">
        <v>23</v>
      </c>
      <c r="D2" t="s">
        <v>0</v>
      </c>
      <c r="E2" t="s">
        <v>25</v>
      </c>
      <c r="F2" t="s">
        <v>26</v>
      </c>
      <c r="J2">
        <v>26614</v>
      </c>
      <c r="K2" t="s">
        <v>7</v>
      </c>
      <c r="L2">
        <v>993.65</v>
      </c>
      <c r="M2">
        <v>0</v>
      </c>
    </row>
    <row r="3" spans="3:18" x14ac:dyDescent="0.3">
      <c r="C3">
        <v>26435</v>
      </c>
      <c r="D3" t="s">
        <v>38</v>
      </c>
      <c r="E3">
        <f>VLOOKUP(C3,Table19[],3,FALSE)</f>
        <v>783</v>
      </c>
      <c r="F3">
        <f>VLOOKUP(C3,Table19[],4,FALSE)</f>
        <v>783</v>
      </c>
      <c r="J3">
        <v>26613</v>
      </c>
      <c r="K3" t="s">
        <v>7</v>
      </c>
      <c r="L3">
        <v>660</v>
      </c>
      <c r="M3">
        <v>0</v>
      </c>
      <c r="P3" s="125" t="s">
        <v>0</v>
      </c>
      <c r="Q3" s="126" t="s">
        <v>28</v>
      </c>
    </row>
    <row r="4" spans="3:18" x14ac:dyDescent="0.3">
      <c r="C4">
        <v>26416</v>
      </c>
      <c r="D4" t="s">
        <v>38</v>
      </c>
      <c r="E4">
        <f>VLOOKUP(C4,Table19[],3,FALSE)</f>
        <v>680</v>
      </c>
      <c r="F4">
        <f>VLOOKUP(C4,Table19[],4,FALSE)</f>
        <v>0</v>
      </c>
      <c r="J4">
        <v>26612</v>
      </c>
      <c r="K4" t="s">
        <v>7</v>
      </c>
      <c r="L4">
        <v>449.65</v>
      </c>
      <c r="M4">
        <v>0</v>
      </c>
    </row>
    <row r="5" spans="3:18" x14ac:dyDescent="0.3">
      <c r="C5">
        <v>26529</v>
      </c>
      <c r="D5" t="s">
        <v>38</v>
      </c>
      <c r="E5">
        <f>VLOOKUP(C5,Table19[],3,FALSE)</f>
        <v>478</v>
      </c>
      <c r="F5">
        <f>VLOOKUP(C5,Table19[],4,FALSE)</f>
        <v>0</v>
      </c>
      <c r="J5">
        <v>26611</v>
      </c>
      <c r="K5" t="s">
        <v>7</v>
      </c>
      <c r="L5">
        <v>532</v>
      </c>
      <c r="M5">
        <v>0</v>
      </c>
      <c r="P5" s="125" t="s">
        <v>29</v>
      </c>
      <c r="Q5" s="126" t="s">
        <v>31</v>
      </c>
      <c r="R5" s="126" t="s">
        <v>32</v>
      </c>
    </row>
    <row r="6" spans="3:18" x14ac:dyDescent="0.3">
      <c r="C6">
        <v>26544</v>
      </c>
      <c r="D6" t="s">
        <v>38</v>
      </c>
      <c r="E6">
        <f>VLOOKUP(C6,Table19[],3,FALSE)</f>
        <v>88</v>
      </c>
      <c r="F6">
        <f>VLOOKUP(C6,Table19[],4,FALSE)</f>
        <v>0</v>
      </c>
      <c r="J6">
        <v>26610</v>
      </c>
      <c r="K6" t="s">
        <v>7</v>
      </c>
      <c r="L6">
        <v>465</v>
      </c>
      <c r="M6">
        <v>0</v>
      </c>
      <c r="P6" s="127">
        <v>25828</v>
      </c>
      <c r="Q6" s="128">
        <v>209</v>
      </c>
      <c r="R6" s="128">
        <v>0</v>
      </c>
    </row>
    <row r="7" spans="3:18" x14ac:dyDescent="0.3">
      <c r="C7">
        <v>26483</v>
      </c>
      <c r="D7" t="s">
        <v>38</v>
      </c>
      <c r="E7">
        <f>VLOOKUP(C7,Table19[],3,FALSE)</f>
        <v>382</v>
      </c>
      <c r="F7">
        <f>VLOOKUP(C7,Table19[],4,FALSE)</f>
        <v>0</v>
      </c>
      <c r="J7">
        <v>26609</v>
      </c>
      <c r="K7" t="s">
        <v>7</v>
      </c>
      <c r="L7">
        <v>1429</v>
      </c>
      <c r="M7">
        <v>1429</v>
      </c>
      <c r="P7" s="127">
        <v>26061</v>
      </c>
      <c r="Q7" s="128">
        <v>1136</v>
      </c>
      <c r="R7" s="128">
        <v>0</v>
      </c>
    </row>
    <row r="8" spans="3:18" x14ac:dyDescent="0.3">
      <c r="C8">
        <v>26489</v>
      </c>
      <c r="D8" t="s">
        <v>38</v>
      </c>
      <c r="E8">
        <f>VLOOKUP(C8,Table19[],3,FALSE)</f>
        <v>749</v>
      </c>
      <c r="F8">
        <f>VLOOKUP(C8,Table19[],4,FALSE)</f>
        <v>0</v>
      </c>
      <c r="J8">
        <v>26608</v>
      </c>
      <c r="K8" t="s">
        <v>7</v>
      </c>
      <c r="L8">
        <v>288</v>
      </c>
      <c r="M8">
        <v>0</v>
      </c>
      <c r="P8" s="127">
        <v>26072</v>
      </c>
      <c r="Q8" s="128">
        <v>72</v>
      </c>
      <c r="R8" s="128">
        <v>0</v>
      </c>
    </row>
    <row r="9" spans="3:18" x14ac:dyDescent="0.3">
      <c r="C9">
        <v>26090</v>
      </c>
      <c r="D9" t="s">
        <v>38</v>
      </c>
      <c r="E9">
        <f>VLOOKUP(C9,Table19[],3,FALSE)</f>
        <v>599</v>
      </c>
      <c r="F9">
        <f>VLOOKUP(C9,Table19[],4,FALSE)</f>
        <v>0</v>
      </c>
      <c r="J9">
        <v>26607</v>
      </c>
      <c r="K9" t="s">
        <v>7</v>
      </c>
      <c r="L9">
        <v>212</v>
      </c>
      <c r="M9">
        <v>0</v>
      </c>
      <c r="P9" s="127">
        <v>26078</v>
      </c>
      <c r="Q9" s="128">
        <v>561</v>
      </c>
      <c r="R9" s="128">
        <v>0</v>
      </c>
    </row>
    <row r="10" spans="3:18" x14ac:dyDescent="0.3">
      <c r="C10">
        <v>26405</v>
      </c>
      <c r="D10" t="s">
        <v>38</v>
      </c>
      <c r="E10">
        <f>VLOOKUP(C10,Table19[],3,FALSE)</f>
        <v>688</v>
      </c>
      <c r="F10">
        <f>VLOOKUP(C10,Table19[],4,FALSE)</f>
        <v>0</v>
      </c>
      <c r="J10">
        <v>26606</v>
      </c>
      <c r="K10" t="s">
        <v>7</v>
      </c>
      <c r="L10">
        <v>835</v>
      </c>
      <c r="M10">
        <v>0</v>
      </c>
      <c r="P10" s="127">
        <v>26080</v>
      </c>
      <c r="Q10" s="128">
        <v>203</v>
      </c>
      <c r="R10" s="128">
        <v>0</v>
      </c>
    </row>
    <row r="11" spans="3:18" x14ac:dyDescent="0.3">
      <c r="C11">
        <v>26463</v>
      </c>
      <c r="D11" t="s">
        <v>38</v>
      </c>
      <c r="E11">
        <f>VLOOKUP(C11,Table19[],3,FALSE)</f>
        <v>206</v>
      </c>
      <c r="F11">
        <f>VLOOKUP(C11,Table19[],4,FALSE)</f>
        <v>0</v>
      </c>
      <c r="J11">
        <v>26604</v>
      </c>
      <c r="K11" t="s">
        <v>7</v>
      </c>
      <c r="L11">
        <v>2120</v>
      </c>
      <c r="M11">
        <v>0</v>
      </c>
      <c r="P11" s="127">
        <v>26090</v>
      </c>
      <c r="Q11" s="128">
        <v>599</v>
      </c>
      <c r="R11" s="128">
        <v>0</v>
      </c>
    </row>
    <row r="12" spans="3:18" x14ac:dyDescent="0.3">
      <c r="C12">
        <v>26521</v>
      </c>
      <c r="D12" t="s">
        <v>38</v>
      </c>
      <c r="E12">
        <f>VLOOKUP(C12,Table19[],3,FALSE)</f>
        <v>547</v>
      </c>
      <c r="F12">
        <f>VLOOKUP(C12,Table19[],4,FALSE)</f>
        <v>0</v>
      </c>
      <c r="J12">
        <v>26603</v>
      </c>
      <c r="K12" t="s">
        <v>7</v>
      </c>
      <c r="L12">
        <v>483</v>
      </c>
      <c r="M12">
        <v>0</v>
      </c>
      <c r="P12" s="127">
        <v>26091</v>
      </c>
      <c r="Q12" s="128">
        <v>984</v>
      </c>
      <c r="R12" s="128">
        <v>0</v>
      </c>
    </row>
    <row r="13" spans="3:18" x14ac:dyDescent="0.3">
      <c r="C13">
        <v>26492</v>
      </c>
      <c r="D13" t="s">
        <v>38</v>
      </c>
      <c r="E13">
        <f>VLOOKUP(C13,Table19[],3,FALSE)</f>
        <v>507</v>
      </c>
      <c r="F13">
        <f>VLOOKUP(C13,Table19[],4,FALSE)</f>
        <v>0</v>
      </c>
      <c r="J13">
        <v>26601</v>
      </c>
      <c r="K13" t="s">
        <v>7</v>
      </c>
      <c r="L13">
        <v>481</v>
      </c>
      <c r="M13">
        <v>481</v>
      </c>
      <c r="P13" s="127">
        <v>26100</v>
      </c>
      <c r="Q13" s="128">
        <v>95</v>
      </c>
      <c r="R13" s="128">
        <v>0</v>
      </c>
    </row>
    <row r="14" spans="3:18" x14ac:dyDescent="0.3">
      <c r="C14">
        <v>26422</v>
      </c>
      <c r="D14" t="s">
        <v>38</v>
      </c>
      <c r="E14">
        <f>VLOOKUP(C14,Table19[],3,FALSE)</f>
        <v>714</v>
      </c>
      <c r="F14">
        <f>VLOOKUP(C14,Table19[],4,FALSE)</f>
        <v>0</v>
      </c>
      <c r="J14">
        <v>26600</v>
      </c>
      <c r="K14" t="s">
        <v>7</v>
      </c>
      <c r="L14">
        <v>494</v>
      </c>
      <c r="M14">
        <v>0</v>
      </c>
      <c r="P14" s="127">
        <v>26106</v>
      </c>
      <c r="Q14" s="128">
        <v>526</v>
      </c>
      <c r="R14" s="128">
        <v>0</v>
      </c>
    </row>
    <row r="15" spans="3:18" x14ac:dyDescent="0.3">
      <c r="C15">
        <v>26322</v>
      </c>
      <c r="D15" t="s">
        <v>38</v>
      </c>
      <c r="E15">
        <f>VLOOKUP(C15,Table19[],3,FALSE)</f>
        <v>407</v>
      </c>
      <c r="F15">
        <f>VLOOKUP(C15,Table19[],4,FALSE)</f>
        <v>0</v>
      </c>
      <c r="J15">
        <v>26599</v>
      </c>
      <c r="K15" t="s">
        <v>7</v>
      </c>
      <c r="L15">
        <v>452</v>
      </c>
      <c r="M15">
        <v>0</v>
      </c>
      <c r="P15" s="127">
        <v>26112</v>
      </c>
      <c r="Q15" s="128">
        <v>417</v>
      </c>
      <c r="R15" s="128">
        <v>0</v>
      </c>
    </row>
    <row r="16" spans="3:18" x14ac:dyDescent="0.3">
      <c r="C16">
        <v>26514</v>
      </c>
      <c r="D16" t="s">
        <v>38</v>
      </c>
      <c r="E16">
        <f>VLOOKUP(C16,Table19[],3,FALSE)</f>
        <v>1538</v>
      </c>
      <c r="F16">
        <f>VLOOKUP(C16,Table19[],4,FALSE)</f>
        <v>0</v>
      </c>
      <c r="J16">
        <v>26598</v>
      </c>
      <c r="K16" t="s">
        <v>7</v>
      </c>
      <c r="L16">
        <v>463</v>
      </c>
      <c r="M16">
        <v>0</v>
      </c>
      <c r="P16" s="127">
        <v>26119</v>
      </c>
      <c r="Q16" s="128">
        <v>524</v>
      </c>
      <c r="R16" s="128">
        <v>0</v>
      </c>
    </row>
    <row r="17" spans="3:18" x14ac:dyDescent="0.3">
      <c r="C17">
        <v>25828</v>
      </c>
      <c r="D17" t="s">
        <v>38</v>
      </c>
      <c r="E17">
        <v>209</v>
      </c>
      <c r="F17">
        <f>VLOOKUP(C17,Table19[],4,FALSE)</f>
        <v>0</v>
      </c>
      <c r="J17">
        <v>26597</v>
      </c>
      <c r="K17" t="s">
        <v>7</v>
      </c>
      <c r="L17">
        <v>329</v>
      </c>
      <c r="M17">
        <v>0</v>
      </c>
      <c r="P17" s="127">
        <v>26281</v>
      </c>
      <c r="Q17" s="128">
        <v>335</v>
      </c>
      <c r="R17" s="128">
        <v>0</v>
      </c>
    </row>
    <row r="18" spans="3:18" x14ac:dyDescent="0.3">
      <c r="C18">
        <v>26490</v>
      </c>
      <c r="D18" t="s">
        <v>38</v>
      </c>
      <c r="E18">
        <f>VLOOKUP(C18,Table19[],3,FALSE)</f>
        <v>2962</v>
      </c>
      <c r="F18">
        <f>VLOOKUP(C18,Table19[],4,FALSE)</f>
        <v>0</v>
      </c>
      <c r="J18">
        <v>26596</v>
      </c>
      <c r="K18" t="s">
        <v>7</v>
      </c>
      <c r="L18">
        <v>122</v>
      </c>
      <c r="M18">
        <v>0</v>
      </c>
      <c r="P18" s="127">
        <v>26282</v>
      </c>
      <c r="Q18" s="128">
        <v>1227</v>
      </c>
      <c r="R18" s="128">
        <v>0</v>
      </c>
    </row>
    <row r="19" spans="3:18" x14ac:dyDescent="0.3">
      <c r="C19">
        <v>26494</v>
      </c>
      <c r="D19" t="s">
        <v>38</v>
      </c>
      <c r="E19">
        <f>VLOOKUP(C19,Table19[],3,FALSE)</f>
        <v>458</v>
      </c>
      <c r="F19">
        <f>VLOOKUP(C19,Table19[],4,FALSE)</f>
        <v>0</v>
      </c>
      <c r="J19">
        <v>26595</v>
      </c>
      <c r="K19" t="s">
        <v>7</v>
      </c>
      <c r="L19">
        <v>442</v>
      </c>
      <c r="M19">
        <v>442</v>
      </c>
      <c r="P19" s="127">
        <v>26291</v>
      </c>
      <c r="Q19" s="128">
        <v>959</v>
      </c>
      <c r="R19" s="128">
        <v>0</v>
      </c>
    </row>
    <row r="20" spans="3:18" x14ac:dyDescent="0.3">
      <c r="C20">
        <v>26078</v>
      </c>
      <c r="D20" t="s">
        <v>38</v>
      </c>
      <c r="E20">
        <f>VLOOKUP(C20,Table19[],3,FALSE)</f>
        <v>561</v>
      </c>
      <c r="F20">
        <f>VLOOKUP(C20,Table19[],4,FALSE)</f>
        <v>0</v>
      </c>
      <c r="J20">
        <v>26594</v>
      </c>
      <c r="K20" t="s">
        <v>7</v>
      </c>
      <c r="L20">
        <v>1397.15</v>
      </c>
      <c r="M20">
        <v>1397.15</v>
      </c>
      <c r="P20" s="127">
        <v>26293</v>
      </c>
      <c r="Q20" s="128">
        <v>448</v>
      </c>
      <c r="R20" s="128">
        <v>0</v>
      </c>
    </row>
    <row r="21" spans="3:18" x14ac:dyDescent="0.3">
      <c r="C21">
        <v>26091</v>
      </c>
      <c r="D21" t="s">
        <v>38</v>
      </c>
      <c r="E21">
        <f>VLOOKUP(C21,Table19[],3,FALSE)</f>
        <v>984</v>
      </c>
      <c r="F21">
        <f>VLOOKUP(C21,Table19[],4,FALSE)</f>
        <v>0</v>
      </c>
      <c r="J21">
        <v>26593</v>
      </c>
      <c r="K21" t="s">
        <v>7</v>
      </c>
      <c r="L21">
        <v>466</v>
      </c>
      <c r="M21">
        <v>0</v>
      </c>
      <c r="P21" s="127">
        <v>26305</v>
      </c>
      <c r="Q21" s="128">
        <v>439</v>
      </c>
      <c r="R21" s="128">
        <v>0</v>
      </c>
    </row>
    <row r="22" spans="3:18" x14ac:dyDescent="0.3">
      <c r="C22">
        <v>26307</v>
      </c>
      <c r="D22" t="s">
        <v>38</v>
      </c>
      <c r="E22">
        <f>VLOOKUP(C22,Table19[],3,FALSE)</f>
        <v>463</v>
      </c>
      <c r="F22">
        <f>VLOOKUP(C22,Table19[],4,FALSE)</f>
        <v>0</v>
      </c>
      <c r="J22">
        <v>26592</v>
      </c>
      <c r="K22" t="s">
        <v>7</v>
      </c>
      <c r="L22">
        <v>565</v>
      </c>
      <c r="M22">
        <v>0</v>
      </c>
      <c r="P22" s="127">
        <v>26307</v>
      </c>
      <c r="Q22" s="128">
        <v>463</v>
      </c>
      <c r="R22" s="128">
        <v>0</v>
      </c>
    </row>
    <row r="23" spans="3:18" x14ac:dyDescent="0.3">
      <c r="C23">
        <v>26469</v>
      </c>
      <c r="D23" t="s">
        <v>38</v>
      </c>
      <c r="E23">
        <f>VLOOKUP(C23,Table19[],3,FALSE)</f>
        <v>664</v>
      </c>
      <c r="F23">
        <f>VLOOKUP(C23,Table19[],4,FALSE)</f>
        <v>0</v>
      </c>
      <c r="J23">
        <v>26591</v>
      </c>
      <c r="K23" t="s">
        <v>7</v>
      </c>
      <c r="L23">
        <v>842.65</v>
      </c>
      <c r="M23">
        <v>0</v>
      </c>
      <c r="P23" s="127">
        <v>26322</v>
      </c>
      <c r="Q23" s="128">
        <v>407</v>
      </c>
      <c r="R23" s="128">
        <v>0</v>
      </c>
    </row>
    <row r="24" spans="3:18" x14ac:dyDescent="0.3">
      <c r="C24">
        <v>26486</v>
      </c>
      <c r="D24" t="s">
        <v>38</v>
      </c>
      <c r="E24">
        <f>VLOOKUP(C24,Table19[],3,FALSE)</f>
        <v>920</v>
      </c>
      <c r="F24">
        <f>VLOOKUP(C24,Table19[],4,FALSE)</f>
        <v>0</v>
      </c>
      <c r="J24">
        <v>26590</v>
      </c>
      <c r="K24" t="s">
        <v>7</v>
      </c>
      <c r="L24">
        <v>23</v>
      </c>
      <c r="M24">
        <v>0</v>
      </c>
      <c r="P24" s="127">
        <v>26352</v>
      </c>
      <c r="Q24" s="128">
        <v>388</v>
      </c>
      <c r="R24" s="128">
        <v>0</v>
      </c>
    </row>
    <row r="25" spans="3:18" x14ac:dyDescent="0.3">
      <c r="C25">
        <v>26459</v>
      </c>
      <c r="D25" t="s">
        <v>38</v>
      </c>
      <c r="E25">
        <f>VLOOKUP(C25,Table19[],3,FALSE)</f>
        <v>641</v>
      </c>
      <c r="F25">
        <f>VLOOKUP(C25,Table19[],4,FALSE)</f>
        <v>0</v>
      </c>
      <c r="J25">
        <v>26589</v>
      </c>
      <c r="K25" t="s">
        <v>7</v>
      </c>
      <c r="L25">
        <v>542</v>
      </c>
      <c r="M25">
        <v>0</v>
      </c>
      <c r="P25" s="127">
        <v>26366</v>
      </c>
      <c r="Q25" s="128">
        <v>191</v>
      </c>
      <c r="R25" s="128">
        <v>0</v>
      </c>
    </row>
    <row r="26" spans="3:18" x14ac:dyDescent="0.3">
      <c r="C26">
        <v>26061</v>
      </c>
      <c r="D26" t="s">
        <v>38</v>
      </c>
      <c r="E26">
        <f>VLOOKUP(C26,Table19[],3,FALSE)</f>
        <v>1136</v>
      </c>
      <c r="F26">
        <f>VLOOKUP(C26,Table19[],4,FALSE)</f>
        <v>0</v>
      </c>
      <c r="J26">
        <v>26588</v>
      </c>
      <c r="K26" t="s">
        <v>7</v>
      </c>
      <c r="L26">
        <v>844</v>
      </c>
      <c r="M26">
        <v>0</v>
      </c>
      <c r="P26" s="127">
        <v>26368</v>
      </c>
      <c r="Q26" s="128">
        <v>953</v>
      </c>
      <c r="R26" s="128">
        <v>0</v>
      </c>
    </row>
    <row r="27" spans="3:18" x14ac:dyDescent="0.3">
      <c r="C27">
        <v>26568</v>
      </c>
      <c r="D27" t="s">
        <v>38</v>
      </c>
      <c r="E27">
        <f>VLOOKUP(C27,Table19[],3,FALSE)</f>
        <v>912</v>
      </c>
      <c r="F27">
        <f>VLOOKUP(C27,Table19[],4,FALSE)</f>
        <v>0</v>
      </c>
      <c r="J27">
        <v>26587</v>
      </c>
      <c r="K27" t="s">
        <v>7</v>
      </c>
      <c r="L27">
        <v>497</v>
      </c>
      <c r="M27">
        <v>0</v>
      </c>
      <c r="P27" s="127">
        <v>26371</v>
      </c>
      <c r="Q27" s="128">
        <v>630</v>
      </c>
      <c r="R27" s="128">
        <v>0</v>
      </c>
    </row>
    <row r="28" spans="3:18" x14ac:dyDescent="0.3">
      <c r="C28">
        <v>26385</v>
      </c>
      <c r="D28" t="s">
        <v>38</v>
      </c>
      <c r="E28">
        <f>VLOOKUP(C28,Table19[],3,FALSE)</f>
        <v>60</v>
      </c>
      <c r="F28">
        <f>VLOOKUP(C28,Table19[],4,FALSE)</f>
        <v>0</v>
      </c>
      <c r="J28">
        <v>26585</v>
      </c>
      <c r="K28" t="s">
        <v>7</v>
      </c>
      <c r="L28">
        <v>46</v>
      </c>
      <c r="M28">
        <v>0</v>
      </c>
      <c r="P28" s="127">
        <v>26385</v>
      </c>
      <c r="Q28" s="128">
        <v>60</v>
      </c>
      <c r="R28" s="128">
        <v>0</v>
      </c>
    </row>
    <row r="29" spans="3:18" x14ac:dyDescent="0.3">
      <c r="C29">
        <v>26423</v>
      </c>
      <c r="D29" t="s">
        <v>1</v>
      </c>
      <c r="E29">
        <f>VLOOKUP(C29,Table19[],3,FALSE)</f>
        <v>35</v>
      </c>
      <c r="F29">
        <f>VLOOKUP(C29,Table19[],4,FALSE)</f>
        <v>0</v>
      </c>
      <c r="J29">
        <v>26584</v>
      </c>
      <c r="K29" t="s">
        <v>61</v>
      </c>
      <c r="L29">
        <v>445.7</v>
      </c>
      <c r="M29">
        <v>0</v>
      </c>
      <c r="P29" s="127">
        <v>26389</v>
      </c>
      <c r="Q29" s="128">
        <v>853</v>
      </c>
      <c r="R29" s="128">
        <v>0</v>
      </c>
    </row>
    <row r="30" spans="3:18" x14ac:dyDescent="0.3">
      <c r="C30">
        <v>26554</v>
      </c>
      <c r="D30" t="s">
        <v>1</v>
      </c>
      <c r="E30">
        <f>VLOOKUP(C30,Table19[],3,FALSE)</f>
        <v>439</v>
      </c>
      <c r="F30">
        <f>VLOOKUP(C30,Table19[],4,FALSE)</f>
        <v>0</v>
      </c>
      <c r="J30">
        <v>26583</v>
      </c>
      <c r="K30" t="s">
        <v>7</v>
      </c>
      <c r="L30">
        <v>781</v>
      </c>
      <c r="M30">
        <v>0</v>
      </c>
      <c r="P30" s="127">
        <v>26396</v>
      </c>
      <c r="Q30" s="128">
        <v>611</v>
      </c>
      <c r="R30" s="128">
        <v>0</v>
      </c>
    </row>
    <row r="31" spans="3:18" x14ac:dyDescent="0.3">
      <c r="C31">
        <v>26475</v>
      </c>
      <c r="D31" t="s">
        <v>1</v>
      </c>
      <c r="E31">
        <f>VLOOKUP(C31,Table19[],3,FALSE)</f>
        <v>366</v>
      </c>
      <c r="F31">
        <f>VLOOKUP(C31,Table19[],4,FALSE)</f>
        <v>0</v>
      </c>
      <c r="J31">
        <v>26582</v>
      </c>
      <c r="K31" t="s">
        <v>7</v>
      </c>
      <c r="L31">
        <v>1645</v>
      </c>
      <c r="M31">
        <v>0</v>
      </c>
      <c r="P31" s="127">
        <v>26405</v>
      </c>
      <c r="Q31" s="128">
        <v>688</v>
      </c>
      <c r="R31" s="128">
        <v>0</v>
      </c>
    </row>
    <row r="32" spans="3:18" x14ac:dyDescent="0.3">
      <c r="C32">
        <v>26506</v>
      </c>
      <c r="D32" t="s">
        <v>1</v>
      </c>
      <c r="E32">
        <f>VLOOKUP(C32,Table19[],3,FALSE)</f>
        <v>1242</v>
      </c>
      <c r="F32">
        <f>VLOOKUP(C32,Table19[],4,FALSE)</f>
        <v>0</v>
      </c>
      <c r="J32">
        <v>26581</v>
      </c>
      <c r="K32" t="s">
        <v>7</v>
      </c>
      <c r="L32">
        <v>651</v>
      </c>
      <c r="M32">
        <v>0</v>
      </c>
      <c r="P32" s="127">
        <v>26408</v>
      </c>
      <c r="Q32" s="128">
        <v>1150</v>
      </c>
      <c r="R32" s="128">
        <v>0</v>
      </c>
    </row>
    <row r="33" spans="3:18" x14ac:dyDescent="0.3">
      <c r="C33">
        <v>26553</v>
      </c>
      <c r="D33" t="s">
        <v>1</v>
      </c>
      <c r="E33">
        <f>VLOOKUP(C33,Table19[],3,FALSE)</f>
        <v>110</v>
      </c>
      <c r="F33">
        <f>VLOOKUP(C33,Table19[],4,FALSE)</f>
        <v>0</v>
      </c>
      <c r="J33">
        <v>26580</v>
      </c>
      <c r="K33" t="s">
        <v>7</v>
      </c>
      <c r="L33">
        <v>691</v>
      </c>
      <c r="M33">
        <v>0</v>
      </c>
      <c r="P33" s="127">
        <v>26409</v>
      </c>
      <c r="Q33" s="128">
        <v>373.3</v>
      </c>
      <c r="R33" s="128">
        <v>0</v>
      </c>
    </row>
    <row r="34" spans="3:18" x14ac:dyDescent="0.3">
      <c r="C34">
        <v>26516</v>
      </c>
      <c r="D34" t="s">
        <v>1</v>
      </c>
      <c r="E34">
        <f>VLOOKUP(C34,Table19[],3,FALSE)</f>
        <v>23</v>
      </c>
      <c r="F34">
        <f>VLOOKUP(C34,Table19[],4,FALSE)</f>
        <v>0</v>
      </c>
      <c r="J34">
        <v>26579</v>
      </c>
      <c r="K34" t="s">
        <v>7</v>
      </c>
      <c r="L34">
        <v>538</v>
      </c>
      <c r="M34">
        <v>0</v>
      </c>
      <c r="P34" s="127">
        <v>26415</v>
      </c>
      <c r="Q34" s="128">
        <v>644.6</v>
      </c>
      <c r="R34" s="128">
        <v>0</v>
      </c>
    </row>
    <row r="35" spans="3:18" x14ac:dyDescent="0.3">
      <c r="C35">
        <v>26476</v>
      </c>
      <c r="D35" t="s">
        <v>1</v>
      </c>
      <c r="E35">
        <f>VLOOKUP(C35,Table19[],3,FALSE)</f>
        <v>245</v>
      </c>
      <c r="F35">
        <f>VLOOKUP(C35,Table19[],4,FALSE)</f>
        <v>0</v>
      </c>
      <c r="J35">
        <v>26578</v>
      </c>
      <c r="K35" t="s">
        <v>7</v>
      </c>
      <c r="L35">
        <v>894</v>
      </c>
      <c r="M35">
        <v>0</v>
      </c>
      <c r="P35" s="127">
        <v>26416</v>
      </c>
      <c r="Q35" s="128">
        <v>680</v>
      </c>
      <c r="R35" s="128">
        <v>0</v>
      </c>
    </row>
    <row r="36" spans="3:18" x14ac:dyDescent="0.3">
      <c r="C36">
        <v>26485</v>
      </c>
      <c r="D36" t="s">
        <v>1</v>
      </c>
      <c r="E36">
        <f>VLOOKUP(C36,Table19[],3,FALSE)</f>
        <v>667</v>
      </c>
      <c r="F36">
        <f>VLOOKUP(C36,Table19[],4,FALSE)</f>
        <v>0</v>
      </c>
      <c r="J36">
        <v>26577</v>
      </c>
      <c r="K36" t="s">
        <v>7</v>
      </c>
      <c r="L36">
        <v>453</v>
      </c>
      <c r="M36">
        <v>0</v>
      </c>
      <c r="P36" s="127">
        <v>26417</v>
      </c>
      <c r="Q36" s="128">
        <v>413</v>
      </c>
      <c r="R36" s="128">
        <v>413</v>
      </c>
    </row>
    <row r="37" spans="3:18" x14ac:dyDescent="0.3">
      <c r="C37">
        <v>26518</v>
      </c>
      <c r="D37" t="s">
        <v>1</v>
      </c>
      <c r="E37">
        <f>VLOOKUP(C37,Table19[],3,FALSE)</f>
        <v>2486.5</v>
      </c>
      <c r="F37">
        <f>VLOOKUP(C37,Table19[],4,FALSE)</f>
        <v>0</v>
      </c>
      <c r="J37">
        <v>26576</v>
      </c>
      <c r="K37" t="s">
        <v>7</v>
      </c>
      <c r="L37">
        <v>799</v>
      </c>
      <c r="M37">
        <v>0</v>
      </c>
      <c r="P37" s="127">
        <v>26422</v>
      </c>
      <c r="Q37" s="128">
        <v>714</v>
      </c>
      <c r="R37" s="128">
        <v>0</v>
      </c>
    </row>
    <row r="38" spans="3:18" x14ac:dyDescent="0.3">
      <c r="C38">
        <v>26551</v>
      </c>
      <c r="D38" t="s">
        <v>1</v>
      </c>
      <c r="E38">
        <f>VLOOKUP(C38,Table19[],3,FALSE)</f>
        <v>3913.6</v>
      </c>
      <c r="F38">
        <f>VLOOKUP(C38,Table19[],4,FALSE)</f>
        <v>0</v>
      </c>
      <c r="J38">
        <v>26575</v>
      </c>
      <c r="K38" t="s">
        <v>7</v>
      </c>
      <c r="L38">
        <v>484</v>
      </c>
      <c r="M38">
        <v>0</v>
      </c>
      <c r="P38" s="127">
        <v>26423</v>
      </c>
      <c r="Q38" s="128">
        <v>35</v>
      </c>
      <c r="R38" s="128">
        <v>0</v>
      </c>
    </row>
    <row r="39" spans="3:18" x14ac:dyDescent="0.3">
      <c r="C39">
        <v>26556</v>
      </c>
      <c r="D39" t="s">
        <v>2</v>
      </c>
      <c r="E39">
        <f>VLOOKUP(C39,Table19[],3,FALSE)</f>
        <v>689</v>
      </c>
      <c r="F39">
        <f>VLOOKUP(C39,Table19[],4,FALSE)</f>
        <v>0</v>
      </c>
      <c r="J39">
        <v>26574</v>
      </c>
      <c r="K39" t="s">
        <v>7</v>
      </c>
      <c r="L39">
        <v>50</v>
      </c>
      <c r="M39">
        <v>0</v>
      </c>
      <c r="P39" s="127">
        <v>26435</v>
      </c>
      <c r="Q39" s="128">
        <v>783</v>
      </c>
      <c r="R39" s="128">
        <v>783</v>
      </c>
    </row>
    <row r="40" spans="3:18" x14ac:dyDescent="0.3">
      <c r="C40">
        <v>26512</v>
      </c>
      <c r="D40" t="s">
        <v>2</v>
      </c>
      <c r="E40">
        <f>VLOOKUP(C40,Table19[],3,FALSE)</f>
        <v>523</v>
      </c>
      <c r="F40">
        <f>VLOOKUP(C40,Table19[],4,FALSE)</f>
        <v>0</v>
      </c>
      <c r="J40">
        <v>26573</v>
      </c>
      <c r="K40" t="s">
        <v>7</v>
      </c>
      <c r="L40">
        <v>84</v>
      </c>
      <c r="M40">
        <v>0</v>
      </c>
      <c r="P40" s="127">
        <v>26453</v>
      </c>
      <c r="Q40" s="128">
        <v>456</v>
      </c>
      <c r="R40" s="128">
        <v>0</v>
      </c>
    </row>
    <row r="41" spans="3:18" x14ac:dyDescent="0.3">
      <c r="C41">
        <v>26478</v>
      </c>
      <c r="D41" t="s">
        <v>2</v>
      </c>
      <c r="E41">
        <f>VLOOKUP(C41,Table19[],3,FALSE)</f>
        <v>747</v>
      </c>
      <c r="F41">
        <f>VLOOKUP(C41,Table19[],4,FALSE)</f>
        <v>0</v>
      </c>
      <c r="J41">
        <v>26572</v>
      </c>
      <c r="K41" t="s">
        <v>7</v>
      </c>
      <c r="L41">
        <v>1987</v>
      </c>
      <c r="M41">
        <v>0</v>
      </c>
      <c r="P41" s="127">
        <v>26455</v>
      </c>
      <c r="Q41" s="128">
        <v>471</v>
      </c>
      <c r="R41" s="128">
        <v>0</v>
      </c>
    </row>
    <row r="42" spans="3:18" x14ac:dyDescent="0.3">
      <c r="C42">
        <v>26481</v>
      </c>
      <c r="D42" t="s">
        <v>2</v>
      </c>
      <c r="E42">
        <f>VLOOKUP(C42,Table19[],3,FALSE)</f>
        <v>1474</v>
      </c>
      <c r="F42">
        <f>VLOOKUP(C42,Table19[],4,FALSE)</f>
        <v>0</v>
      </c>
      <c r="J42">
        <v>26571</v>
      </c>
      <c r="K42" t="s">
        <v>7</v>
      </c>
      <c r="L42">
        <v>74</v>
      </c>
      <c r="M42">
        <v>74</v>
      </c>
      <c r="P42" s="127">
        <v>26459</v>
      </c>
      <c r="Q42" s="128">
        <v>641</v>
      </c>
      <c r="R42" s="128">
        <v>0</v>
      </c>
    </row>
    <row r="43" spans="3:18" x14ac:dyDescent="0.3">
      <c r="C43">
        <v>26491</v>
      </c>
      <c r="D43" t="s">
        <v>2</v>
      </c>
      <c r="E43">
        <f>VLOOKUP(C43,Table19[],3,FALSE)</f>
        <v>989.5</v>
      </c>
      <c r="F43">
        <f>VLOOKUP(C43,Table19[],4,FALSE)</f>
        <v>989.5</v>
      </c>
      <c r="J43">
        <v>26570</v>
      </c>
      <c r="K43" t="s">
        <v>7</v>
      </c>
      <c r="L43">
        <v>457</v>
      </c>
      <c r="M43">
        <v>0</v>
      </c>
      <c r="P43" s="127">
        <v>26460</v>
      </c>
      <c r="Q43" s="128">
        <v>483</v>
      </c>
      <c r="R43" s="128">
        <v>0</v>
      </c>
    </row>
    <row r="44" spans="3:18" x14ac:dyDescent="0.3">
      <c r="C44">
        <v>26480</v>
      </c>
      <c r="D44" t="s">
        <v>2</v>
      </c>
      <c r="E44">
        <f>VLOOKUP(C44,Table19[],3,FALSE)</f>
        <v>479</v>
      </c>
      <c r="F44">
        <f>VLOOKUP(C44,Table19[],4,FALSE)</f>
        <v>0</v>
      </c>
      <c r="J44">
        <v>26569</v>
      </c>
      <c r="K44" t="s">
        <v>7</v>
      </c>
      <c r="L44">
        <v>0</v>
      </c>
      <c r="M44">
        <v>0</v>
      </c>
      <c r="P44" s="127">
        <v>26463</v>
      </c>
      <c r="Q44" s="128">
        <v>206</v>
      </c>
      <c r="R44" s="128">
        <v>0</v>
      </c>
    </row>
    <row r="45" spans="3:18" x14ac:dyDescent="0.3">
      <c r="C45">
        <v>26542</v>
      </c>
      <c r="D45" t="s">
        <v>2</v>
      </c>
      <c r="E45">
        <f>VLOOKUP(C45,Table19[],3,FALSE)</f>
        <v>871</v>
      </c>
      <c r="F45">
        <f>VLOOKUP(C45,Table19[],4,FALSE)</f>
        <v>0</v>
      </c>
      <c r="J45">
        <v>26568</v>
      </c>
      <c r="K45" t="s">
        <v>18</v>
      </c>
      <c r="L45">
        <v>912</v>
      </c>
      <c r="M45">
        <v>0</v>
      </c>
      <c r="P45" s="127">
        <v>26465</v>
      </c>
      <c r="Q45" s="128">
        <v>498</v>
      </c>
      <c r="R45" s="128">
        <v>0</v>
      </c>
    </row>
    <row r="46" spans="3:18" x14ac:dyDescent="0.3">
      <c r="C46">
        <v>26528</v>
      </c>
      <c r="D46" t="s">
        <v>2</v>
      </c>
      <c r="E46">
        <f>VLOOKUP(C46,Table19[],3,FALSE)</f>
        <v>1160</v>
      </c>
      <c r="F46">
        <f>VLOOKUP(C46,Table19[],4,FALSE)</f>
        <v>0</v>
      </c>
      <c r="J46">
        <v>26567</v>
      </c>
      <c r="K46" t="s">
        <v>7</v>
      </c>
      <c r="L46">
        <v>475</v>
      </c>
      <c r="M46">
        <v>0</v>
      </c>
      <c r="P46" s="127">
        <v>26469</v>
      </c>
      <c r="Q46" s="128">
        <v>664</v>
      </c>
      <c r="R46" s="128">
        <v>0</v>
      </c>
    </row>
    <row r="47" spans="3:18" x14ac:dyDescent="0.3">
      <c r="C47">
        <v>26281</v>
      </c>
      <c r="D47" t="s">
        <v>2</v>
      </c>
      <c r="E47">
        <f>VLOOKUP(C47,Table19[],3,FALSE)</f>
        <v>335</v>
      </c>
      <c r="F47">
        <f>VLOOKUP(C47,Table19[],4,FALSE)</f>
        <v>0</v>
      </c>
      <c r="J47">
        <v>26566</v>
      </c>
      <c r="K47" t="s">
        <v>7</v>
      </c>
      <c r="L47">
        <v>584</v>
      </c>
      <c r="M47">
        <v>0</v>
      </c>
      <c r="P47" s="127">
        <v>26470</v>
      </c>
      <c r="Q47" s="128">
        <v>64</v>
      </c>
      <c r="R47" s="128">
        <v>0</v>
      </c>
    </row>
    <row r="48" spans="3:18" x14ac:dyDescent="0.3">
      <c r="C48">
        <v>26417</v>
      </c>
      <c r="D48" t="s">
        <v>2</v>
      </c>
      <c r="E48">
        <f>VLOOKUP(C48,Table19[],3,FALSE)</f>
        <v>413</v>
      </c>
      <c r="F48">
        <f>VLOOKUP(C48,Table19[],4,FALSE)</f>
        <v>413</v>
      </c>
      <c r="J48">
        <v>26565</v>
      </c>
      <c r="K48" t="s">
        <v>7</v>
      </c>
      <c r="L48">
        <v>2193</v>
      </c>
      <c r="M48">
        <v>0</v>
      </c>
      <c r="P48" s="127">
        <v>26472</v>
      </c>
      <c r="Q48" s="128">
        <v>88</v>
      </c>
      <c r="R48" s="128">
        <v>0</v>
      </c>
    </row>
    <row r="49" spans="3:18" x14ac:dyDescent="0.3">
      <c r="C49">
        <v>26293</v>
      </c>
      <c r="D49" t="s">
        <v>2</v>
      </c>
      <c r="E49">
        <f>VLOOKUP(C49,Table19[],3,FALSE)</f>
        <v>448</v>
      </c>
      <c r="F49">
        <f>VLOOKUP(C49,Table19[],4,FALSE)</f>
        <v>0</v>
      </c>
      <c r="J49">
        <v>26564</v>
      </c>
      <c r="K49" t="s">
        <v>7</v>
      </c>
      <c r="L49">
        <v>774</v>
      </c>
      <c r="M49">
        <v>0</v>
      </c>
      <c r="P49" s="127">
        <v>26473</v>
      </c>
      <c r="Q49" s="128">
        <v>552</v>
      </c>
      <c r="R49" s="128">
        <v>0</v>
      </c>
    </row>
    <row r="50" spans="3:18" x14ac:dyDescent="0.3">
      <c r="C50">
        <v>26455</v>
      </c>
      <c r="D50" t="s">
        <v>2</v>
      </c>
      <c r="E50">
        <f>VLOOKUP(C50,Table19[],3,FALSE)</f>
        <v>471</v>
      </c>
      <c r="F50">
        <f>VLOOKUP(C50,Table19[],4,FALSE)</f>
        <v>0</v>
      </c>
      <c r="J50">
        <v>26563</v>
      </c>
      <c r="K50" t="s">
        <v>7</v>
      </c>
      <c r="L50">
        <v>806.3</v>
      </c>
      <c r="M50">
        <v>0</v>
      </c>
      <c r="P50" s="127">
        <v>26474</v>
      </c>
      <c r="Q50" s="128">
        <v>467</v>
      </c>
      <c r="R50" s="128">
        <v>0</v>
      </c>
    </row>
    <row r="51" spans="3:18" x14ac:dyDescent="0.3">
      <c r="C51">
        <v>26291</v>
      </c>
      <c r="D51" t="s">
        <v>2</v>
      </c>
      <c r="E51">
        <f>VLOOKUP(C51,Table19[],3,FALSE)</f>
        <v>959</v>
      </c>
      <c r="F51">
        <f>VLOOKUP(C51,Table19[],4,FALSE)</f>
        <v>0</v>
      </c>
      <c r="J51">
        <v>26562</v>
      </c>
      <c r="K51" t="s">
        <v>7</v>
      </c>
      <c r="L51">
        <v>480</v>
      </c>
      <c r="M51">
        <v>0</v>
      </c>
      <c r="P51" s="127">
        <v>26475</v>
      </c>
      <c r="Q51" s="128">
        <v>366</v>
      </c>
      <c r="R51" s="128">
        <v>0</v>
      </c>
    </row>
    <row r="52" spans="3:18" x14ac:dyDescent="0.3">
      <c r="C52">
        <v>26415</v>
      </c>
      <c r="D52" t="s">
        <v>2</v>
      </c>
      <c r="E52">
        <f>VLOOKUP(C52,Table19[],3,FALSE)</f>
        <v>644.6</v>
      </c>
      <c r="F52">
        <f>VLOOKUP(C52,Table19[],4,FALSE)</f>
        <v>0</v>
      </c>
      <c r="J52">
        <v>26561</v>
      </c>
      <c r="K52" t="s">
        <v>7</v>
      </c>
      <c r="L52">
        <v>2938</v>
      </c>
      <c r="M52">
        <v>0</v>
      </c>
      <c r="P52" s="127">
        <v>26476</v>
      </c>
      <c r="Q52" s="128">
        <v>245</v>
      </c>
      <c r="R52" s="128">
        <v>0</v>
      </c>
    </row>
    <row r="53" spans="3:18" x14ac:dyDescent="0.3">
      <c r="C53">
        <v>26453</v>
      </c>
      <c r="D53" t="s">
        <v>2</v>
      </c>
      <c r="E53">
        <f>VLOOKUP(C53,Table19[],3,FALSE)</f>
        <v>456</v>
      </c>
      <c r="F53">
        <f>VLOOKUP(C53,Table19[],4,FALSE)</f>
        <v>0</v>
      </c>
      <c r="J53">
        <v>26560</v>
      </c>
      <c r="K53" t="s">
        <v>7</v>
      </c>
      <c r="L53">
        <v>52</v>
      </c>
      <c r="M53">
        <v>0</v>
      </c>
      <c r="P53" s="127">
        <v>26477</v>
      </c>
      <c r="Q53" s="128">
        <v>641</v>
      </c>
      <c r="R53" s="128">
        <v>0</v>
      </c>
    </row>
    <row r="54" spans="3:18" x14ac:dyDescent="0.3">
      <c r="C54">
        <v>26543</v>
      </c>
      <c r="D54" t="s">
        <v>2</v>
      </c>
      <c r="E54">
        <f>VLOOKUP(C54,Table19[],3,FALSE)</f>
        <v>1180</v>
      </c>
      <c r="F54">
        <f>VLOOKUP(C54,Table19[],4,FALSE)</f>
        <v>0</v>
      </c>
      <c r="J54">
        <v>26558</v>
      </c>
      <c r="K54" t="s">
        <v>10</v>
      </c>
      <c r="L54">
        <v>2101</v>
      </c>
      <c r="M54">
        <v>0</v>
      </c>
      <c r="P54" s="127">
        <v>26478</v>
      </c>
      <c r="Q54" s="128">
        <v>747</v>
      </c>
      <c r="R54" s="128">
        <v>0</v>
      </c>
    </row>
    <row r="55" spans="3:18" x14ac:dyDescent="0.3">
      <c r="C55">
        <v>26366</v>
      </c>
      <c r="D55" t="s">
        <v>2</v>
      </c>
      <c r="E55">
        <f>VLOOKUP(C55,Table19[],3,FALSE)</f>
        <v>191</v>
      </c>
      <c r="F55">
        <f>VLOOKUP(C55,Table19[],4,FALSE)</f>
        <v>0</v>
      </c>
      <c r="J55">
        <v>26557</v>
      </c>
      <c r="K55" t="s">
        <v>10</v>
      </c>
      <c r="L55">
        <v>222</v>
      </c>
      <c r="M55">
        <v>0</v>
      </c>
      <c r="P55" s="127">
        <v>26479</v>
      </c>
      <c r="Q55" s="128">
        <v>393</v>
      </c>
      <c r="R55" s="128">
        <v>0</v>
      </c>
    </row>
    <row r="56" spans="3:18" x14ac:dyDescent="0.3">
      <c r="C56">
        <v>26545</v>
      </c>
      <c r="D56" t="s">
        <v>52</v>
      </c>
      <c r="E56">
        <f>VLOOKUP(C56,Table19[],3,FALSE)</f>
        <v>492</v>
      </c>
      <c r="F56">
        <f>VLOOKUP(C56,Table19[],4,FALSE)</f>
        <v>0</v>
      </c>
      <c r="J56">
        <v>26556</v>
      </c>
      <c r="K56" t="s">
        <v>11</v>
      </c>
      <c r="L56">
        <v>689</v>
      </c>
      <c r="M56">
        <v>0</v>
      </c>
      <c r="P56" s="127">
        <v>26480</v>
      </c>
      <c r="Q56" s="128">
        <v>479</v>
      </c>
      <c r="R56" s="128">
        <v>0</v>
      </c>
    </row>
    <row r="57" spans="3:18" x14ac:dyDescent="0.3">
      <c r="C57">
        <v>26533</v>
      </c>
      <c r="D57" t="s">
        <v>52</v>
      </c>
      <c r="E57">
        <f>VLOOKUP(C57,Table19[],3,FALSE)</f>
        <v>673</v>
      </c>
      <c r="F57">
        <f>VLOOKUP(C57,Table19[],4,FALSE)</f>
        <v>0</v>
      </c>
      <c r="J57">
        <v>26555</v>
      </c>
      <c r="K57" t="s">
        <v>10</v>
      </c>
      <c r="L57">
        <v>1216</v>
      </c>
      <c r="M57">
        <v>0</v>
      </c>
      <c r="P57" s="127">
        <v>26481</v>
      </c>
      <c r="Q57" s="128">
        <v>1474</v>
      </c>
      <c r="R57" s="128">
        <v>0</v>
      </c>
    </row>
    <row r="58" spans="3:18" x14ac:dyDescent="0.3">
      <c r="C58">
        <v>26100</v>
      </c>
      <c r="D58" t="s">
        <v>52</v>
      </c>
      <c r="E58">
        <f>VLOOKUP(C58,Table19[],3,FALSE)</f>
        <v>95</v>
      </c>
      <c r="F58">
        <f>VLOOKUP(C58,Table19[],4,FALSE)</f>
        <v>0</v>
      </c>
      <c r="J58">
        <v>26554</v>
      </c>
      <c r="K58" t="s">
        <v>8</v>
      </c>
      <c r="L58">
        <v>439</v>
      </c>
      <c r="M58">
        <v>0</v>
      </c>
      <c r="P58" s="127">
        <v>26482</v>
      </c>
      <c r="Q58" s="128">
        <v>392</v>
      </c>
      <c r="R58" s="128">
        <v>0</v>
      </c>
    </row>
    <row r="59" spans="3:18" x14ac:dyDescent="0.3">
      <c r="C59">
        <v>26408</v>
      </c>
      <c r="D59" t="s">
        <v>52</v>
      </c>
      <c r="E59">
        <f>VLOOKUP(C59,Table19[],3,FALSE)</f>
        <v>1150</v>
      </c>
      <c r="F59">
        <f>VLOOKUP(C59,Table19[],4,FALSE)</f>
        <v>0</v>
      </c>
      <c r="J59">
        <v>26553</v>
      </c>
      <c r="K59" t="s">
        <v>8</v>
      </c>
      <c r="L59">
        <v>110</v>
      </c>
      <c r="M59">
        <v>0</v>
      </c>
      <c r="P59" s="127">
        <v>26483</v>
      </c>
      <c r="Q59" s="128">
        <v>382</v>
      </c>
      <c r="R59" s="128">
        <v>0</v>
      </c>
    </row>
    <row r="60" spans="3:18" x14ac:dyDescent="0.3">
      <c r="C60">
        <v>26472</v>
      </c>
      <c r="D60" t="s">
        <v>52</v>
      </c>
      <c r="E60">
        <f>VLOOKUP(C60,Table19[],3,FALSE)</f>
        <v>88</v>
      </c>
      <c r="F60">
        <f>VLOOKUP(C60,Table19[],4,FALSE)</f>
        <v>0</v>
      </c>
      <c r="J60">
        <v>26552</v>
      </c>
      <c r="K60" t="s">
        <v>12</v>
      </c>
      <c r="L60">
        <v>1580</v>
      </c>
      <c r="M60">
        <v>0</v>
      </c>
      <c r="P60" s="127">
        <v>26485</v>
      </c>
      <c r="Q60" s="128">
        <v>667</v>
      </c>
      <c r="R60" s="128">
        <v>0</v>
      </c>
    </row>
    <row r="61" spans="3:18" x14ac:dyDescent="0.3">
      <c r="C61">
        <v>26465</v>
      </c>
      <c r="D61" t="s">
        <v>52</v>
      </c>
      <c r="E61">
        <f>VLOOKUP(C61,Table19[],3,FALSE)</f>
        <v>498</v>
      </c>
      <c r="F61">
        <f>VLOOKUP(C61,Table19[],4,FALSE)</f>
        <v>0</v>
      </c>
      <c r="J61">
        <v>26551</v>
      </c>
      <c r="K61" t="s">
        <v>8</v>
      </c>
      <c r="L61">
        <v>3913.6</v>
      </c>
      <c r="M61">
        <v>0</v>
      </c>
      <c r="P61" s="127">
        <v>26486</v>
      </c>
      <c r="Q61" s="128">
        <v>920</v>
      </c>
      <c r="R61" s="128">
        <v>0</v>
      </c>
    </row>
    <row r="62" spans="3:18" x14ac:dyDescent="0.3">
      <c r="C62">
        <v>26540</v>
      </c>
      <c r="D62" t="s">
        <v>52</v>
      </c>
      <c r="E62">
        <f>VLOOKUP(C62,Table19[],3,FALSE)</f>
        <v>443</v>
      </c>
      <c r="F62">
        <f>VLOOKUP(C62,Table19[],4,FALSE)</f>
        <v>0</v>
      </c>
      <c r="J62">
        <v>26550</v>
      </c>
      <c r="K62" t="s">
        <v>10</v>
      </c>
      <c r="L62">
        <v>555</v>
      </c>
      <c r="M62">
        <v>0</v>
      </c>
      <c r="P62" s="127">
        <v>26489</v>
      </c>
      <c r="Q62" s="128">
        <v>749</v>
      </c>
      <c r="R62" s="128">
        <v>0</v>
      </c>
    </row>
    <row r="63" spans="3:18" x14ac:dyDescent="0.3">
      <c r="C63">
        <v>26546</v>
      </c>
      <c r="D63" t="s">
        <v>52</v>
      </c>
      <c r="E63">
        <f>VLOOKUP(C63,Table19[],3,FALSE)</f>
        <v>482.65</v>
      </c>
      <c r="F63">
        <f>VLOOKUP(C63,Table19[],4,FALSE)</f>
        <v>0</v>
      </c>
      <c r="J63">
        <v>26549</v>
      </c>
      <c r="K63" t="s">
        <v>21</v>
      </c>
      <c r="L63">
        <v>558</v>
      </c>
      <c r="M63">
        <v>0</v>
      </c>
      <c r="P63" s="127">
        <v>26490</v>
      </c>
      <c r="Q63" s="128">
        <v>2962</v>
      </c>
      <c r="R63" s="128">
        <v>0</v>
      </c>
    </row>
    <row r="64" spans="3:18" x14ac:dyDescent="0.3">
      <c r="C64">
        <v>26539</v>
      </c>
      <c r="D64" t="s">
        <v>52</v>
      </c>
      <c r="E64">
        <f>VLOOKUP(C64,Table19[],3,FALSE)</f>
        <v>488</v>
      </c>
      <c r="F64">
        <f>VLOOKUP(C64,Table19[],4,FALSE)</f>
        <v>0</v>
      </c>
      <c r="J64">
        <v>26548</v>
      </c>
      <c r="K64" t="s">
        <v>12</v>
      </c>
      <c r="L64">
        <v>455</v>
      </c>
      <c r="M64">
        <v>0</v>
      </c>
      <c r="P64" s="127">
        <v>26491</v>
      </c>
      <c r="Q64" s="128">
        <v>989.5</v>
      </c>
      <c r="R64" s="128">
        <v>989.5</v>
      </c>
    </row>
    <row r="65" spans="3:18" x14ac:dyDescent="0.3">
      <c r="C65">
        <v>26513</v>
      </c>
      <c r="D65" t="s">
        <v>6</v>
      </c>
      <c r="E65">
        <f>VLOOKUP(C65,Table19[],3,FALSE)</f>
        <v>1524</v>
      </c>
      <c r="F65">
        <f>VLOOKUP(C65,Table19[],4,FALSE)</f>
        <v>1524</v>
      </c>
      <c r="J65">
        <v>26547</v>
      </c>
      <c r="K65" t="s">
        <v>7</v>
      </c>
      <c r="L65">
        <v>527</v>
      </c>
      <c r="M65">
        <v>0</v>
      </c>
      <c r="P65" s="127">
        <v>26492</v>
      </c>
      <c r="Q65" s="128">
        <v>507</v>
      </c>
      <c r="R65" s="128">
        <v>0</v>
      </c>
    </row>
    <row r="66" spans="3:18" x14ac:dyDescent="0.3">
      <c r="C66">
        <v>26080</v>
      </c>
      <c r="D66" t="s">
        <v>6</v>
      </c>
      <c r="E66">
        <f>VLOOKUP(C66,Table19[],3,FALSE)</f>
        <v>203</v>
      </c>
      <c r="F66">
        <f>VLOOKUP(C66,Table19[],4,FALSE)</f>
        <v>0</v>
      </c>
      <c r="J66">
        <v>26546</v>
      </c>
      <c r="K66" t="s">
        <v>53</v>
      </c>
      <c r="L66">
        <v>482.65</v>
      </c>
      <c r="M66">
        <v>0</v>
      </c>
      <c r="P66" s="127">
        <v>26494</v>
      </c>
      <c r="Q66" s="128">
        <v>458</v>
      </c>
      <c r="R66" s="128">
        <v>0</v>
      </c>
    </row>
    <row r="67" spans="3:18" x14ac:dyDescent="0.3">
      <c r="C67">
        <v>26072</v>
      </c>
      <c r="D67" t="s">
        <v>6</v>
      </c>
      <c r="E67">
        <f>VLOOKUP(C67,Table19[],3,FALSE)</f>
        <v>72</v>
      </c>
      <c r="F67">
        <f>VLOOKUP(C67,Table19[],4,FALSE)</f>
        <v>0</v>
      </c>
      <c r="J67">
        <v>26545</v>
      </c>
      <c r="K67" t="s">
        <v>53</v>
      </c>
      <c r="L67">
        <v>492</v>
      </c>
      <c r="M67">
        <v>0</v>
      </c>
      <c r="P67" s="127">
        <v>26495</v>
      </c>
      <c r="Q67" s="128">
        <v>1062</v>
      </c>
      <c r="R67" s="128">
        <v>0</v>
      </c>
    </row>
    <row r="68" spans="3:18" x14ac:dyDescent="0.3">
      <c r="C68">
        <v>26499</v>
      </c>
      <c r="D68" t="s">
        <v>6</v>
      </c>
      <c r="E68">
        <f>VLOOKUP(C68,Table19[],3,FALSE)</f>
        <v>485</v>
      </c>
      <c r="F68">
        <f>VLOOKUP(C68,Table19[],4,FALSE)</f>
        <v>0</v>
      </c>
      <c r="J68">
        <v>26544</v>
      </c>
      <c r="K68" t="s">
        <v>18</v>
      </c>
      <c r="L68">
        <v>88</v>
      </c>
      <c r="M68">
        <v>0</v>
      </c>
      <c r="P68" s="127">
        <v>26496</v>
      </c>
      <c r="Q68" s="128">
        <v>438</v>
      </c>
      <c r="R68" s="128">
        <v>0</v>
      </c>
    </row>
    <row r="69" spans="3:18" x14ac:dyDescent="0.3">
      <c r="C69">
        <v>26498</v>
      </c>
      <c r="D69" t="s">
        <v>6</v>
      </c>
      <c r="E69">
        <f>VLOOKUP(C69,Table19[],3,FALSE)</f>
        <v>466</v>
      </c>
      <c r="F69">
        <f>VLOOKUP(C69,Table19[],4,FALSE)</f>
        <v>0</v>
      </c>
      <c r="J69">
        <v>26543</v>
      </c>
      <c r="K69" t="s">
        <v>11</v>
      </c>
      <c r="L69">
        <v>1180</v>
      </c>
      <c r="M69">
        <v>0</v>
      </c>
      <c r="P69" s="127">
        <v>26498</v>
      </c>
      <c r="Q69" s="128">
        <v>466</v>
      </c>
      <c r="R69" s="128">
        <v>0</v>
      </c>
    </row>
    <row r="70" spans="3:18" x14ac:dyDescent="0.3">
      <c r="C70">
        <v>26548</v>
      </c>
      <c r="D70" t="s">
        <v>6</v>
      </c>
      <c r="E70">
        <f>VLOOKUP(C70,Table19[],3,FALSE)</f>
        <v>455</v>
      </c>
      <c r="F70">
        <f>VLOOKUP(C70,Table19[],4,FALSE)</f>
        <v>0</v>
      </c>
      <c r="J70">
        <v>26542</v>
      </c>
      <c r="K70" t="s">
        <v>11</v>
      </c>
      <c r="L70">
        <v>871</v>
      </c>
      <c r="M70">
        <v>0</v>
      </c>
      <c r="P70" s="127">
        <v>26499</v>
      </c>
      <c r="Q70" s="128">
        <v>485</v>
      </c>
      <c r="R70" s="128">
        <v>0</v>
      </c>
    </row>
    <row r="71" spans="3:18" x14ac:dyDescent="0.3">
      <c r="C71">
        <v>26477</v>
      </c>
      <c r="D71" t="s">
        <v>6</v>
      </c>
      <c r="E71">
        <f>VLOOKUP(C71,Table19[],3,FALSE)</f>
        <v>641</v>
      </c>
      <c r="F71">
        <f>VLOOKUP(C71,Table19[],4,FALSE)</f>
        <v>0</v>
      </c>
      <c r="J71">
        <v>26540</v>
      </c>
      <c r="K71" t="s">
        <v>53</v>
      </c>
      <c r="L71">
        <v>443</v>
      </c>
      <c r="M71">
        <v>0</v>
      </c>
      <c r="P71" s="127">
        <v>26500</v>
      </c>
      <c r="Q71" s="128">
        <v>415</v>
      </c>
      <c r="R71" s="128">
        <v>0</v>
      </c>
    </row>
    <row r="72" spans="3:18" x14ac:dyDescent="0.3">
      <c r="C72">
        <v>26371</v>
      </c>
      <c r="D72" t="s">
        <v>6</v>
      </c>
      <c r="E72">
        <f>VLOOKUP(C72,Table19[],3,FALSE)</f>
        <v>630</v>
      </c>
      <c r="F72">
        <f>VLOOKUP(C72,Table19[],4,FALSE)</f>
        <v>0</v>
      </c>
      <c r="J72">
        <v>26539</v>
      </c>
      <c r="K72" t="s">
        <v>53</v>
      </c>
      <c r="L72">
        <v>488</v>
      </c>
      <c r="M72">
        <v>0</v>
      </c>
      <c r="P72" s="127">
        <v>26503</v>
      </c>
      <c r="Q72" s="128">
        <v>786</v>
      </c>
      <c r="R72" s="128">
        <v>786</v>
      </c>
    </row>
    <row r="73" spans="3:18" x14ac:dyDescent="0.3">
      <c r="C73">
        <v>26552</v>
      </c>
      <c r="D73" t="s">
        <v>6</v>
      </c>
      <c r="E73">
        <f>VLOOKUP(C73,Table19[],3,FALSE)</f>
        <v>1580</v>
      </c>
      <c r="F73">
        <f>VLOOKUP(C73,Table19[],4,FALSE)</f>
        <v>0</v>
      </c>
      <c r="J73">
        <v>26538</v>
      </c>
      <c r="K73" t="s">
        <v>21</v>
      </c>
      <c r="L73">
        <v>501</v>
      </c>
      <c r="M73">
        <v>0</v>
      </c>
      <c r="P73" s="127">
        <v>26506</v>
      </c>
      <c r="Q73" s="128">
        <v>1242</v>
      </c>
      <c r="R73" s="128">
        <v>0</v>
      </c>
    </row>
    <row r="74" spans="3:18" x14ac:dyDescent="0.3">
      <c r="C74">
        <v>26537</v>
      </c>
      <c r="D74" t="s">
        <v>6</v>
      </c>
      <c r="E74">
        <f>VLOOKUP(C74,Table19[],3,FALSE)</f>
        <v>628</v>
      </c>
      <c r="F74">
        <f>VLOOKUP(C74,Table19[],4,FALSE)</f>
        <v>0</v>
      </c>
      <c r="J74">
        <v>26537</v>
      </c>
      <c r="K74" t="s">
        <v>12</v>
      </c>
      <c r="L74">
        <v>628</v>
      </c>
      <c r="M74">
        <v>0</v>
      </c>
      <c r="P74" s="127">
        <v>26507</v>
      </c>
      <c r="Q74" s="128">
        <v>552</v>
      </c>
      <c r="R74" s="128">
        <v>552</v>
      </c>
    </row>
    <row r="75" spans="3:18" x14ac:dyDescent="0.3">
      <c r="C75">
        <v>26119</v>
      </c>
      <c r="D75" t="s">
        <v>6</v>
      </c>
      <c r="E75">
        <f>VLOOKUP(C75,Table19[],3,FALSE)</f>
        <v>524</v>
      </c>
      <c r="F75">
        <f>VLOOKUP(C75,Table19[],4,FALSE)</f>
        <v>0</v>
      </c>
      <c r="J75">
        <v>26536</v>
      </c>
      <c r="K75" t="s">
        <v>12</v>
      </c>
      <c r="L75">
        <v>416</v>
      </c>
      <c r="M75">
        <v>0</v>
      </c>
      <c r="P75" s="127">
        <v>26509</v>
      </c>
      <c r="Q75" s="128">
        <v>29</v>
      </c>
      <c r="R75" s="128">
        <v>0</v>
      </c>
    </row>
    <row r="76" spans="3:18" x14ac:dyDescent="0.3">
      <c r="C76">
        <v>26536</v>
      </c>
      <c r="D76" t="s">
        <v>6</v>
      </c>
      <c r="E76">
        <f>VLOOKUP(C76,Table19[],3,FALSE)</f>
        <v>416</v>
      </c>
      <c r="F76">
        <f>VLOOKUP(C76,Table19[],4,FALSE)</f>
        <v>0</v>
      </c>
      <c r="J76">
        <v>26535</v>
      </c>
      <c r="K76" t="s">
        <v>15</v>
      </c>
      <c r="L76">
        <v>605</v>
      </c>
      <c r="M76">
        <v>0</v>
      </c>
      <c r="P76" s="127">
        <v>26510</v>
      </c>
      <c r="Q76" s="128">
        <v>110</v>
      </c>
      <c r="R76" s="128">
        <v>0</v>
      </c>
    </row>
    <row r="77" spans="3:18" x14ac:dyDescent="0.3">
      <c r="C77">
        <v>26460</v>
      </c>
      <c r="D77" t="s">
        <v>44</v>
      </c>
      <c r="E77">
        <f>VLOOKUP(C77,Table19[],3,FALSE)</f>
        <v>483</v>
      </c>
      <c r="F77">
        <f>VLOOKUP(C77,Table19[],4,FALSE)</f>
        <v>0</v>
      </c>
      <c r="J77">
        <v>26534</v>
      </c>
      <c r="K77" t="s">
        <v>21</v>
      </c>
      <c r="L77">
        <v>136</v>
      </c>
      <c r="M77">
        <v>0</v>
      </c>
      <c r="P77" s="127">
        <v>26511</v>
      </c>
      <c r="Q77" s="128">
        <v>120</v>
      </c>
      <c r="R77" s="128">
        <v>0</v>
      </c>
    </row>
    <row r="78" spans="3:18" x14ac:dyDescent="0.3">
      <c r="C78">
        <v>26409</v>
      </c>
      <c r="D78" t="s">
        <v>44</v>
      </c>
      <c r="E78">
        <f>VLOOKUP(C78,Table19[],3,FALSE)</f>
        <v>373.3</v>
      </c>
      <c r="F78">
        <f>VLOOKUP(C78,Table19[],4,FALSE)</f>
        <v>0</v>
      </c>
      <c r="J78">
        <v>26533</v>
      </c>
      <c r="K78" t="s">
        <v>53</v>
      </c>
      <c r="L78">
        <v>673</v>
      </c>
      <c r="M78">
        <v>0</v>
      </c>
      <c r="P78" s="127">
        <v>26512</v>
      </c>
      <c r="Q78" s="128">
        <v>523</v>
      </c>
      <c r="R78" s="128">
        <v>0</v>
      </c>
    </row>
    <row r="79" spans="3:18" x14ac:dyDescent="0.3">
      <c r="C79">
        <v>26534</v>
      </c>
      <c r="D79" t="s">
        <v>44</v>
      </c>
      <c r="E79">
        <f>VLOOKUP(C79,Table19[],3,FALSE)</f>
        <v>136</v>
      </c>
      <c r="F79">
        <f>VLOOKUP(C79,Table19[],4,FALSE)</f>
        <v>0</v>
      </c>
      <c r="J79">
        <v>26532</v>
      </c>
      <c r="K79" t="s">
        <v>7</v>
      </c>
      <c r="L79">
        <v>259</v>
      </c>
      <c r="M79">
        <v>0</v>
      </c>
      <c r="P79" s="127">
        <v>26513</v>
      </c>
      <c r="Q79" s="128">
        <v>1524</v>
      </c>
      <c r="R79" s="128">
        <v>1524</v>
      </c>
    </row>
    <row r="80" spans="3:18" x14ac:dyDescent="0.3">
      <c r="C80">
        <v>26509</v>
      </c>
      <c r="D80" t="s">
        <v>44</v>
      </c>
      <c r="E80">
        <f>VLOOKUP(C80,Table19[],3,FALSE)</f>
        <v>29</v>
      </c>
      <c r="F80">
        <f>VLOOKUP(C80,Table19[],4,FALSE)</f>
        <v>0</v>
      </c>
      <c r="J80">
        <v>26531</v>
      </c>
      <c r="K80" t="s">
        <v>7</v>
      </c>
      <c r="L80">
        <v>758</v>
      </c>
      <c r="M80">
        <v>0</v>
      </c>
      <c r="P80" s="127">
        <v>26514</v>
      </c>
      <c r="Q80" s="128">
        <v>1538</v>
      </c>
      <c r="R80" s="128">
        <v>0</v>
      </c>
    </row>
    <row r="81" spans="3:18" x14ac:dyDescent="0.3">
      <c r="C81">
        <v>26305</v>
      </c>
      <c r="D81" t="s">
        <v>44</v>
      </c>
      <c r="E81">
        <f>VLOOKUP(C81,Table19[],3,FALSE)</f>
        <v>439</v>
      </c>
      <c r="F81">
        <f>VLOOKUP(C81,Table19[],4,FALSE)</f>
        <v>0</v>
      </c>
      <c r="J81">
        <v>26530</v>
      </c>
      <c r="K81" t="s">
        <v>7</v>
      </c>
      <c r="L81">
        <v>27</v>
      </c>
      <c r="M81">
        <v>0</v>
      </c>
      <c r="P81" s="127">
        <v>26516</v>
      </c>
      <c r="Q81" s="128">
        <v>23</v>
      </c>
      <c r="R81" s="128">
        <v>0</v>
      </c>
    </row>
    <row r="82" spans="3:18" x14ac:dyDescent="0.3">
      <c r="C82">
        <v>26510</v>
      </c>
      <c r="D82" t="s">
        <v>44</v>
      </c>
      <c r="E82">
        <f>VLOOKUP(C82,Table19[],3,FALSE)</f>
        <v>110</v>
      </c>
      <c r="F82">
        <f>VLOOKUP(C82,Table19[],4,FALSE)</f>
        <v>0</v>
      </c>
      <c r="J82">
        <v>26529</v>
      </c>
      <c r="K82" t="s">
        <v>18</v>
      </c>
      <c r="L82">
        <v>478</v>
      </c>
      <c r="M82">
        <v>0</v>
      </c>
      <c r="P82" s="127">
        <v>26518</v>
      </c>
      <c r="Q82" s="128">
        <v>4973</v>
      </c>
      <c r="R82" s="128">
        <v>0</v>
      </c>
    </row>
    <row r="83" spans="3:18" x14ac:dyDescent="0.3">
      <c r="C83">
        <v>26538</v>
      </c>
      <c r="D83" t="s">
        <v>44</v>
      </c>
      <c r="E83">
        <f>VLOOKUP(C83,Table19[],3,FALSE)</f>
        <v>501</v>
      </c>
      <c r="F83">
        <f>VLOOKUP(C83,Table19[],4,FALSE)</f>
        <v>0</v>
      </c>
      <c r="J83">
        <v>26528</v>
      </c>
      <c r="K83" t="s">
        <v>11</v>
      </c>
      <c r="L83">
        <v>1160</v>
      </c>
      <c r="M83">
        <v>0</v>
      </c>
      <c r="P83" s="127">
        <v>26520</v>
      </c>
      <c r="Q83" s="128">
        <v>417</v>
      </c>
      <c r="R83" s="128">
        <v>0</v>
      </c>
    </row>
    <row r="84" spans="3:18" x14ac:dyDescent="0.3">
      <c r="C84">
        <v>26496</v>
      </c>
      <c r="D84" t="s">
        <v>44</v>
      </c>
      <c r="E84">
        <f>VLOOKUP(C84,Table19[],3,FALSE)</f>
        <v>438</v>
      </c>
      <c r="F84">
        <f>VLOOKUP(C84,Table19[],4,FALSE)</f>
        <v>0</v>
      </c>
      <c r="J84">
        <v>26527</v>
      </c>
      <c r="K84" t="s">
        <v>21</v>
      </c>
      <c r="L84">
        <v>608</v>
      </c>
      <c r="M84">
        <v>0</v>
      </c>
      <c r="P84" s="127">
        <v>26521</v>
      </c>
      <c r="Q84" s="128">
        <v>547</v>
      </c>
      <c r="R84" s="128">
        <v>0</v>
      </c>
    </row>
    <row r="85" spans="3:18" x14ac:dyDescent="0.3">
      <c r="C85">
        <v>26549</v>
      </c>
      <c r="D85" t="s">
        <v>44</v>
      </c>
      <c r="E85">
        <f>VLOOKUP(C85,Table19[],3,FALSE)</f>
        <v>558</v>
      </c>
      <c r="F85">
        <f>VLOOKUP(C85,Table19[],4,FALSE)</f>
        <v>0</v>
      </c>
      <c r="J85">
        <v>26526</v>
      </c>
      <c r="K85" t="s">
        <v>15</v>
      </c>
      <c r="L85">
        <v>555</v>
      </c>
      <c r="M85">
        <v>0</v>
      </c>
      <c r="P85" s="127">
        <v>26523</v>
      </c>
      <c r="Q85" s="128">
        <v>489</v>
      </c>
      <c r="R85" s="128">
        <v>489</v>
      </c>
    </row>
    <row r="86" spans="3:18" x14ac:dyDescent="0.3">
      <c r="C86">
        <v>26527</v>
      </c>
      <c r="D86" t="s">
        <v>44</v>
      </c>
      <c r="E86">
        <f>VLOOKUP(C86,Table19[],3,FALSE)</f>
        <v>608</v>
      </c>
      <c r="F86">
        <f>VLOOKUP(C86,Table19[],4,FALSE)</f>
        <v>0</v>
      </c>
      <c r="J86">
        <v>26525</v>
      </c>
      <c r="K86" t="s">
        <v>7</v>
      </c>
      <c r="L86">
        <v>1660.5</v>
      </c>
      <c r="M86">
        <v>0</v>
      </c>
      <c r="P86" s="127">
        <v>26526</v>
      </c>
      <c r="Q86" s="128">
        <v>555</v>
      </c>
      <c r="R86" s="128">
        <v>0</v>
      </c>
    </row>
    <row r="87" spans="3:18" x14ac:dyDescent="0.3">
      <c r="C87">
        <v>26106</v>
      </c>
      <c r="D87" t="s">
        <v>3</v>
      </c>
      <c r="E87">
        <f>VLOOKUP(C87,Table19[],3,FALSE)</f>
        <v>526</v>
      </c>
      <c r="F87">
        <f>VLOOKUP(C87,Table19[],4,FALSE)</f>
        <v>0</v>
      </c>
      <c r="J87">
        <v>26524</v>
      </c>
      <c r="K87" t="s">
        <v>7</v>
      </c>
      <c r="L87">
        <v>306</v>
      </c>
      <c r="M87">
        <v>0</v>
      </c>
      <c r="P87" s="127">
        <v>26527</v>
      </c>
      <c r="Q87" s="128">
        <v>608</v>
      </c>
      <c r="R87" s="128">
        <v>0</v>
      </c>
    </row>
    <row r="88" spans="3:18" x14ac:dyDescent="0.3">
      <c r="C88">
        <v>26495</v>
      </c>
      <c r="D88" t="s">
        <v>3</v>
      </c>
      <c r="E88">
        <f>VLOOKUP(C88,Table19[],3,FALSE)</f>
        <v>1062</v>
      </c>
      <c r="F88">
        <f>VLOOKUP(C88,Table19[],4,FALSE)</f>
        <v>0</v>
      </c>
      <c r="J88">
        <v>26523</v>
      </c>
      <c r="K88" t="s">
        <v>9</v>
      </c>
      <c r="L88">
        <v>489</v>
      </c>
      <c r="M88">
        <v>489</v>
      </c>
      <c r="P88" s="127">
        <v>26528</v>
      </c>
      <c r="Q88" s="128">
        <v>1160</v>
      </c>
      <c r="R88" s="128">
        <v>0</v>
      </c>
    </row>
    <row r="89" spans="3:18" x14ac:dyDescent="0.3">
      <c r="C89">
        <v>26523</v>
      </c>
      <c r="D89" t="s">
        <v>3</v>
      </c>
      <c r="E89">
        <f>VLOOKUP(C89,Table19[],3,FALSE)</f>
        <v>489</v>
      </c>
      <c r="F89">
        <f>VLOOKUP(C89,Table19[],4,FALSE)</f>
        <v>489</v>
      </c>
      <c r="J89">
        <v>26522</v>
      </c>
      <c r="K89" t="s">
        <v>7</v>
      </c>
      <c r="L89">
        <v>450</v>
      </c>
      <c r="M89">
        <v>0</v>
      </c>
      <c r="P89" s="127">
        <v>26529</v>
      </c>
      <c r="Q89" s="128">
        <v>478</v>
      </c>
      <c r="R89" s="128">
        <v>0</v>
      </c>
    </row>
    <row r="90" spans="3:18" x14ac:dyDescent="0.3">
      <c r="C90">
        <v>26503</v>
      </c>
      <c r="D90" t="s">
        <v>3</v>
      </c>
      <c r="E90">
        <f>VLOOKUP(C90,Table19[],3,FALSE)</f>
        <v>786</v>
      </c>
      <c r="F90">
        <f>VLOOKUP(C90,Table19[],4,FALSE)</f>
        <v>786</v>
      </c>
      <c r="J90">
        <v>26521</v>
      </c>
      <c r="K90" t="s">
        <v>18</v>
      </c>
      <c r="L90">
        <v>547</v>
      </c>
      <c r="M90">
        <v>0</v>
      </c>
      <c r="P90" s="127">
        <v>26533</v>
      </c>
      <c r="Q90" s="128">
        <v>673</v>
      </c>
      <c r="R90" s="128">
        <v>0</v>
      </c>
    </row>
    <row r="91" spans="3:18" x14ac:dyDescent="0.3">
      <c r="C91">
        <v>26500</v>
      </c>
      <c r="D91" t="s">
        <v>3</v>
      </c>
      <c r="E91">
        <f>VLOOKUP(C91,Table19[],3,FALSE)</f>
        <v>415</v>
      </c>
      <c r="F91">
        <f>VLOOKUP(C91,Table19[],4,FALSE)</f>
        <v>0</v>
      </c>
      <c r="J91">
        <v>26520</v>
      </c>
      <c r="K91" t="s">
        <v>15</v>
      </c>
      <c r="L91">
        <v>417</v>
      </c>
      <c r="M91">
        <v>0</v>
      </c>
      <c r="P91" s="127">
        <v>26534</v>
      </c>
      <c r="Q91" s="128">
        <v>136</v>
      </c>
      <c r="R91" s="128">
        <v>0</v>
      </c>
    </row>
    <row r="92" spans="3:18" x14ac:dyDescent="0.3">
      <c r="C92">
        <v>26511</v>
      </c>
      <c r="D92" t="s">
        <v>46</v>
      </c>
      <c r="E92">
        <f>VLOOKUP(C92,Table19[],3,FALSE)</f>
        <v>120</v>
      </c>
      <c r="F92">
        <f>VLOOKUP(C92,Table19[],4,FALSE)</f>
        <v>0</v>
      </c>
      <c r="J92">
        <v>26519</v>
      </c>
      <c r="K92" t="s">
        <v>7</v>
      </c>
      <c r="L92">
        <v>0</v>
      </c>
      <c r="M92">
        <v>0</v>
      </c>
      <c r="P92" s="127">
        <v>26535</v>
      </c>
      <c r="Q92" s="128">
        <v>605</v>
      </c>
      <c r="R92" s="128">
        <v>0</v>
      </c>
    </row>
    <row r="93" spans="3:18" x14ac:dyDescent="0.3">
      <c r="C93">
        <v>26520</v>
      </c>
      <c r="D93" t="s">
        <v>46</v>
      </c>
      <c r="E93">
        <f>VLOOKUP(C93,Table19[],3,FALSE)</f>
        <v>417</v>
      </c>
      <c r="F93">
        <f>VLOOKUP(C93,Table19[],4,FALSE)</f>
        <v>0</v>
      </c>
      <c r="J93">
        <v>26518</v>
      </c>
      <c r="K93" t="s">
        <v>8</v>
      </c>
      <c r="L93">
        <v>2486.5</v>
      </c>
      <c r="M93">
        <v>0</v>
      </c>
      <c r="P93" s="127">
        <v>26536</v>
      </c>
      <c r="Q93" s="128">
        <v>416</v>
      </c>
      <c r="R93" s="128">
        <v>0</v>
      </c>
    </row>
    <row r="94" spans="3:18" x14ac:dyDescent="0.3">
      <c r="C94">
        <v>26526</v>
      </c>
      <c r="D94" t="s">
        <v>46</v>
      </c>
      <c r="E94">
        <f>VLOOKUP(C94,Table19[],3,FALSE)</f>
        <v>555</v>
      </c>
      <c r="F94">
        <f>VLOOKUP(C94,Table19[],4,FALSE)</f>
        <v>0</v>
      </c>
      <c r="J94">
        <v>26517</v>
      </c>
      <c r="K94" t="s">
        <v>7</v>
      </c>
      <c r="L94">
        <v>48.5</v>
      </c>
      <c r="M94">
        <v>0</v>
      </c>
      <c r="P94" s="127">
        <v>26537</v>
      </c>
      <c r="Q94" s="128">
        <v>628</v>
      </c>
      <c r="R94" s="128">
        <v>0</v>
      </c>
    </row>
    <row r="95" spans="3:18" x14ac:dyDescent="0.3">
      <c r="C95">
        <v>26473</v>
      </c>
      <c r="D95" t="s">
        <v>46</v>
      </c>
      <c r="E95">
        <f>VLOOKUP(C95,Table19[],3,FALSE)</f>
        <v>552</v>
      </c>
      <c r="F95">
        <f>VLOOKUP(C95,Table19[],4,FALSE)</f>
        <v>0</v>
      </c>
      <c r="J95">
        <v>26516</v>
      </c>
      <c r="K95" t="s">
        <v>8</v>
      </c>
      <c r="L95">
        <v>23</v>
      </c>
      <c r="M95">
        <v>0</v>
      </c>
      <c r="P95" s="127">
        <v>26538</v>
      </c>
      <c r="Q95" s="128">
        <v>501</v>
      </c>
      <c r="R95" s="128">
        <v>0</v>
      </c>
    </row>
    <row r="96" spans="3:18" x14ac:dyDescent="0.3">
      <c r="C96">
        <v>26535</v>
      </c>
      <c r="D96" t="s">
        <v>46</v>
      </c>
      <c r="E96">
        <f>VLOOKUP(C96,Table19[],3,FALSE)</f>
        <v>605</v>
      </c>
      <c r="F96">
        <f>VLOOKUP(C96,Table19[],4,FALSE)</f>
        <v>0</v>
      </c>
      <c r="J96">
        <v>26515</v>
      </c>
      <c r="K96" t="s">
        <v>7</v>
      </c>
      <c r="L96">
        <v>0</v>
      </c>
      <c r="M96">
        <v>0</v>
      </c>
      <c r="P96" s="127">
        <v>26539</v>
      </c>
      <c r="Q96" s="128">
        <v>488</v>
      </c>
      <c r="R96" s="128">
        <v>0</v>
      </c>
    </row>
    <row r="97" spans="3:18" x14ac:dyDescent="0.3">
      <c r="C97">
        <v>26479</v>
      </c>
      <c r="D97" t="s">
        <v>46</v>
      </c>
      <c r="E97">
        <f>VLOOKUP(C97,Table19[],3,FALSE)</f>
        <v>393</v>
      </c>
      <c r="F97">
        <f>VLOOKUP(C97,Table19[],4,FALSE)</f>
        <v>0</v>
      </c>
      <c r="J97">
        <v>26514</v>
      </c>
      <c r="K97" t="s">
        <v>18</v>
      </c>
      <c r="L97">
        <v>1538</v>
      </c>
      <c r="M97">
        <v>0</v>
      </c>
      <c r="P97" s="127">
        <v>26540</v>
      </c>
      <c r="Q97" s="128">
        <v>443</v>
      </c>
      <c r="R97" s="128">
        <v>0</v>
      </c>
    </row>
    <row r="98" spans="3:18" x14ac:dyDescent="0.3">
      <c r="C98">
        <v>26112</v>
      </c>
      <c r="D98" t="s">
        <v>46</v>
      </c>
      <c r="E98">
        <v>417</v>
      </c>
      <c r="F98">
        <v>0</v>
      </c>
      <c r="J98">
        <v>26513</v>
      </c>
      <c r="K98" t="s">
        <v>12</v>
      </c>
      <c r="L98">
        <v>1524</v>
      </c>
      <c r="M98">
        <v>1524</v>
      </c>
      <c r="P98" s="127">
        <v>26542</v>
      </c>
      <c r="Q98" s="128">
        <v>871</v>
      </c>
      <c r="R98" s="128">
        <v>0</v>
      </c>
    </row>
    <row r="99" spans="3:18" x14ac:dyDescent="0.3">
      <c r="C99">
        <v>26590</v>
      </c>
      <c r="D99" t="s">
        <v>46</v>
      </c>
      <c r="E99">
        <f>VLOOKUP(C99,Table19[],3,FALSE)</f>
        <v>23</v>
      </c>
      <c r="F99">
        <f>VLOOKUP(C99,Table19[],4,FALSE)</f>
        <v>0</v>
      </c>
      <c r="J99">
        <v>26512</v>
      </c>
      <c r="K99" t="s">
        <v>11</v>
      </c>
      <c r="L99">
        <v>523</v>
      </c>
      <c r="M99">
        <v>0</v>
      </c>
      <c r="P99" s="127">
        <v>26543</v>
      </c>
      <c r="Q99" s="128">
        <v>1180</v>
      </c>
      <c r="R99" s="128">
        <v>0</v>
      </c>
    </row>
    <row r="100" spans="3:18" x14ac:dyDescent="0.3">
      <c r="C100">
        <v>26368</v>
      </c>
      <c r="D100" t="s">
        <v>46</v>
      </c>
      <c r="E100">
        <f>VLOOKUP(C100,Table19[],3,FALSE)</f>
        <v>953</v>
      </c>
      <c r="F100">
        <f>VLOOKUP(C100,Table19[],4,FALSE)</f>
        <v>0</v>
      </c>
      <c r="J100">
        <v>26511</v>
      </c>
      <c r="K100" t="s">
        <v>15</v>
      </c>
      <c r="L100">
        <v>120</v>
      </c>
      <c r="M100">
        <v>0</v>
      </c>
      <c r="P100" s="127">
        <v>26544</v>
      </c>
      <c r="Q100" s="128">
        <v>88</v>
      </c>
      <c r="R100" s="128">
        <v>0</v>
      </c>
    </row>
    <row r="101" spans="3:18" x14ac:dyDescent="0.3">
      <c r="C101">
        <v>26482</v>
      </c>
      <c r="D101" t="s">
        <v>46</v>
      </c>
      <c r="E101">
        <f>VLOOKUP(C101,Table19[],3,FALSE)</f>
        <v>392</v>
      </c>
      <c r="F101">
        <f>VLOOKUP(C101,Table19[],4,FALSE)</f>
        <v>0</v>
      </c>
      <c r="J101">
        <v>26510</v>
      </c>
      <c r="K101" t="s">
        <v>21</v>
      </c>
      <c r="L101">
        <v>110</v>
      </c>
      <c r="M101">
        <v>0</v>
      </c>
      <c r="P101" s="127">
        <v>26545</v>
      </c>
      <c r="Q101" s="128">
        <v>492</v>
      </c>
      <c r="R101" s="128">
        <v>0</v>
      </c>
    </row>
    <row r="102" spans="3:18" x14ac:dyDescent="0.3">
      <c r="C102">
        <v>26507</v>
      </c>
      <c r="D102" t="s">
        <v>46</v>
      </c>
      <c r="E102">
        <f>VLOOKUP(C102,Table19[],3,FALSE)</f>
        <v>552</v>
      </c>
      <c r="F102">
        <f>VLOOKUP(C102,Table19[],4,FALSE)</f>
        <v>552</v>
      </c>
      <c r="J102">
        <v>26509</v>
      </c>
      <c r="K102" t="s">
        <v>21</v>
      </c>
      <c r="L102">
        <v>29</v>
      </c>
      <c r="M102">
        <v>0</v>
      </c>
      <c r="P102" s="127">
        <v>26546</v>
      </c>
      <c r="Q102" s="128">
        <v>482.65</v>
      </c>
      <c r="R102" s="128">
        <v>0</v>
      </c>
    </row>
    <row r="103" spans="3:18" x14ac:dyDescent="0.3">
      <c r="C103">
        <v>26588</v>
      </c>
      <c r="D103" t="s">
        <v>46</v>
      </c>
      <c r="E103">
        <f>VLOOKUP(C103,Table19[],3,FALSE)</f>
        <v>844</v>
      </c>
      <c r="F103">
        <f>VLOOKUP(C103,Table19[],4,FALSE)</f>
        <v>0</v>
      </c>
      <c r="J103">
        <v>26508</v>
      </c>
      <c r="K103" t="s">
        <v>7</v>
      </c>
      <c r="L103">
        <v>1587</v>
      </c>
      <c r="M103">
        <v>0</v>
      </c>
      <c r="P103" s="127">
        <v>26548</v>
      </c>
      <c r="Q103" s="128">
        <v>455</v>
      </c>
      <c r="R103" s="128">
        <v>0</v>
      </c>
    </row>
    <row r="104" spans="3:18" x14ac:dyDescent="0.3">
      <c r="C104">
        <v>26396</v>
      </c>
      <c r="D104" t="s">
        <v>4</v>
      </c>
      <c r="E104">
        <f>VLOOKUP(C104,Table19[],3,FALSE)</f>
        <v>611</v>
      </c>
      <c r="F104">
        <f>VLOOKUP(C104,Table19[],4,FALSE)</f>
        <v>0</v>
      </c>
      <c r="J104">
        <v>26507</v>
      </c>
      <c r="K104" t="s">
        <v>7</v>
      </c>
      <c r="L104">
        <v>552</v>
      </c>
      <c r="M104">
        <v>552</v>
      </c>
      <c r="P104" s="127">
        <v>26549</v>
      </c>
      <c r="Q104" s="128">
        <v>558</v>
      </c>
      <c r="R104" s="128">
        <v>0</v>
      </c>
    </row>
    <row r="105" spans="3:18" x14ac:dyDescent="0.3">
      <c r="C105">
        <v>26389</v>
      </c>
      <c r="D105" t="s">
        <v>4</v>
      </c>
      <c r="E105">
        <f>VLOOKUP(C105,Table19[],3,FALSE)</f>
        <v>853</v>
      </c>
      <c r="F105">
        <f>VLOOKUP(C105,Table19[],4,FALSE)</f>
        <v>0</v>
      </c>
      <c r="J105">
        <v>26506</v>
      </c>
      <c r="K105" t="s">
        <v>8</v>
      </c>
      <c r="L105">
        <v>1242</v>
      </c>
      <c r="M105">
        <v>0</v>
      </c>
      <c r="P105" s="127">
        <v>26550</v>
      </c>
      <c r="Q105" s="128">
        <v>555</v>
      </c>
      <c r="R105" s="128">
        <v>0</v>
      </c>
    </row>
    <row r="106" spans="3:18" x14ac:dyDescent="0.3">
      <c r="C106">
        <v>26282</v>
      </c>
      <c r="D106" t="s">
        <v>4</v>
      </c>
      <c r="E106">
        <f>VLOOKUP(C106,Table19[],3,FALSE)</f>
        <v>1227</v>
      </c>
      <c r="F106">
        <f>VLOOKUP(C106,Table19[],4,FALSE)</f>
        <v>0</v>
      </c>
      <c r="J106">
        <v>26505</v>
      </c>
      <c r="K106" t="s">
        <v>7</v>
      </c>
      <c r="L106">
        <v>517</v>
      </c>
      <c r="M106">
        <v>0</v>
      </c>
      <c r="P106" s="127">
        <v>26551</v>
      </c>
      <c r="Q106" s="128">
        <v>3913.6</v>
      </c>
      <c r="R106" s="128">
        <v>0</v>
      </c>
    </row>
    <row r="107" spans="3:18" x14ac:dyDescent="0.3">
      <c r="C107">
        <v>26470</v>
      </c>
      <c r="D107" t="s">
        <v>4</v>
      </c>
      <c r="E107">
        <f>VLOOKUP(C107,Table19[],3,FALSE)</f>
        <v>64</v>
      </c>
      <c r="F107">
        <f>VLOOKUP(C107,Table19[],4,FALSE)</f>
        <v>0</v>
      </c>
      <c r="J107">
        <v>26504</v>
      </c>
      <c r="K107" t="s">
        <v>7</v>
      </c>
      <c r="L107">
        <v>820</v>
      </c>
      <c r="M107">
        <v>0</v>
      </c>
      <c r="P107" s="127">
        <v>26552</v>
      </c>
      <c r="Q107" s="128">
        <v>1580</v>
      </c>
      <c r="R107" s="128">
        <v>0</v>
      </c>
    </row>
    <row r="108" spans="3:18" x14ac:dyDescent="0.3">
      <c r="C108">
        <v>26550</v>
      </c>
      <c r="D108" t="s">
        <v>4</v>
      </c>
      <c r="E108">
        <f>VLOOKUP(C108,Table19[],3,FALSE)</f>
        <v>555</v>
      </c>
      <c r="F108">
        <f>VLOOKUP(C108,Table19[],4,FALSE)</f>
        <v>0</v>
      </c>
      <c r="J108">
        <v>26503</v>
      </c>
      <c r="K108" t="s">
        <v>9</v>
      </c>
      <c r="L108">
        <v>786</v>
      </c>
      <c r="M108">
        <v>786</v>
      </c>
      <c r="P108" s="127">
        <v>26553</v>
      </c>
      <c r="Q108" s="128">
        <v>110</v>
      </c>
      <c r="R108" s="128">
        <v>0</v>
      </c>
    </row>
    <row r="109" spans="3:18" x14ac:dyDescent="0.3">
      <c r="C109">
        <v>26474</v>
      </c>
      <c r="D109" t="s">
        <v>4</v>
      </c>
      <c r="E109">
        <f>VLOOKUP(C109,Table19[],3,FALSE)</f>
        <v>467</v>
      </c>
      <c r="F109">
        <f>VLOOKUP(C109,Table19[],4,FALSE)</f>
        <v>0</v>
      </c>
      <c r="J109">
        <v>26502</v>
      </c>
      <c r="K109" t="s">
        <v>7</v>
      </c>
      <c r="L109">
        <v>-29</v>
      </c>
      <c r="M109">
        <v>0</v>
      </c>
      <c r="P109" s="127">
        <v>26554</v>
      </c>
      <c r="Q109" s="128">
        <v>439</v>
      </c>
      <c r="R109" s="128">
        <v>0</v>
      </c>
    </row>
    <row r="110" spans="3:18" x14ac:dyDescent="0.3">
      <c r="C110">
        <v>26582</v>
      </c>
      <c r="D110" t="s">
        <v>4</v>
      </c>
      <c r="E110">
        <f>VLOOKUP(C110,Table19[],3,FALSE)</f>
        <v>1645</v>
      </c>
      <c r="F110">
        <f>VLOOKUP(C110,Table19[],4,FALSE)</f>
        <v>0</v>
      </c>
      <c r="J110">
        <v>26501</v>
      </c>
      <c r="K110" t="s">
        <v>7</v>
      </c>
      <c r="L110">
        <v>678</v>
      </c>
      <c r="M110">
        <v>0</v>
      </c>
      <c r="P110" s="127">
        <v>26556</v>
      </c>
      <c r="Q110" s="128">
        <v>689</v>
      </c>
      <c r="R110" s="128">
        <v>0</v>
      </c>
    </row>
    <row r="111" spans="3:18" x14ac:dyDescent="0.3">
      <c r="C111">
        <v>26562</v>
      </c>
      <c r="D111" t="s">
        <v>4</v>
      </c>
      <c r="E111">
        <f>VLOOKUP(C111,Table19[],3,FALSE)</f>
        <v>480</v>
      </c>
      <c r="F111">
        <f>VLOOKUP(C111,Table19[],4,FALSE)</f>
        <v>0</v>
      </c>
      <c r="J111">
        <v>26500</v>
      </c>
      <c r="K111" t="s">
        <v>9</v>
      </c>
      <c r="L111">
        <v>415</v>
      </c>
      <c r="M111">
        <v>0</v>
      </c>
      <c r="P111" s="127">
        <v>26558</v>
      </c>
      <c r="Q111" s="128">
        <v>2101</v>
      </c>
      <c r="R111" s="128">
        <v>0</v>
      </c>
    </row>
    <row r="112" spans="3:18" x14ac:dyDescent="0.3">
      <c r="C112">
        <v>26558</v>
      </c>
      <c r="D112" t="s">
        <v>4</v>
      </c>
      <c r="E112">
        <f>VLOOKUP(C112,Table19[],3,FALSE)</f>
        <v>2101</v>
      </c>
      <c r="F112">
        <f>VLOOKUP(C112,Table19[],4,FALSE)</f>
        <v>0</v>
      </c>
      <c r="J112">
        <v>26499</v>
      </c>
      <c r="K112" t="s">
        <v>12</v>
      </c>
      <c r="L112">
        <v>485</v>
      </c>
      <c r="M112">
        <v>0</v>
      </c>
      <c r="P112" s="127">
        <v>26562</v>
      </c>
      <c r="Q112" s="128">
        <v>480</v>
      </c>
      <c r="R112" s="128">
        <v>0</v>
      </c>
    </row>
    <row r="113" spans="3:18" x14ac:dyDescent="0.3">
      <c r="C113">
        <v>26589</v>
      </c>
      <c r="D113" t="s">
        <v>4</v>
      </c>
      <c r="E113">
        <f>VLOOKUP(C113,Table19[],3,FALSE)</f>
        <v>542</v>
      </c>
      <c r="F113">
        <f>VLOOKUP(C113,Table19[],4,FALSE)</f>
        <v>0</v>
      </c>
      <c r="J113">
        <v>26498</v>
      </c>
      <c r="K113" t="s">
        <v>12</v>
      </c>
      <c r="L113">
        <v>466</v>
      </c>
      <c r="M113">
        <v>0</v>
      </c>
      <c r="P113" s="127">
        <v>26563</v>
      </c>
      <c r="Q113" s="128">
        <v>806.3</v>
      </c>
      <c r="R113" s="128">
        <v>0</v>
      </c>
    </row>
    <row r="114" spans="3:18" x14ac:dyDescent="0.3">
      <c r="C114">
        <v>26518</v>
      </c>
      <c r="D114" t="s">
        <v>4</v>
      </c>
      <c r="E114">
        <f>VLOOKUP(C114,Table19[],3,FALSE)</f>
        <v>2486.5</v>
      </c>
      <c r="F114">
        <f>VLOOKUP(C114,Table19[],4,FALSE)</f>
        <v>0</v>
      </c>
      <c r="J114">
        <v>26497</v>
      </c>
      <c r="K114" t="s">
        <v>7</v>
      </c>
      <c r="L114">
        <v>1415</v>
      </c>
      <c r="M114">
        <v>0</v>
      </c>
      <c r="P114" s="127">
        <v>26568</v>
      </c>
      <c r="Q114" s="128">
        <v>912</v>
      </c>
      <c r="R114" s="128">
        <v>0</v>
      </c>
    </row>
    <row r="115" spans="3:18" x14ac:dyDescent="0.3">
      <c r="C115">
        <v>26594</v>
      </c>
      <c r="D115" t="s">
        <v>4</v>
      </c>
      <c r="E115">
        <f>VLOOKUP(C115,Table19[],3,FALSE)</f>
        <v>1397.15</v>
      </c>
      <c r="F115">
        <f>VLOOKUP(C115,Table19[],4,FALSE)</f>
        <v>1397.15</v>
      </c>
      <c r="J115">
        <v>26496</v>
      </c>
      <c r="K115" t="s">
        <v>21</v>
      </c>
      <c r="L115">
        <v>438</v>
      </c>
      <c r="M115">
        <v>0</v>
      </c>
      <c r="P115" s="127">
        <v>26572</v>
      </c>
      <c r="Q115" s="128">
        <v>1987</v>
      </c>
      <c r="R115" s="128">
        <v>0</v>
      </c>
    </row>
    <row r="116" spans="3:18" x14ac:dyDescent="0.3">
      <c r="C116">
        <v>26572</v>
      </c>
      <c r="D116" t="s">
        <v>4</v>
      </c>
      <c r="E116">
        <f>VLOOKUP(C116,Table19[],3,FALSE)</f>
        <v>1987</v>
      </c>
      <c r="F116">
        <f>VLOOKUP(C116,Table19[],4,FALSE)</f>
        <v>0</v>
      </c>
      <c r="J116">
        <v>26495</v>
      </c>
      <c r="K116" t="s">
        <v>9</v>
      </c>
      <c r="L116">
        <v>1062</v>
      </c>
      <c r="M116">
        <v>0</v>
      </c>
      <c r="P116" s="127">
        <v>26582</v>
      </c>
      <c r="Q116" s="128">
        <v>1645</v>
      </c>
      <c r="R116" s="128">
        <v>0</v>
      </c>
    </row>
    <row r="117" spans="3:18" x14ac:dyDescent="0.3">
      <c r="C117">
        <v>26584</v>
      </c>
      <c r="D117" t="s">
        <v>4</v>
      </c>
      <c r="E117">
        <f>VLOOKUP(C117,Table19[],3,FALSE)</f>
        <v>445.7</v>
      </c>
      <c r="F117">
        <f>VLOOKUP(C117,Table19[],4,FALSE)</f>
        <v>0</v>
      </c>
      <c r="J117">
        <v>26494</v>
      </c>
      <c r="K117" t="s">
        <v>18</v>
      </c>
      <c r="L117">
        <v>458</v>
      </c>
      <c r="M117">
        <v>0</v>
      </c>
      <c r="P117" s="127">
        <v>26584</v>
      </c>
      <c r="Q117" s="128">
        <v>891.4</v>
      </c>
      <c r="R117" s="128">
        <v>0</v>
      </c>
    </row>
    <row r="118" spans="3:18" x14ac:dyDescent="0.3">
      <c r="C118">
        <v>26352</v>
      </c>
      <c r="D118" t="s">
        <v>4</v>
      </c>
      <c r="E118">
        <f>VLOOKUP(C118,Table19[],3,FALSE)</f>
        <v>388</v>
      </c>
      <c r="F118">
        <f>VLOOKUP(C118,Table19[],4,FALSE)</f>
        <v>0</v>
      </c>
      <c r="J118">
        <v>26492</v>
      </c>
      <c r="K118" t="s">
        <v>18</v>
      </c>
      <c r="L118">
        <v>507</v>
      </c>
      <c r="M118">
        <v>0</v>
      </c>
      <c r="P118" s="127">
        <v>26588</v>
      </c>
      <c r="Q118" s="128">
        <v>844</v>
      </c>
      <c r="R118" s="128">
        <v>0</v>
      </c>
    </row>
    <row r="119" spans="3:18" x14ac:dyDescent="0.3">
      <c r="C119">
        <v>26584</v>
      </c>
      <c r="D119" t="s">
        <v>4</v>
      </c>
      <c r="E119">
        <f>VLOOKUP(C119,Table19[],3,FALSE)</f>
        <v>445.7</v>
      </c>
      <c r="F119">
        <f>VLOOKUP(C119,Table19[],4,FALSE)</f>
        <v>0</v>
      </c>
      <c r="J119">
        <v>26491</v>
      </c>
      <c r="K119" t="s">
        <v>11</v>
      </c>
      <c r="L119">
        <v>989.5</v>
      </c>
      <c r="M119">
        <v>989.5</v>
      </c>
      <c r="P119" s="127">
        <v>26589</v>
      </c>
      <c r="Q119" s="128">
        <v>542</v>
      </c>
      <c r="R119" s="128">
        <v>0</v>
      </c>
    </row>
    <row r="120" spans="3:18" x14ac:dyDescent="0.3">
      <c r="C120">
        <v>26563</v>
      </c>
      <c r="D120" t="s">
        <v>4</v>
      </c>
      <c r="E120">
        <f>VLOOKUP(C120,Table19[],3,FALSE)</f>
        <v>806.3</v>
      </c>
      <c r="F120">
        <f>VLOOKUP(C120,Table19[],4,FALSE)</f>
        <v>0</v>
      </c>
      <c r="J120">
        <v>26490</v>
      </c>
      <c r="K120" t="s">
        <v>18</v>
      </c>
      <c r="L120">
        <v>2962</v>
      </c>
      <c r="M120">
        <v>0</v>
      </c>
      <c r="P120" s="127">
        <v>26590</v>
      </c>
      <c r="Q120" s="128">
        <v>23</v>
      </c>
      <c r="R120" s="128">
        <v>0</v>
      </c>
    </row>
    <row r="121" spans="3:18" x14ac:dyDescent="0.3">
      <c r="J121">
        <v>26489</v>
      </c>
      <c r="K121" t="s">
        <v>18</v>
      </c>
      <c r="L121">
        <v>749</v>
      </c>
      <c r="M121">
        <v>0</v>
      </c>
      <c r="P121" s="127">
        <v>26594</v>
      </c>
      <c r="Q121" s="128">
        <v>1397.15</v>
      </c>
      <c r="R121" s="128">
        <v>1397.15</v>
      </c>
    </row>
    <row r="122" spans="3:18" x14ac:dyDescent="0.3">
      <c r="J122">
        <v>26488</v>
      </c>
      <c r="K122" t="s">
        <v>7</v>
      </c>
      <c r="L122">
        <v>38</v>
      </c>
      <c r="M122">
        <v>0</v>
      </c>
      <c r="P122" s="127" t="s">
        <v>30</v>
      </c>
      <c r="Q122" s="128">
        <v>81204.5</v>
      </c>
      <c r="R122" s="128">
        <v>6933.65</v>
      </c>
    </row>
    <row r="123" spans="3:18" x14ac:dyDescent="0.3">
      <c r="J123">
        <v>26487</v>
      </c>
      <c r="K123" t="s">
        <v>7</v>
      </c>
      <c r="L123">
        <v>872</v>
      </c>
      <c r="M123">
        <v>0</v>
      </c>
    </row>
    <row r="124" spans="3:18" x14ac:dyDescent="0.3">
      <c r="J124">
        <v>26486</v>
      </c>
      <c r="K124" t="s">
        <v>18</v>
      </c>
      <c r="L124">
        <v>920</v>
      </c>
      <c r="M124">
        <v>0</v>
      </c>
    </row>
    <row r="125" spans="3:18" x14ac:dyDescent="0.3">
      <c r="J125">
        <v>26485</v>
      </c>
      <c r="K125" t="s">
        <v>8</v>
      </c>
      <c r="L125">
        <v>667</v>
      </c>
      <c r="M125">
        <v>0</v>
      </c>
    </row>
    <row r="126" spans="3:18" x14ac:dyDescent="0.3">
      <c r="J126">
        <v>26484</v>
      </c>
      <c r="K126" t="s">
        <v>7</v>
      </c>
      <c r="L126">
        <v>0</v>
      </c>
      <c r="M126">
        <v>0</v>
      </c>
    </row>
    <row r="127" spans="3:18" x14ac:dyDescent="0.3">
      <c r="J127">
        <v>26483</v>
      </c>
      <c r="K127" t="s">
        <v>18</v>
      </c>
      <c r="L127">
        <v>382</v>
      </c>
      <c r="M127">
        <v>0</v>
      </c>
    </row>
    <row r="128" spans="3:18" x14ac:dyDescent="0.3">
      <c r="J128">
        <v>26482</v>
      </c>
      <c r="K128" t="s">
        <v>7</v>
      </c>
      <c r="L128">
        <v>392</v>
      </c>
      <c r="M128">
        <v>0</v>
      </c>
    </row>
    <row r="129" spans="10:13" x14ac:dyDescent="0.3">
      <c r="J129">
        <v>26481</v>
      </c>
      <c r="K129" t="s">
        <v>11</v>
      </c>
      <c r="L129">
        <v>1474</v>
      </c>
      <c r="M129">
        <v>0</v>
      </c>
    </row>
    <row r="130" spans="10:13" x14ac:dyDescent="0.3">
      <c r="J130">
        <v>26480</v>
      </c>
      <c r="K130" t="s">
        <v>11</v>
      </c>
      <c r="L130">
        <v>479</v>
      </c>
      <c r="M130">
        <v>0</v>
      </c>
    </row>
    <row r="131" spans="10:13" x14ac:dyDescent="0.3">
      <c r="J131">
        <v>26479</v>
      </c>
      <c r="K131" t="s">
        <v>7</v>
      </c>
      <c r="L131">
        <v>393</v>
      </c>
      <c r="M131">
        <v>0</v>
      </c>
    </row>
    <row r="132" spans="10:13" x14ac:dyDescent="0.3">
      <c r="J132">
        <v>26478</v>
      </c>
      <c r="K132" t="s">
        <v>11</v>
      </c>
      <c r="L132">
        <v>747</v>
      </c>
      <c r="M132">
        <v>0</v>
      </c>
    </row>
    <row r="133" spans="10:13" x14ac:dyDescent="0.3">
      <c r="J133">
        <v>26477</v>
      </c>
      <c r="K133" t="s">
        <v>12</v>
      </c>
      <c r="L133">
        <v>641</v>
      </c>
      <c r="M133">
        <v>0</v>
      </c>
    </row>
    <row r="134" spans="10:13" x14ac:dyDescent="0.3">
      <c r="J134">
        <v>26476</v>
      </c>
      <c r="K134" t="s">
        <v>8</v>
      </c>
      <c r="L134">
        <v>245</v>
      </c>
      <c r="M134">
        <v>0</v>
      </c>
    </row>
    <row r="135" spans="10:13" x14ac:dyDescent="0.3">
      <c r="J135">
        <v>26475</v>
      </c>
      <c r="K135" t="s">
        <v>8</v>
      </c>
      <c r="L135">
        <v>366</v>
      </c>
      <c r="M135">
        <v>0</v>
      </c>
    </row>
    <row r="136" spans="10:13" x14ac:dyDescent="0.3">
      <c r="J136">
        <v>26474</v>
      </c>
      <c r="K136" t="s">
        <v>10</v>
      </c>
      <c r="L136">
        <v>467</v>
      </c>
      <c r="M136">
        <v>0</v>
      </c>
    </row>
    <row r="137" spans="10:13" x14ac:dyDescent="0.3">
      <c r="J137">
        <v>26473</v>
      </c>
      <c r="K137" t="s">
        <v>15</v>
      </c>
      <c r="L137">
        <v>552</v>
      </c>
      <c r="M137">
        <v>0</v>
      </c>
    </row>
    <row r="138" spans="10:13" x14ac:dyDescent="0.3">
      <c r="J138">
        <v>26472</v>
      </c>
      <c r="K138" t="s">
        <v>53</v>
      </c>
      <c r="L138">
        <v>88</v>
      </c>
      <c r="M138">
        <v>0</v>
      </c>
    </row>
    <row r="139" spans="10:13" x14ac:dyDescent="0.3">
      <c r="J139">
        <v>26470</v>
      </c>
      <c r="K139" t="s">
        <v>7</v>
      </c>
      <c r="L139">
        <v>64</v>
      </c>
      <c r="M139">
        <v>0</v>
      </c>
    </row>
    <row r="140" spans="10:13" x14ac:dyDescent="0.3">
      <c r="J140">
        <v>26469</v>
      </c>
      <c r="K140" t="s">
        <v>18</v>
      </c>
      <c r="L140">
        <v>664</v>
      </c>
      <c r="M140">
        <v>0</v>
      </c>
    </row>
    <row r="141" spans="10:13" x14ac:dyDescent="0.3">
      <c r="J141">
        <v>26468</v>
      </c>
      <c r="K141" t="s">
        <v>7</v>
      </c>
      <c r="L141">
        <v>141</v>
      </c>
      <c r="M141">
        <v>0</v>
      </c>
    </row>
    <row r="142" spans="10:13" x14ac:dyDescent="0.3">
      <c r="J142">
        <v>26467</v>
      </c>
      <c r="K142" t="s">
        <v>7</v>
      </c>
      <c r="L142">
        <v>439</v>
      </c>
      <c r="M142">
        <v>0</v>
      </c>
    </row>
    <row r="143" spans="10:13" x14ac:dyDescent="0.3">
      <c r="J143">
        <v>26466</v>
      </c>
      <c r="K143" t="s">
        <v>7</v>
      </c>
      <c r="L143">
        <v>531</v>
      </c>
      <c r="M143">
        <v>0</v>
      </c>
    </row>
    <row r="144" spans="10:13" x14ac:dyDescent="0.3">
      <c r="J144">
        <v>26465</v>
      </c>
      <c r="K144" t="s">
        <v>53</v>
      </c>
      <c r="L144">
        <v>498</v>
      </c>
      <c r="M144">
        <v>0</v>
      </c>
    </row>
    <row r="145" spans="10:13" x14ac:dyDescent="0.3">
      <c r="J145">
        <v>26464</v>
      </c>
      <c r="K145" t="s">
        <v>7</v>
      </c>
      <c r="L145">
        <v>0</v>
      </c>
      <c r="M145">
        <v>0</v>
      </c>
    </row>
    <row r="146" spans="10:13" x14ac:dyDescent="0.3">
      <c r="J146">
        <v>26463</v>
      </c>
      <c r="K146" t="s">
        <v>18</v>
      </c>
      <c r="L146">
        <v>206</v>
      </c>
      <c r="M146">
        <v>0</v>
      </c>
    </row>
    <row r="147" spans="10:13" x14ac:dyDescent="0.3">
      <c r="J147">
        <v>26460</v>
      </c>
      <c r="K147" t="s">
        <v>21</v>
      </c>
      <c r="L147">
        <v>483</v>
      </c>
      <c r="M147">
        <v>0</v>
      </c>
    </row>
    <row r="148" spans="10:13" x14ac:dyDescent="0.3">
      <c r="J148">
        <v>26459</v>
      </c>
      <c r="K148" t="s">
        <v>18</v>
      </c>
      <c r="L148">
        <v>641</v>
      </c>
      <c r="M148">
        <v>0</v>
      </c>
    </row>
    <row r="149" spans="10:13" x14ac:dyDescent="0.3">
      <c r="J149">
        <v>26458</v>
      </c>
      <c r="K149" t="s">
        <v>53</v>
      </c>
      <c r="L149">
        <v>496</v>
      </c>
      <c r="M149">
        <v>0</v>
      </c>
    </row>
    <row r="150" spans="10:13" x14ac:dyDescent="0.3">
      <c r="J150">
        <v>26457</v>
      </c>
      <c r="K150" t="s">
        <v>7</v>
      </c>
      <c r="L150">
        <v>0</v>
      </c>
      <c r="M150">
        <v>0</v>
      </c>
    </row>
    <row r="151" spans="10:13" x14ac:dyDescent="0.3">
      <c r="J151">
        <v>26455</v>
      </c>
      <c r="K151" t="s">
        <v>11</v>
      </c>
      <c r="L151">
        <v>471</v>
      </c>
      <c r="M151">
        <v>0</v>
      </c>
    </row>
    <row r="152" spans="10:13" x14ac:dyDescent="0.3">
      <c r="J152">
        <v>26453</v>
      </c>
      <c r="K152" t="s">
        <v>11</v>
      </c>
      <c r="L152">
        <v>456</v>
      </c>
      <c r="M152">
        <v>0</v>
      </c>
    </row>
    <row r="153" spans="10:13" x14ac:dyDescent="0.3">
      <c r="J153">
        <v>26448</v>
      </c>
      <c r="K153" t="s">
        <v>7</v>
      </c>
      <c r="L153">
        <v>1167.7</v>
      </c>
      <c r="M153">
        <v>0</v>
      </c>
    </row>
    <row r="154" spans="10:13" x14ac:dyDescent="0.3">
      <c r="J154">
        <v>26447</v>
      </c>
      <c r="K154" t="s">
        <v>7</v>
      </c>
      <c r="L154">
        <v>992</v>
      </c>
      <c r="M154">
        <v>0</v>
      </c>
    </row>
    <row r="155" spans="10:13" x14ac:dyDescent="0.3">
      <c r="J155">
        <v>26436</v>
      </c>
      <c r="K155" t="s">
        <v>7</v>
      </c>
      <c r="L155">
        <v>0</v>
      </c>
      <c r="M155">
        <v>0</v>
      </c>
    </row>
    <row r="156" spans="10:13" x14ac:dyDescent="0.3">
      <c r="J156">
        <v>26435</v>
      </c>
      <c r="K156" t="s">
        <v>18</v>
      </c>
      <c r="L156">
        <v>783</v>
      </c>
      <c r="M156">
        <v>783</v>
      </c>
    </row>
    <row r="157" spans="10:13" x14ac:dyDescent="0.3">
      <c r="J157">
        <v>26433</v>
      </c>
      <c r="K157" t="s">
        <v>11</v>
      </c>
      <c r="L157">
        <v>391</v>
      </c>
      <c r="M157">
        <v>391</v>
      </c>
    </row>
    <row r="158" spans="10:13" x14ac:dyDescent="0.3">
      <c r="J158">
        <v>26431</v>
      </c>
      <c r="K158" t="s">
        <v>11</v>
      </c>
      <c r="L158">
        <v>1204</v>
      </c>
      <c r="M158">
        <v>1204</v>
      </c>
    </row>
    <row r="159" spans="10:13" x14ac:dyDescent="0.3">
      <c r="J159">
        <v>26426</v>
      </c>
      <c r="K159" t="s">
        <v>12</v>
      </c>
      <c r="L159">
        <v>97</v>
      </c>
      <c r="M159">
        <v>0</v>
      </c>
    </row>
    <row r="160" spans="10:13" x14ac:dyDescent="0.3">
      <c r="J160">
        <v>26424</v>
      </c>
      <c r="K160" t="s">
        <v>7</v>
      </c>
      <c r="L160">
        <v>0</v>
      </c>
      <c r="M160">
        <v>0</v>
      </c>
    </row>
    <row r="161" spans="10:13" x14ac:dyDescent="0.3">
      <c r="J161">
        <v>26423</v>
      </c>
      <c r="K161" t="s">
        <v>8</v>
      </c>
      <c r="L161">
        <v>35</v>
      </c>
      <c r="M161">
        <v>0</v>
      </c>
    </row>
    <row r="162" spans="10:13" x14ac:dyDescent="0.3">
      <c r="J162">
        <v>26422</v>
      </c>
      <c r="K162" t="s">
        <v>18</v>
      </c>
      <c r="L162">
        <v>714</v>
      </c>
      <c r="M162">
        <v>0</v>
      </c>
    </row>
    <row r="163" spans="10:13" x14ac:dyDescent="0.3">
      <c r="J163">
        <v>26417</v>
      </c>
      <c r="K163" t="s">
        <v>11</v>
      </c>
      <c r="L163">
        <v>413</v>
      </c>
      <c r="M163">
        <v>413</v>
      </c>
    </row>
    <row r="164" spans="10:13" x14ac:dyDescent="0.3">
      <c r="J164">
        <v>26416</v>
      </c>
      <c r="K164" t="s">
        <v>18</v>
      </c>
      <c r="L164">
        <v>680</v>
      </c>
      <c r="M164">
        <v>0</v>
      </c>
    </row>
    <row r="165" spans="10:13" x14ac:dyDescent="0.3">
      <c r="J165">
        <v>26415</v>
      </c>
      <c r="K165" t="s">
        <v>11</v>
      </c>
      <c r="L165">
        <v>644.6</v>
      </c>
      <c r="M165">
        <v>0</v>
      </c>
    </row>
    <row r="166" spans="10:13" x14ac:dyDescent="0.3">
      <c r="J166">
        <v>26413</v>
      </c>
      <c r="K166" t="s">
        <v>11</v>
      </c>
      <c r="L166">
        <v>535</v>
      </c>
      <c r="M166">
        <v>0</v>
      </c>
    </row>
    <row r="167" spans="10:13" x14ac:dyDescent="0.3">
      <c r="J167">
        <v>26412</v>
      </c>
      <c r="K167" t="s">
        <v>11</v>
      </c>
      <c r="L167">
        <v>302</v>
      </c>
      <c r="M167">
        <v>0</v>
      </c>
    </row>
    <row r="168" spans="10:13" x14ac:dyDescent="0.3">
      <c r="J168">
        <v>26409</v>
      </c>
      <c r="K168" t="s">
        <v>21</v>
      </c>
      <c r="L168">
        <v>373.3</v>
      </c>
      <c r="M168">
        <v>0</v>
      </c>
    </row>
    <row r="169" spans="10:13" x14ac:dyDescent="0.3">
      <c r="J169">
        <v>26408</v>
      </c>
      <c r="K169" t="s">
        <v>53</v>
      </c>
      <c r="L169">
        <v>1150</v>
      </c>
      <c r="M169">
        <v>0</v>
      </c>
    </row>
    <row r="170" spans="10:13" x14ac:dyDescent="0.3">
      <c r="J170">
        <v>26405</v>
      </c>
      <c r="K170" t="s">
        <v>18</v>
      </c>
      <c r="L170">
        <v>688</v>
      </c>
      <c r="M170">
        <v>0</v>
      </c>
    </row>
    <row r="171" spans="10:13" x14ac:dyDescent="0.3">
      <c r="J171">
        <v>26399</v>
      </c>
      <c r="K171" t="s">
        <v>11</v>
      </c>
      <c r="L171">
        <v>844</v>
      </c>
      <c r="M171">
        <v>0</v>
      </c>
    </row>
    <row r="172" spans="10:13" x14ac:dyDescent="0.3">
      <c r="J172">
        <v>26396</v>
      </c>
      <c r="K172" t="s">
        <v>10</v>
      </c>
      <c r="L172">
        <v>611</v>
      </c>
      <c r="M172">
        <v>0</v>
      </c>
    </row>
    <row r="173" spans="10:13" x14ac:dyDescent="0.3">
      <c r="J173">
        <v>26394</v>
      </c>
      <c r="K173" t="s">
        <v>7</v>
      </c>
      <c r="L173">
        <v>0</v>
      </c>
      <c r="M173">
        <v>0</v>
      </c>
    </row>
    <row r="174" spans="10:13" x14ac:dyDescent="0.3">
      <c r="J174">
        <v>26393</v>
      </c>
      <c r="K174" t="s">
        <v>7</v>
      </c>
      <c r="L174">
        <v>0</v>
      </c>
      <c r="M174">
        <v>0</v>
      </c>
    </row>
    <row r="175" spans="10:13" x14ac:dyDescent="0.3">
      <c r="J175">
        <v>26389</v>
      </c>
      <c r="K175" t="s">
        <v>10</v>
      </c>
      <c r="L175">
        <v>853</v>
      </c>
      <c r="M175">
        <v>0</v>
      </c>
    </row>
    <row r="176" spans="10:13" x14ac:dyDescent="0.3">
      <c r="J176">
        <v>26387</v>
      </c>
      <c r="K176" t="s">
        <v>11</v>
      </c>
      <c r="L176">
        <v>742</v>
      </c>
      <c r="M176">
        <v>0</v>
      </c>
    </row>
    <row r="177" spans="10:13" x14ac:dyDescent="0.3">
      <c r="J177">
        <v>26385</v>
      </c>
      <c r="K177" t="s">
        <v>12</v>
      </c>
      <c r="L177">
        <v>60</v>
      </c>
      <c r="M177">
        <v>0</v>
      </c>
    </row>
    <row r="178" spans="10:13" x14ac:dyDescent="0.3">
      <c r="J178">
        <v>26378</v>
      </c>
      <c r="K178" t="s">
        <v>11</v>
      </c>
      <c r="L178">
        <v>775</v>
      </c>
      <c r="M178">
        <v>0</v>
      </c>
    </row>
    <row r="179" spans="10:13" x14ac:dyDescent="0.3">
      <c r="J179">
        <v>26371</v>
      </c>
      <c r="K179" t="s">
        <v>12</v>
      </c>
      <c r="L179">
        <v>630</v>
      </c>
      <c r="M179">
        <v>0</v>
      </c>
    </row>
    <row r="180" spans="10:13" x14ac:dyDescent="0.3">
      <c r="J180">
        <v>26368</v>
      </c>
      <c r="K180" t="s">
        <v>7</v>
      </c>
      <c r="L180">
        <v>953</v>
      </c>
      <c r="M180">
        <v>0</v>
      </c>
    </row>
    <row r="181" spans="10:13" x14ac:dyDescent="0.3">
      <c r="J181">
        <v>26366</v>
      </c>
      <c r="K181" t="s">
        <v>11</v>
      </c>
      <c r="L181">
        <v>191</v>
      </c>
      <c r="M181">
        <v>0</v>
      </c>
    </row>
    <row r="182" spans="10:13" x14ac:dyDescent="0.3">
      <c r="J182">
        <v>26364</v>
      </c>
      <c r="K182" t="s">
        <v>7</v>
      </c>
      <c r="L182">
        <v>515</v>
      </c>
      <c r="M182">
        <v>0</v>
      </c>
    </row>
    <row r="183" spans="10:13" x14ac:dyDescent="0.3">
      <c r="J183">
        <v>26352</v>
      </c>
      <c r="K183" t="s">
        <v>7</v>
      </c>
      <c r="L183">
        <v>388</v>
      </c>
      <c r="M183">
        <v>0</v>
      </c>
    </row>
    <row r="184" spans="10:13" x14ac:dyDescent="0.3">
      <c r="J184">
        <v>26349</v>
      </c>
      <c r="K184" t="s">
        <v>11</v>
      </c>
      <c r="L184">
        <v>731</v>
      </c>
      <c r="M184">
        <v>731</v>
      </c>
    </row>
    <row r="185" spans="10:13" x14ac:dyDescent="0.3">
      <c r="J185">
        <v>26343</v>
      </c>
      <c r="K185" t="s">
        <v>8</v>
      </c>
      <c r="L185">
        <v>1522</v>
      </c>
      <c r="M185">
        <v>1522</v>
      </c>
    </row>
    <row r="186" spans="10:13" x14ac:dyDescent="0.3">
      <c r="J186">
        <v>26322</v>
      </c>
      <c r="K186" t="s">
        <v>18</v>
      </c>
      <c r="L186">
        <v>407</v>
      </c>
      <c r="M186">
        <v>0</v>
      </c>
    </row>
    <row r="187" spans="10:13" x14ac:dyDescent="0.3">
      <c r="J187">
        <v>26320</v>
      </c>
      <c r="K187" t="s">
        <v>7</v>
      </c>
      <c r="L187">
        <v>715</v>
      </c>
      <c r="M187">
        <v>0</v>
      </c>
    </row>
    <row r="188" spans="10:13" x14ac:dyDescent="0.3">
      <c r="J188">
        <v>26316</v>
      </c>
      <c r="K188" t="s">
        <v>7</v>
      </c>
      <c r="L188">
        <v>0</v>
      </c>
      <c r="M188">
        <v>0</v>
      </c>
    </row>
    <row r="189" spans="10:13" x14ac:dyDescent="0.3">
      <c r="J189">
        <v>26307</v>
      </c>
      <c r="K189" t="s">
        <v>18</v>
      </c>
      <c r="L189">
        <v>463</v>
      </c>
      <c r="M189">
        <v>0</v>
      </c>
    </row>
    <row r="190" spans="10:13" x14ac:dyDescent="0.3">
      <c r="J190">
        <v>26305</v>
      </c>
      <c r="K190" t="s">
        <v>21</v>
      </c>
      <c r="L190">
        <v>439</v>
      </c>
      <c r="M190">
        <v>0</v>
      </c>
    </row>
    <row r="191" spans="10:13" x14ac:dyDescent="0.3">
      <c r="J191">
        <v>26293</v>
      </c>
      <c r="K191" t="s">
        <v>11</v>
      </c>
      <c r="L191">
        <v>448</v>
      </c>
      <c r="M191">
        <v>0</v>
      </c>
    </row>
    <row r="192" spans="10:13" x14ac:dyDescent="0.3">
      <c r="J192">
        <v>26292</v>
      </c>
      <c r="K192" t="s">
        <v>14</v>
      </c>
      <c r="L192">
        <v>0</v>
      </c>
      <c r="M192">
        <v>0</v>
      </c>
    </row>
    <row r="193" spans="10:13" x14ac:dyDescent="0.3">
      <c r="J193">
        <v>26291</v>
      </c>
      <c r="K193" t="s">
        <v>11</v>
      </c>
      <c r="L193">
        <v>959</v>
      </c>
      <c r="M193">
        <v>0</v>
      </c>
    </row>
    <row r="194" spans="10:13" x14ac:dyDescent="0.3">
      <c r="J194">
        <v>26288</v>
      </c>
      <c r="K194" t="s">
        <v>53</v>
      </c>
      <c r="L194">
        <v>0</v>
      </c>
      <c r="M194">
        <v>0</v>
      </c>
    </row>
    <row r="195" spans="10:13" x14ac:dyDescent="0.3">
      <c r="J195">
        <v>26282</v>
      </c>
      <c r="K195" t="s">
        <v>10</v>
      </c>
      <c r="L195">
        <v>1227</v>
      </c>
      <c r="M195">
        <v>0</v>
      </c>
    </row>
    <row r="196" spans="10:13" x14ac:dyDescent="0.3">
      <c r="J196">
        <v>26281</v>
      </c>
      <c r="K196" t="s">
        <v>11</v>
      </c>
      <c r="L196">
        <v>335</v>
      </c>
      <c r="M196">
        <v>0</v>
      </c>
    </row>
    <row r="197" spans="10:13" x14ac:dyDescent="0.3">
      <c r="J197">
        <v>26267</v>
      </c>
      <c r="K197" t="s">
        <v>18</v>
      </c>
      <c r="L197">
        <v>1015</v>
      </c>
      <c r="M197">
        <v>0</v>
      </c>
    </row>
    <row r="198" spans="10:13" x14ac:dyDescent="0.3">
      <c r="J198">
        <v>26246</v>
      </c>
      <c r="K198" t="s">
        <v>7</v>
      </c>
      <c r="L198">
        <v>0</v>
      </c>
      <c r="M198">
        <v>0</v>
      </c>
    </row>
    <row r="199" spans="10:13" x14ac:dyDescent="0.3">
      <c r="J199">
        <v>26244</v>
      </c>
      <c r="K199" t="s">
        <v>7</v>
      </c>
      <c r="L199">
        <v>0</v>
      </c>
      <c r="M199">
        <v>0</v>
      </c>
    </row>
    <row r="200" spans="10:13" x14ac:dyDescent="0.3">
      <c r="J200">
        <v>26241</v>
      </c>
      <c r="K200" t="s">
        <v>12</v>
      </c>
      <c r="L200">
        <v>479</v>
      </c>
      <c r="M200">
        <v>0</v>
      </c>
    </row>
    <row r="201" spans="10:13" x14ac:dyDescent="0.3">
      <c r="J201">
        <v>26225</v>
      </c>
      <c r="K201" t="s">
        <v>9</v>
      </c>
      <c r="L201">
        <v>0</v>
      </c>
      <c r="M201">
        <v>0</v>
      </c>
    </row>
    <row r="202" spans="10:13" x14ac:dyDescent="0.3">
      <c r="J202">
        <v>26224</v>
      </c>
      <c r="K202" t="s">
        <v>9</v>
      </c>
      <c r="L202">
        <v>0</v>
      </c>
      <c r="M202">
        <v>0</v>
      </c>
    </row>
    <row r="203" spans="10:13" x14ac:dyDescent="0.3">
      <c r="J203">
        <v>26221</v>
      </c>
      <c r="K203" t="s">
        <v>19</v>
      </c>
      <c r="L203">
        <v>466</v>
      </c>
      <c r="M203">
        <v>0</v>
      </c>
    </row>
    <row r="204" spans="10:13" x14ac:dyDescent="0.3">
      <c r="J204">
        <v>26202</v>
      </c>
      <c r="K204" t="s">
        <v>7</v>
      </c>
      <c r="L204">
        <v>0</v>
      </c>
      <c r="M204">
        <v>0</v>
      </c>
    </row>
    <row r="205" spans="10:13" x14ac:dyDescent="0.3">
      <c r="J205">
        <v>26201</v>
      </c>
      <c r="K205" t="s">
        <v>7</v>
      </c>
      <c r="L205">
        <v>0</v>
      </c>
      <c r="M205">
        <v>0</v>
      </c>
    </row>
    <row r="206" spans="10:13" x14ac:dyDescent="0.3">
      <c r="J206">
        <v>26193</v>
      </c>
      <c r="K206" t="s">
        <v>19</v>
      </c>
      <c r="L206">
        <v>1825</v>
      </c>
      <c r="M206">
        <v>0</v>
      </c>
    </row>
    <row r="207" spans="10:13" x14ac:dyDescent="0.3">
      <c r="J207">
        <v>26192</v>
      </c>
      <c r="K207" t="s">
        <v>7</v>
      </c>
      <c r="L207">
        <v>0</v>
      </c>
      <c r="M207">
        <v>0</v>
      </c>
    </row>
    <row r="208" spans="10:13" x14ac:dyDescent="0.3">
      <c r="J208">
        <v>26189</v>
      </c>
      <c r="K208" t="s">
        <v>10</v>
      </c>
      <c r="L208">
        <v>908</v>
      </c>
      <c r="M208">
        <v>1006</v>
      </c>
    </row>
    <row r="209" spans="10:13" x14ac:dyDescent="0.3">
      <c r="J209">
        <v>26177</v>
      </c>
      <c r="K209" t="s">
        <v>19</v>
      </c>
      <c r="L209">
        <v>1199</v>
      </c>
      <c r="M209">
        <v>0</v>
      </c>
    </row>
    <row r="210" spans="10:13" x14ac:dyDescent="0.3">
      <c r="J210">
        <v>26174</v>
      </c>
      <c r="K210" t="s">
        <v>7</v>
      </c>
      <c r="L210">
        <v>0</v>
      </c>
      <c r="M210">
        <v>0</v>
      </c>
    </row>
    <row r="211" spans="10:13" x14ac:dyDescent="0.3">
      <c r="J211">
        <v>26173</v>
      </c>
      <c r="K211" t="s">
        <v>7</v>
      </c>
      <c r="L211">
        <v>0</v>
      </c>
      <c r="M211">
        <v>0</v>
      </c>
    </row>
    <row r="212" spans="10:13" x14ac:dyDescent="0.3">
      <c r="J212">
        <v>26134</v>
      </c>
      <c r="K212" t="s">
        <v>53</v>
      </c>
      <c r="L212">
        <v>-26</v>
      </c>
      <c r="M212">
        <v>0</v>
      </c>
    </row>
    <row r="213" spans="10:13" x14ac:dyDescent="0.3">
      <c r="J213">
        <v>26119</v>
      </c>
      <c r="K213" t="s">
        <v>18</v>
      </c>
      <c r="L213">
        <v>524</v>
      </c>
      <c r="M213">
        <v>0</v>
      </c>
    </row>
    <row r="214" spans="10:13" x14ac:dyDescent="0.3">
      <c r="J214">
        <v>26117</v>
      </c>
      <c r="K214" t="s">
        <v>18</v>
      </c>
      <c r="L214">
        <v>-25</v>
      </c>
      <c r="M214">
        <v>0</v>
      </c>
    </row>
    <row r="215" spans="10:13" x14ac:dyDescent="0.3">
      <c r="J215">
        <v>26115</v>
      </c>
      <c r="K215" t="s">
        <v>7</v>
      </c>
      <c r="L215">
        <v>-5</v>
      </c>
      <c r="M215">
        <v>0</v>
      </c>
    </row>
    <row r="216" spans="10:13" x14ac:dyDescent="0.3">
      <c r="J216">
        <v>26114</v>
      </c>
      <c r="K216" t="s">
        <v>7</v>
      </c>
      <c r="L216">
        <v>462</v>
      </c>
      <c r="M216">
        <v>0</v>
      </c>
    </row>
    <row r="217" spans="10:13" x14ac:dyDescent="0.3">
      <c r="J217">
        <v>26113</v>
      </c>
      <c r="K217" t="s">
        <v>19</v>
      </c>
      <c r="L217">
        <v>859</v>
      </c>
      <c r="M217">
        <v>0</v>
      </c>
    </row>
    <row r="218" spans="10:13" x14ac:dyDescent="0.3">
      <c r="J218">
        <v>26111</v>
      </c>
      <c r="K218" t="s">
        <v>16</v>
      </c>
      <c r="L218">
        <v>0</v>
      </c>
      <c r="M218">
        <v>0</v>
      </c>
    </row>
    <row r="219" spans="10:13" x14ac:dyDescent="0.3">
      <c r="J219">
        <v>26108</v>
      </c>
      <c r="K219" t="s">
        <v>7</v>
      </c>
      <c r="L219">
        <v>0</v>
      </c>
      <c r="M219">
        <v>0</v>
      </c>
    </row>
    <row r="220" spans="10:13" x14ac:dyDescent="0.3">
      <c r="J220">
        <v>26106</v>
      </c>
      <c r="K220" t="s">
        <v>9</v>
      </c>
      <c r="L220">
        <v>526</v>
      </c>
      <c r="M220">
        <v>0</v>
      </c>
    </row>
    <row r="221" spans="10:13" x14ac:dyDescent="0.3">
      <c r="J221">
        <v>26105</v>
      </c>
      <c r="K221" t="s">
        <v>19</v>
      </c>
      <c r="L221">
        <v>1030</v>
      </c>
      <c r="M221">
        <v>0</v>
      </c>
    </row>
    <row r="222" spans="10:13" x14ac:dyDescent="0.3">
      <c r="J222">
        <v>26100</v>
      </c>
      <c r="K222" t="s">
        <v>16</v>
      </c>
      <c r="L222">
        <v>95</v>
      </c>
      <c r="M222">
        <v>0</v>
      </c>
    </row>
    <row r="223" spans="10:13" x14ac:dyDescent="0.3">
      <c r="J223">
        <v>26093</v>
      </c>
      <c r="K223" t="s">
        <v>19</v>
      </c>
      <c r="L223">
        <v>512</v>
      </c>
      <c r="M223">
        <v>0</v>
      </c>
    </row>
    <row r="224" spans="10:13" x14ac:dyDescent="0.3">
      <c r="J224">
        <v>26091</v>
      </c>
      <c r="K224" t="s">
        <v>18</v>
      </c>
      <c r="L224">
        <v>984</v>
      </c>
      <c r="M224">
        <v>0</v>
      </c>
    </row>
    <row r="225" spans="10:13" x14ac:dyDescent="0.3">
      <c r="J225">
        <v>26090</v>
      </c>
      <c r="K225" t="s">
        <v>18</v>
      </c>
      <c r="L225">
        <v>599</v>
      </c>
      <c r="M225">
        <v>0</v>
      </c>
    </row>
    <row r="226" spans="10:13" x14ac:dyDescent="0.3">
      <c r="J226">
        <v>26087</v>
      </c>
      <c r="K226" t="s">
        <v>7</v>
      </c>
      <c r="L226">
        <v>0</v>
      </c>
      <c r="M226">
        <v>0</v>
      </c>
    </row>
    <row r="227" spans="10:13" x14ac:dyDescent="0.3">
      <c r="J227">
        <v>26085</v>
      </c>
      <c r="K227" t="s">
        <v>7</v>
      </c>
      <c r="L227">
        <v>0</v>
      </c>
      <c r="M227">
        <v>0</v>
      </c>
    </row>
    <row r="228" spans="10:13" x14ac:dyDescent="0.3">
      <c r="J228">
        <v>26080</v>
      </c>
      <c r="K228" t="s">
        <v>12</v>
      </c>
      <c r="L228">
        <v>203</v>
      </c>
      <c r="M228">
        <v>0</v>
      </c>
    </row>
    <row r="229" spans="10:13" x14ac:dyDescent="0.3">
      <c r="J229">
        <v>26078</v>
      </c>
      <c r="K229" t="s">
        <v>18</v>
      </c>
      <c r="L229">
        <v>561</v>
      </c>
      <c r="M229">
        <v>0</v>
      </c>
    </row>
    <row r="230" spans="10:13" x14ac:dyDescent="0.3">
      <c r="J230">
        <v>26072</v>
      </c>
      <c r="K230" t="s">
        <v>12</v>
      </c>
      <c r="L230">
        <v>72</v>
      </c>
      <c r="M230">
        <v>0</v>
      </c>
    </row>
    <row r="231" spans="10:13" x14ac:dyDescent="0.3">
      <c r="J231">
        <v>26061</v>
      </c>
      <c r="K231" t="s">
        <v>18</v>
      </c>
      <c r="L231">
        <v>1136</v>
      </c>
      <c r="M231">
        <v>0</v>
      </c>
    </row>
    <row r="232" spans="10:13" x14ac:dyDescent="0.3">
      <c r="J232">
        <v>26059</v>
      </c>
      <c r="K232" t="s">
        <v>7</v>
      </c>
      <c r="L232">
        <v>0</v>
      </c>
      <c r="M232">
        <v>0</v>
      </c>
    </row>
    <row r="233" spans="10:13" x14ac:dyDescent="0.3">
      <c r="J233">
        <v>26047</v>
      </c>
      <c r="K233" t="s">
        <v>10</v>
      </c>
      <c r="L233">
        <v>0</v>
      </c>
      <c r="M233">
        <v>0</v>
      </c>
    </row>
    <row r="234" spans="10:13" x14ac:dyDescent="0.3">
      <c r="J234">
        <v>26041</v>
      </c>
      <c r="K234" t="s">
        <v>7</v>
      </c>
      <c r="L234">
        <v>0</v>
      </c>
      <c r="M234">
        <v>0</v>
      </c>
    </row>
    <row r="235" spans="10:13" x14ac:dyDescent="0.3">
      <c r="J235">
        <v>26039</v>
      </c>
      <c r="K235" t="s">
        <v>7</v>
      </c>
      <c r="L235">
        <v>0</v>
      </c>
      <c r="M235">
        <v>0</v>
      </c>
    </row>
    <row r="236" spans="10:13" x14ac:dyDescent="0.3">
      <c r="J236">
        <v>26037</v>
      </c>
      <c r="K236" t="s">
        <v>7</v>
      </c>
      <c r="L236">
        <v>0</v>
      </c>
      <c r="M236">
        <v>0</v>
      </c>
    </row>
    <row r="237" spans="10:13" x14ac:dyDescent="0.3">
      <c r="J237">
        <v>26033</v>
      </c>
      <c r="K237" t="s">
        <v>7</v>
      </c>
      <c r="L237">
        <v>0</v>
      </c>
      <c r="M237">
        <v>0</v>
      </c>
    </row>
    <row r="238" spans="10:13" x14ac:dyDescent="0.3">
      <c r="J238">
        <v>26012</v>
      </c>
      <c r="K238" t="s">
        <v>8</v>
      </c>
      <c r="L238">
        <v>455</v>
      </c>
      <c r="M238">
        <v>0</v>
      </c>
    </row>
    <row r="239" spans="10:13" x14ac:dyDescent="0.3">
      <c r="J239">
        <v>26002</v>
      </c>
      <c r="K239" t="s">
        <v>8</v>
      </c>
      <c r="L239">
        <v>26</v>
      </c>
      <c r="M239">
        <v>0</v>
      </c>
    </row>
    <row r="240" spans="10:13" x14ac:dyDescent="0.3">
      <c r="J240">
        <v>26001</v>
      </c>
      <c r="K240" t="s">
        <v>7</v>
      </c>
      <c r="L240">
        <v>0</v>
      </c>
      <c r="M240">
        <v>0</v>
      </c>
    </row>
    <row r="241" spans="10:13" x14ac:dyDescent="0.3">
      <c r="J241">
        <v>25991</v>
      </c>
      <c r="K241" t="s">
        <v>16</v>
      </c>
      <c r="L241">
        <v>0</v>
      </c>
      <c r="M241">
        <v>0</v>
      </c>
    </row>
    <row r="242" spans="10:13" x14ac:dyDescent="0.3">
      <c r="J242">
        <v>25967</v>
      </c>
      <c r="K242" t="s">
        <v>7</v>
      </c>
      <c r="L242">
        <v>0</v>
      </c>
      <c r="M242">
        <v>0</v>
      </c>
    </row>
    <row r="243" spans="10:13" x14ac:dyDescent="0.3">
      <c r="J243">
        <v>25963</v>
      </c>
      <c r="K243" t="s">
        <v>7</v>
      </c>
      <c r="L243">
        <v>0</v>
      </c>
      <c r="M243">
        <v>0</v>
      </c>
    </row>
    <row r="244" spans="10:13" x14ac:dyDescent="0.3">
      <c r="J244">
        <v>25957</v>
      </c>
      <c r="K244" t="s">
        <v>16</v>
      </c>
      <c r="L244">
        <v>0</v>
      </c>
      <c r="M244">
        <v>0</v>
      </c>
    </row>
    <row r="245" spans="10:13" x14ac:dyDescent="0.3">
      <c r="J245">
        <v>25956</v>
      </c>
      <c r="K245" t="s">
        <v>16</v>
      </c>
      <c r="L245">
        <v>0</v>
      </c>
      <c r="M245">
        <v>0</v>
      </c>
    </row>
    <row r="246" spans="10:13" x14ac:dyDescent="0.3">
      <c r="J246">
        <v>25941</v>
      </c>
      <c r="K246" t="s">
        <v>7</v>
      </c>
      <c r="L246">
        <v>0</v>
      </c>
      <c r="M246">
        <v>0</v>
      </c>
    </row>
    <row r="247" spans="10:13" x14ac:dyDescent="0.3">
      <c r="J247">
        <v>25933</v>
      </c>
      <c r="K247" t="s">
        <v>18</v>
      </c>
      <c r="L247">
        <v>-90</v>
      </c>
      <c r="M247">
        <v>0</v>
      </c>
    </row>
    <row r="248" spans="10:13" x14ac:dyDescent="0.3">
      <c r="J248">
        <v>25930</v>
      </c>
      <c r="K248" t="s">
        <v>18</v>
      </c>
      <c r="L248">
        <v>-25</v>
      </c>
      <c r="M248">
        <v>0</v>
      </c>
    </row>
    <row r="249" spans="10:13" x14ac:dyDescent="0.3">
      <c r="J249">
        <v>25926</v>
      </c>
      <c r="K249" t="s">
        <v>7</v>
      </c>
      <c r="L249">
        <v>0</v>
      </c>
      <c r="M249">
        <v>0</v>
      </c>
    </row>
    <row r="250" spans="10:13" x14ac:dyDescent="0.3">
      <c r="J250">
        <v>25921</v>
      </c>
      <c r="K250" t="s">
        <v>12</v>
      </c>
      <c r="L250">
        <v>0</v>
      </c>
      <c r="M250">
        <v>0</v>
      </c>
    </row>
    <row r="251" spans="10:13" x14ac:dyDescent="0.3">
      <c r="J251">
        <v>25911</v>
      </c>
      <c r="K251" t="s">
        <v>7</v>
      </c>
      <c r="L251">
        <v>0</v>
      </c>
      <c r="M251">
        <v>0</v>
      </c>
    </row>
    <row r="252" spans="10:13" x14ac:dyDescent="0.3">
      <c r="J252">
        <v>25908</v>
      </c>
      <c r="K252" t="s">
        <v>9</v>
      </c>
      <c r="L252">
        <v>752</v>
      </c>
      <c r="M252">
        <v>0</v>
      </c>
    </row>
    <row r="253" spans="10:13" x14ac:dyDescent="0.3">
      <c r="J253">
        <v>25907</v>
      </c>
      <c r="K253" t="s">
        <v>7</v>
      </c>
      <c r="L253">
        <v>0</v>
      </c>
      <c r="M253">
        <v>0</v>
      </c>
    </row>
    <row r="254" spans="10:13" x14ac:dyDescent="0.3">
      <c r="J254">
        <v>25899</v>
      </c>
      <c r="K254" t="s">
        <v>18</v>
      </c>
      <c r="L254">
        <v>0</v>
      </c>
      <c r="M254">
        <v>0</v>
      </c>
    </row>
    <row r="255" spans="10:13" x14ac:dyDescent="0.3">
      <c r="J255">
        <v>25884</v>
      </c>
      <c r="K255" t="s">
        <v>7</v>
      </c>
      <c r="L255">
        <v>455</v>
      </c>
      <c r="M255">
        <v>0</v>
      </c>
    </row>
    <row r="256" spans="10:13" x14ac:dyDescent="0.3">
      <c r="J256">
        <v>25871</v>
      </c>
      <c r="K256" t="s">
        <v>16</v>
      </c>
      <c r="L256">
        <v>-36</v>
      </c>
      <c r="M256">
        <v>0</v>
      </c>
    </row>
    <row r="257" spans="10:13" x14ac:dyDescent="0.3">
      <c r="J257">
        <v>25852</v>
      </c>
      <c r="K257" t="s">
        <v>20</v>
      </c>
      <c r="L257">
        <v>0</v>
      </c>
      <c r="M257">
        <v>0</v>
      </c>
    </row>
    <row r="258" spans="10:13" x14ac:dyDescent="0.3">
      <c r="J258">
        <v>25846</v>
      </c>
      <c r="K258" t="s">
        <v>8</v>
      </c>
      <c r="L258">
        <v>0</v>
      </c>
      <c r="M258">
        <v>0</v>
      </c>
    </row>
    <row r="259" spans="10:13" x14ac:dyDescent="0.3">
      <c r="J259">
        <v>25828</v>
      </c>
      <c r="K259" t="s">
        <v>14</v>
      </c>
      <c r="L259">
        <v>0</v>
      </c>
      <c r="M259">
        <v>0</v>
      </c>
    </row>
    <row r="260" spans="10:13" x14ac:dyDescent="0.3">
      <c r="J260">
        <v>25824</v>
      </c>
      <c r="K260" t="s">
        <v>10</v>
      </c>
      <c r="L260">
        <v>0</v>
      </c>
      <c r="M260">
        <v>0</v>
      </c>
    </row>
    <row r="261" spans="10:13" x14ac:dyDescent="0.3">
      <c r="J261">
        <v>25823</v>
      </c>
      <c r="K261" t="s">
        <v>13</v>
      </c>
      <c r="L261">
        <v>0</v>
      </c>
      <c r="M261">
        <v>0</v>
      </c>
    </row>
    <row r="262" spans="10:13" x14ac:dyDescent="0.3">
      <c r="J262">
        <v>25816</v>
      </c>
      <c r="K262" t="s">
        <v>18</v>
      </c>
      <c r="L262">
        <v>0</v>
      </c>
      <c r="M262">
        <v>0</v>
      </c>
    </row>
    <row r="263" spans="10:13" x14ac:dyDescent="0.3">
      <c r="J263">
        <v>25789</v>
      </c>
      <c r="K263" t="s">
        <v>18</v>
      </c>
      <c r="L263">
        <v>458</v>
      </c>
      <c r="M263">
        <v>0</v>
      </c>
    </row>
    <row r="264" spans="10:13" x14ac:dyDescent="0.3">
      <c r="J264">
        <v>25788</v>
      </c>
      <c r="K264" t="s">
        <v>7</v>
      </c>
      <c r="L264">
        <v>0</v>
      </c>
      <c r="M264">
        <v>0</v>
      </c>
    </row>
    <row r="265" spans="10:13" x14ac:dyDescent="0.3">
      <c r="J265">
        <v>25776</v>
      </c>
      <c r="K265" t="s">
        <v>20</v>
      </c>
      <c r="L265">
        <v>0</v>
      </c>
      <c r="M265">
        <v>0</v>
      </c>
    </row>
    <row r="266" spans="10:13" x14ac:dyDescent="0.3">
      <c r="J266">
        <v>25772</v>
      </c>
      <c r="K266" t="s">
        <v>7</v>
      </c>
      <c r="L266">
        <v>0</v>
      </c>
      <c r="M266">
        <v>0</v>
      </c>
    </row>
    <row r="267" spans="10:13" x14ac:dyDescent="0.3">
      <c r="J267">
        <v>25770</v>
      </c>
      <c r="K267" t="s">
        <v>12</v>
      </c>
      <c r="L267">
        <v>0</v>
      </c>
      <c r="M267">
        <v>0</v>
      </c>
    </row>
    <row r="268" spans="10:13" x14ac:dyDescent="0.3">
      <c r="J268">
        <v>25769</v>
      </c>
      <c r="K268" t="s">
        <v>16</v>
      </c>
      <c r="L268">
        <v>-39</v>
      </c>
      <c r="M268">
        <v>0</v>
      </c>
    </row>
    <row r="269" spans="10:13" x14ac:dyDescent="0.3">
      <c r="J269">
        <v>25764</v>
      </c>
      <c r="K269" t="s">
        <v>20</v>
      </c>
      <c r="L269">
        <v>0</v>
      </c>
      <c r="M269">
        <v>0</v>
      </c>
    </row>
    <row r="270" spans="10:13" x14ac:dyDescent="0.3">
      <c r="J270">
        <v>25763</v>
      </c>
      <c r="K270" t="s">
        <v>7</v>
      </c>
      <c r="L270">
        <v>0</v>
      </c>
      <c r="M270">
        <v>0</v>
      </c>
    </row>
    <row r="271" spans="10:13" x14ac:dyDescent="0.3">
      <c r="J271">
        <v>25754</v>
      </c>
      <c r="K271" t="s">
        <v>9</v>
      </c>
      <c r="L271">
        <v>-34</v>
      </c>
      <c r="M271">
        <v>0</v>
      </c>
    </row>
    <row r="272" spans="10:13" x14ac:dyDescent="0.3">
      <c r="J272">
        <v>25744</v>
      </c>
      <c r="K272" t="s">
        <v>8</v>
      </c>
      <c r="L272">
        <v>-74</v>
      </c>
      <c r="M272">
        <v>0</v>
      </c>
    </row>
    <row r="273" spans="10:13" x14ac:dyDescent="0.3">
      <c r="J273">
        <v>25727</v>
      </c>
      <c r="K273" t="s">
        <v>8</v>
      </c>
      <c r="L273">
        <v>0</v>
      </c>
      <c r="M273">
        <v>0</v>
      </c>
    </row>
    <row r="274" spans="10:13" x14ac:dyDescent="0.3">
      <c r="J274">
        <v>25705</v>
      </c>
      <c r="K274" t="s">
        <v>20</v>
      </c>
      <c r="L274">
        <v>0</v>
      </c>
      <c r="M274">
        <v>0</v>
      </c>
    </row>
    <row r="275" spans="10:13" x14ac:dyDescent="0.3">
      <c r="J275">
        <v>25650</v>
      </c>
      <c r="K275" t="s">
        <v>20</v>
      </c>
      <c r="L275">
        <v>-2</v>
      </c>
      <c r="M275">
        <v>0</v>
      </c>
    </row>
    <row r="276" spans="10:13" x14ac:dyDescent="0.3">
      <c r="J276">
        <v>25633</v>
      </c>
      <c r="K276" t="s">
        <v>20</v>
      </c>
      <c r="L276">
        <v>0</v>
      </c>
      <c r="M276">
        <v>0</v>
      </c>
    </row>
    <row r="277" spans="10:13" x14ac:dyDescent="0.3">
      <c r="J277">
        <v>25552</v>
      </c>
      <c r="K277" t="s">
        <v>16</v>
      </c>
      <c r="L277">
        <v>616</v>
      </c>
      <c r="M277">
        <v>0</v>
      </c>
    </row>
    <row r="278" spans="10:13" x14ac:dyDescent="0.3">
      <c r="J278">
        <v>25468</v>
      </c>
      <c r="K278" t="s">
        <v>9</v>
      </c>
      <c r="L278">
        <v>0</v>
      </c>
      <c r="M278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ED4AD-2A1D-419E-8B98-BCF5DBB1DA40}">
  <dimension ref="B1:P248"/>
  <sheetViews>
    <sheetView workbookViewId="0">
      <selection activeCell="C82" sqref="C82:C88"/>
    </sheetView>
  </sheetViews>
  <sheetFormatPr defaultRowHeight="16.2" x14ac:dyDescent="0.35"/>
  <cols>
    <col min="4" max="4" width="9.5546875" customWidth="1"/>
    <col min="10" max="10" width="9.5546875" customWidth="1"/>
    <col min="14" max="14" width="18" style="40" bestFit="1" customWidth="1"/>
    <col min="15" max="16" width="20.21875" style="40" bestFit="1" customWidth="1"/>
  </cols>
  <sheetData>
    <row r="1" spans="2:16" x14ac:dyDescent="0.35">
      <c r="N1" s="40" t="s">
        <v>63</v>
      </c>
    </row>
    <row r="2" spans="2:16" x14ac:dyDescent="0.35">
      <c r="B2" t="s">
        <v>23</v>
      </c>
      <c r="C2" t="s">
        <v>0</v>
      </c>
      <c r="D2" t="s">
        <v>25</v>
      </c>
      <c r="E2" t="s">
        <v>26</v>
      </c>
      <c r="H2" t="s">
        <v>23</v>
      </c>
      <c r="I2" t="s">
        <v>0</v>
      </c>
      <c r="J2" t="s">
        <v>25</v>
      </c>
      <c r="K2" t="s">
        <v>26</v>
      </c>
      <c r="N2" s="129" t="s">
        <v>0</v>
      </c>
      <c r="O2" s="130" t="s">
        <v>28</v>
      </c>
    </row>
    <row r="3" spans="2:16" x14ac:dyDescent="0.35">
      <c r="B3">
        <v>26467</v>
      </c>
      <c r="C3" t="s">
        <v>1</v>
      </c>
      <c r="D3">
        <f>VLOOKUP(B3,Table21[],3,FALSE)</f>
        <v>439</v>
      </c>
      <c r="E3">
        <f>VLOOKUP(B3,Table21[],4,FALSE)</f>
        <v>0</v>
      </c>
      <c r="H3">
        <v>26648</v>
      </c>
      <c r="I3" t="s">
        <v>8</v>
      </c>
      <c r="J3">
        <v>409</v>
      </c>
      <c r="K3">
        <v>0</v>
      </c>
    </row>
    <row r="4" spans="2:16" x14ac:dyDescent="0.35">
      <c r="B4">
        <v>26580</v>
      </c>
      <c r="C4" t="s">
        <v>1</v>
      </c>
      <c r="D4">
        <f>VLOOKUP(B4,Table21[],3,FALSE)</f>
        <v>691</v>
      </c>
      <c r="E4">
        <f>VLOOKUP(B4,Table21[],4,FALSE)</f>
        <v>0</v>
      </c>
      <c r="H4">
        <v>26647</v>
      </c>
      <c r="I4" t="s">
        <v>8</v>
      </c>
      <c r="J4">
        <v>1026</v>
      </c>
      <c r="K4">
        <v>0</v>
      </c>
      <c r="N4" s="129" t="s">
        <v>29</v>
      </c>
      <c r="O4" s="130" t="s">
        <v>31</v>
      </c>
      <c r="P4" s="130" t="s">
        <v>32</v>
      </c>
    </row>
    <row r="5" spans="2:16" x14ac:dyDescent="0.35">
      <c r="B5">
        <v>26592</v>
      </c>
      <c r="C5" t="s">
        <v>1</v>
      </c>
      <c r="D5">
        <f>VLOOKUP(B5,Table21[],3,FALSE)</f>
        <v>565</v>
      </c>
      <c r="E5">
        <f>VLOOKUP(B5,Table21[],4,FALSE)</f>
        <v>0</v>
      </c>
      <c r="H5">
        <v>26646</v>
      </c>
      <c r="I5" t="s">
        <v>14</v>
      </c>
      <c r="J5">
        <v>944</v>
      </c>
      <c r="K5">
        <v>944</v>
      </c>
      <c r="N5" s="131">
        <v>26100</v>
      </c>
      <c r="O5" s="132">
        <v>95</v>
      </c>
      <c r="P5" s="132">
        <v>0</v>
      </c>
    </row>
    <row r="6" spans="2:16" x14ac:dyDescent="0.35">
      <c r="B6">
        <v>26466</v>
      </c>
      <c r="C6" t="s">
        <v>1</v>
      </c>
      <c r="D6">
        <f>VLOOKUP(B6,Table21[],3,FALSE)</f>
        <v>531</v>
      </c>
      <c r="E6">
        <f>VLOOKUP(B6,Table21[],4,FALSE)</f>
        <v>0</v>
      </c>
      <c r="H6">
        <v>26645</v>
      </c>
      <c r="I6" t="s">
        <v>53</v>
      </c>
      <c r="J6">
        <v>1260</v>
      </c>
      <c r="K6">
        <v>0</v>
      </c>
      <c r="N6" s="131">
        <v>26356</v>
      </c>
      <c r="O6" s="132">
        <v>45</v>
      </c>
      <c r="P6" s="132">
        <v>0</v>
      </c>
    </row>
    <row r="7" spans="2:16" x14ac:dyDescent="0.35">
      <c r="B7">
        <v>26561</v>
      </c>
      <c r="C7" t="s">
        <v>1</v>
      </c>
      <c r="D7">
        <f>VLOOKUP(B7,Table21[],3,FALSE)</f>
        <v>2938</v>
      </c>
      <c r="E7">
        <f>VLOOKUP(B7,Table21[],4,FALSE)</f>
        <v>0</v>
      </c>
      <c r="H7">
        <v>26644</v>
      </c>
      <c r="I7" t="s">
        <v>11</v>
      </c>
      <c r="J7">
        <v>512</v>
      </c>
      <c r="K7">
        <v>0</v>
      </c>
      <c r="N7" s="131">
        <v>26364</v>
      </c>
      <c r="O7" s="132">
        <v>515</v>
      </c>
      <c r="P7" s="132">
        <v>0</v>
      </c>
    </row>
    <row r="8" spans="2:16" x14ac:dyDescent="0.35">
      <c r="B8">
        <v>26488</v>
      </c>
      <c r="C8" t="s">
        <v>1</v>
      </c>
      <c r="D8">
        <f>VLOOKUP(B8,Table21[],3,FALSE)</f>
        <v>38</v>
      </c>
      <c r="E8">
        <f>VLOOKUP(B8,Table21[],4,FALSE)</f>
        <v>0</v>
      </c>
      <c r="H8">
        <v>26642</v>
      </c>
      <c r="I8" t="s">
        <v>14</v>
      </c>
      <c r="J8">
        <v>1601</v>
      </c>
      <c r="K8">
        <v>0</v>
      </c>
      <c r="N8" s="131">
        <v>26387</v>
      </c>
      <c r="O8" s="132">
        <v>742</v>
      </c>
      <c r="P8" s="132">
        <v>0</v>
      </c>
    </row>
    <row r="9" spans="2:16" x14ac:dyDescent="0.35">
      <c r="B9">
        <v>26599</v>
      </c>
      <c r="C9" t="s">
        <v>1</v>
      </c>
      <c r="D9">
        <f>VLOOKUP(B9,Table21[],3,FALSE)</f>
        <v>452</v>
      </c>
      <c r="E9">
        <f>VLOOKUP(B9,Table21[],4,FALSE)</f>
        <v>0</v>
      </c>
      <c r="H9">
        <v>26641</v>
      </c>
      <c r="I9" t="s">
        <v>8</v>
      </c>
      <c r="J9">
        <v>34</v>
      </c>
      <c r="K9">
        <v>0</v>
      </c>
      <c r="N9" s="131">
        <v>26447</v>
      </c>
      <c r="O9" s="132">
        <v>992</v>
      </c>
      <c r="P9" s="132">
        <v>0</v>
      </c>
    </row>
    <row r="10" spans="2:16" x14ac:dyDescent="0.35">
      <c r="B10">
        <v>26516</v>
      </c>
      <c r="C10" t="s">
        <v>1</v>
      </c>
      <c r="D10">
        <v>23</v>
      </c>
      <c r="E10">
        <v>0</v>
      </c>
      <c r="H10">
        <v>26640</v>
      </c>
      <c r="I10" t="s">
        <v>14</v>
      </c>
      <c r="J10">
        <v>476</v>
      </c>
      <c r="K10">
        <v>0</v>
      </c>
      <c r="N10" s="131">
        <v>26448</v>
      </c>
      <c r="O10" s="132">
        <v>1167.7</v>
      </c>
      <c r="P10" s="132">
        <v>0</v>
      </c>
    </row>
    <row r="11" spans="2:16" x14ac:dyDescent="0.35">
      <c r="B11">
        <v>26610</v>
      </c>
      <c r="C11" t="s">
        <v>1</v>
      </c>
      <c r="D11">
        <f>VLOOKUP(B11,Table21[],3,FALSE)</f>
        <v>465</v>
      </c>
      <c r="E11">
        <f>VLOOKUP(B11,Table21[],4,FALSE)</f>
        <v>0</v>
      </c>
      <c r="H11">
        <v>26639</v>
      </c>
      <c r="I11" t="s">
        <v>9</v>
      </c>
      <c r="J11">
        <v>601</v>
      </c>
      <c r="K11">
        <v>0</v>
      </c>
      <c r="N11" s="131">
        <v>26458</v>
      </c>
      <c r="O11" s="132">
        <v>992</v>
      </c>
      <c r="P11" s="132">
        <v>0</v>
      </c>
    </row>
    <row r="12" spans="2:16" x14ac:dyDescent="0.35">
      <c r="B12">
        <v>26575</v>
      </c>
      <c r="C12" t="s">
        <v>44</v>
      </c>
      <c r="D12">
        <f>VLOOKUP(B12,Table21[],3,FALSE)</f>
        <v>484</v>
      </c>
      <c r="E12">
        <f>VLOOKUP(B12,Table21[],4,FALSE)</f>
        <v>0</v>
      </c>
      <c r="H12">
        <v>26638</v>
      </c>
      <c r="I12" t="s">
        <v>14</v>
      </c>
      <c r="J12">
        <v>470</v>
      </c>
      <c r="K12">
        <v>0</v>
      </c>
      <c r="N12" s="131">
        <v>26466</v>
      </c>
      <c r="O12" s="132">
        <v>531</v>
      </c>
      <c r="P12" s="132">
        <v>0</v>
      </c>
    </row>
    <row r="13" spans="2:16" x14ac:dyDescent="0.35">
      <c r="B13">
        <v>26448</v>
      </c>
      <c r="C13" t="s">
        <v>44</v>
      </c>
      <c r="D13">
        <f>VLOOKUP(B13,Table21[],3,FALSE)</f>
        <v>1167.7</v>
      </c>
      <c r="E13">
        <f>VLOOKUP(B13,Table21[],4,FALSE)</f>
        <v>0</v>
      </c>
      <c r="H13">
        <v>26637</v>
      </c>
      <c r="I13" t="s">
        <v>9</v>
      </c>
      <c r="J13">
        <v>80</v>
      </c>
      <c r="K13">
        <v>0</v>
      </c>
      <c r="N13" s="131">
        <v>26467</v>
      </c>
      <c r="O13" s="132">
        <v>439</v>
      </c>
      <c r="P13" s="132">
        <v>0</v>
      </c>
    </row>
    <row r="14" spans="2:16" x14ac:dyDescent="0.35">
      <c r="B14">
        <v>26570</v>
      </c>
      <c r="C14" t="s">
        <v>44</v>
      </c>
      <c r="D14">
        <f>VLOOKUP(B14,Table21[],3,FALSE)</f>
        <v>457</v>
      </c>
      <c r="E14">
        <f>VLOOKUP(B14,Table21[],4,FALSE)</f>
        <v>0</v>
      </c>
      <c r="H14">
        <v>26636</v>
      </c>
      <c r="I14" t="s">
        <v>11</v>
      </c>
      <c r="J14">
        <v>524</v>
      </c>
      <c r="K14">
        <v>0</v>
      </c>
      <c r="N14" s="131">
        <v>26468</v>
      </c>
      <c r="O14" s="132">
        <v>141</v>
      </c>
      <c r="P14" s="132">
        <v>0</v>
      </c>
    </row>
    <row r="15" spans="2:16" x14ac:dyDescent="0.35">
      <c r="B15">
        <v>26497</v>
      </c>
      <c r="C15" t="s">
        <v>44</v>
      </c>
      <c r="D15">
        <f>VLOOKUP(B15,Table21[],3,FALSE)</f>
        <v>1415</v>
      </c>
      <c r="E15">
        <f>VLOOKUP(B15,Table21[],4,FALSE)</f>
        <v>0</v>
      </c>
      <c r="H15">
        <v>26635</v>
      </c>
      <c r="I15" t="s">
        <v>12</v>
      </c>
      <c r="J15">
        <v>686</v>
      </c>
      <c r="K15">
        <v>0</v>
      </c>
      <c r="N15" s="131">
        <v>26487</v>
      </c>
      <c r="O15" s="132">
        <v>872</v>
      </c>
      <c r="P15" s="132">
        <v>0</v>
      </c>
    </row>
    <row r="16" spans="2:16" x14ac:dyDescent="0.35">
      <c r="B16">
        <v>26517</v>
      </c>
      <c r="C16" t="s">
        <v>44</v>
      </c>
      <c r="D16">
        <f>VLOOKUP(B16,Table21[],3,FALSE)</f>
        <v>48.5</v>
      </c>
      <c r="E16">
        <f>VLOOKUP(B16,Table21[],4,FALSE)</f>
        <v>0</v>
      </c>
      <c r="H16">
        <v>26634</v>
      </c>
      <c r="I16" t="s">
        <v>53</v>
      </c>
      <c r="J16">
        <v>1020</v>
      </c>
      <c r="K16">
        <v>0</v>
      </c>
      <c r="N16" s="131">
        <v>26488</v>
      </c>
      <c r="O16" s="132">
        <v>38</v>
      </c>
      <c r="P16" s="132">
        <v>0</v>
      </c>
    </row>
    <row r="17" spans="2:16" x14ac:dyDescent="0.35">
      <c r="B17">
        <v>26508</v>
      </c>
      <c r="C17" t="s">
        <v>44</v>
      </c>
      <c r="D17">
        <f>VLOOKUP(B17,Table21[],3,FALSE)</f>
        <v>1587</v>
      </c>
      <c r="E17">
        <f>VLOOKUP(B17,Table21[],4,FALSE)</f>
        <v>0</v>
      </c>
      <c r="H17">
        <v>26633</v>
      </c>
      <c r="I17" t="s">
        <v>9</v>
      </c>
      <c r="J17">
        <v>122</v>
      </c>
      <c r="K17">
        <v>0</v>
      </c>
      <c r="N17" s="131">
        <v>26497</v>
      </c>
      <c r="O17" s="132">
        <v>1415</v>
      </c>
      <c r="P17" s="132">
        <v>0</v>
      </c>
    </row>
    <row r="18" spans="2:16" x14ac:dyDescent="0.35">
      <c r="B18">
        <v>26604</v>
      </c>
      <c r="C18" t="s">
        <v>44</v>
      </c>
      <c r="D18">
        <f>VLOOKUP(B18,Table21[],3,FALSE)</f>
        <v>2120</v>
      </c>
      <c r="E18">
        <f>VLOOKUP(B18,Table21[],4,FALSE)</f>
        <v>0</v>
      </c>
      <c r="H18">
        <v>26632</v>
      </c>
      <c r="I18" t="s">
        <v>8</v>
      </c>
      <c r="J18">
        <v>622</v>
      </c>
      <c r="K18">
        <v>0</v>
      </c>
      <c r="N18" s="131">
        <v>26501</v>
      </c>
      <c r="O18" s="132">
        <v>678</v>
      </c>
      <c r="P18" s="132">
        <v>0</v>
      </c>
    </row>
    <row r="19" spans="2:16" x14ac:dyDescent="0.35">
      <c r="B19">
        <v>26621</v>
      </c>
      <c r="C19" t="s">
        <v>39</v>
      </c>
      <c r="D19">
        <f>VLOOKUP(B19,Table21[],3,FALSE)</f>
        <v>494.3</v>
      </c>
      <c r="E19">
        <f>VLOOKUP(B19,Table21[],4,FALSE)</f>
        <v>0</v>
      </c>
      <c r="H19">
        <v>26631</v>
      </c>
      <c r="I19" t="s">
        <v>9</v>
      </c>
      <c r="J19">
        <v>746</v>
      </c>
      <c r="K19">
        <v>0</v>
      </c>
      <c r="N19" s="131">
        <v>26504</v>
      </c>
      <c r="O19" s="132">
        <v>820</v>
      </c>
      <c r="P19" s="132">
        <v>0</v>
      </c>
    </row>
    <row r="20" spans="2:16" x14ac:dyDescent="0.35">
      <c r="B20">
        <v>26608</v>
      </c>
      <c r="C20" t="s">
        <v>39</v>
      </c>
      <c r="D20">
        <f>VLOOKUP(B20,Table21[],3,FALSE)</f>
        <v>288</v>
      </c>
      <c r="E20">
        <f>VLOOKUP(B20,Table21[],4,FALSE)</f>
        <v>0</v>
      </c>
      <c r="H20">
        <v>26630</v>
      </c>
      <c r="I20" t="s">
        <v>7</v>
      </c>
      <c r="J20">
        <v>434</v>
      </c>
      <c r="K20">
        <v>0</v>
      </c>
      <c r="N20" s="131">
        <v>26505</v>
      </c>
      <c r="O20" s="132">
        <v>517</v>
      </c>
      <c r="P20" s="132">
        <v>0</v>
      </c>
    </row>
    <row r="21" spans="2:16" x14ac:dyDescent="0.35">
      <c r="B21">
        <v>26598</v>
      </c>
      <c r="C21" t="s">
        <v>39</v>
      </c>
      <c r="D21">
        <f>VLOOKUP(B21,Table21[],3,FALSE)</f>
        <v>463</v>
      </c>
      <c r="E21">
        <f>VLOOKUP(B21,Table21[],4,FALSE)</f>
        <v>0</v>
      </c>
      <c r="H21">
        <v>26629</v>
      </c>
      <c r="I21" t="s">
        <v>14</v>
      </c>
      <c r="J21">
        <v>97</v>
      </c>
      <c r="K21">
        <v>0</v>
      </c>
      <c r="N21" s="131">
        <v>26508</v>
      </c>
      <c r="O21" s="132">
        <v>1587</v>
      </c>
      <c r="P21" s="132">
        <v>0</v>
      </c>
    </row>
    <row r="22" spans="2:16" x14ac:dyDescent="0.35">
      <c r="B22">
        <v>26525</v>
      </c>
      <c r="C22" t="s">
        <v>39</v>
      </c>
      <c r="D22">
        <f>VLOOKUP(B22,Table21[],3,FALSE)</f>
        <v>1660.5</v>
      </c>
      <c r="E22">
        <f>VLOOKUP(B22,Table21[],4,FALSE)</f>
        <v>0</v>
      </c>
      <c r="H22">
        <v>26628</v>
      </c>
      <c r="I22" t="s">
        <v>53</v>
      </c>
      <c r="J22">
        <v>504</v>
      </c>
      <c r="K22">
        <v>0</v>
      </c>
      <c r="N22" s="131">
        <v>26516</v>
      </c>
      <c r="O22" s="132">
        <v>23</v>
      </c>
      <c r="P22" s="132">
        <v>0</v>
      </c>
    </row>
    <row r="23" spans="2:16" x14ac:dyDescent="0.35">
      <c r="B23">
        <v>26547</v>
      </c>
      <c r="C23" t="s">
        <v>39</v>
      </c>
      <c r="D23">
        <f>VLOOKUP(B23,Table21[],3,FALSE)</f>
        <v>527</v>
      </c>
      <c r="E23">
        <f>VLOOKUP(B23,Table21[],4,FALSE)</f>
        <v>0</v>
      </c>
      <c r="H23">
        <v>26626</v>
      </c>
      <c r="I23" t="s">
        <v>7</v>
      </c>
      <c r="J23">
        <v>0</v>
      </c>
      <c r="K23">
        <v>0</v>
      </c>
      <c r="N23" s="131">
        <v>26517</v>
      </c>
      <c r="O23" s="132">
        <v>48.5</v>
      </c>
      <c r="P23" s="132">
        <v>0</v>
      </c>
    </row>
    <row r="24" spans="2:16" x14ac:dyDescent="0.35">
      <c r="B24">
        <v>26595</v>
      </c>
      <c r="C24" t="s">
        <v>39</v>
      </c>
      <c r="D24">
        <f>VLOOKUP(B24,Table21[],3,FALSE)</f>
        <v>442</v>
      </c>
      <c r="E24">
        <f>VLOOKUP(B24,Table21[],4,FALSE)</f>
        <v>442</v>
      </c>
      <c r="H24">
        <v>26625</v>
      </c>
      <c r="I24" t="s">
        <v>14</v>
      </c>
      <c r="J24">
        <v>1168</v>
      </c>
      <c r="K24">
        <v>0</v>
      </c>
      <c r="N24" s="131">
        <v>26522</v>
      </c>
      <c r="O24" s="132">
        <v>450</v>
      </c>
      <c r="P24" s="132">
        <v>0</v>
      </c>
    </row>
    <row r="25" spans="2:16" x14ac:dyDescent="0.35">
      <c r="B25">
        <v>26565</v>
      </c>
      <c r="C25" t="s">
        <v>39</v>
      </c>
      <c r="D25">
        <f>VLOOKUP(B25,Table21[],3,FALSE)</f>
        <v>2193</v>
      </c>
      <c r="E25">
        <f>VLOOKUP(B25,Table21[],4,FALSE)</f>
        <v>0</v>
      </c>
      <c r="H25">
        <v>26624</v>
      </c>
      <c r="I25" t="s">
        <v>11</v>
      </c>
      <c r="J25">
        <v>608</v>
      </c>
      <c r="K25">
        <v>0</v>
      </c>
      <c r="N25" s="131">
        <v>26524</v>
      </c>
      <c r="O25" s="132">
        <v>306</v>
      </c>
      <c r="P25" s="132">
        <v>0</v>
      </c>
    </row>
    <row r="26" spans="2:16" x14ac:dyDescent="0.35">
      <c r="B26">
        <v>26458</v>
      </c>
      <c r="C26" t="s">
        <v>39</v>
      </c>
      <c r="D26">
        <f>VLOOKUP(B26,Table21[],3,FALSE)</f>
        <v>496</v>
      </c>
      <c r="E26">
        <f>VLOOKUP(B26,Table21[],4,FALSE)</f>
        <v>0</v>
      </c>
      <c r="H26">
        <v>26623</v>
      </c>
      <c r="I26" t="s">
        <v>18</v>
      </c>
      <c r="J26">
        <v>1151</v>
      </c>
      <c r="K26">
        <v>0</v>
      </c>
      <c r="N26" s="131">
        <v>26525</v>
      </c>
      <c r="O26" s="132">
        <v>1660.5</v>
      </c>
      <c r="P26" s="132">
        <v>0</v>
      </c>
    </row>
    <row r="27" spans="2:16" x14ac:dyDescent="0.35">
      <c r="B27">
        <v>26356</v>
      </c>
      <c r="C27" t="s">
        <v>39</v>
      </c>
      <c r="D27">
        <v>45</v>
      </c>
      <c r="E27">
        <v>0</v>
      </c>
      <c r="H27">
        <v>26622</v>
      </c>
      <c r="I27" t="s">
        <v>7</v>
      </c>
      <c r="J27">
        <v>0</v>
      </c>
      <c r="K27">
        <v>0</v>
      </c>
      <c r="N27" s="131">
        <v>26530</v>
      </c>
      <c r="O27" s="132">
        <v>27</v>
      </c>
      <c r="P27" s="132">
        <v>0</v>
      </c>
    </row>
    <row r="28" spans="2:16" x14ac:dyDescent="0.35">
      <c r="B28">
        <v>26639</v>
      </c>
      <c r="C28" t="s">
        <v>3</v>
      </c>
      <c r="D28">
        <f>VLOOKUP(B28,Table21[],3,FALSE)</f>
        <v>601</v>
      </c>
      <c r="E28">
        <f>VLOOKUP(B28,Table21[],4,FALSE)</f>
        <v>0</v>
      </c>
      <c r="H28">
        <v>26621</v>
      </c>
      <c r="I28" t="s">
        <v>20</v>
      </c>
      <c r="J28">
        <v>494.3</v>
      </c>
      <c r="K28">
        <v>0</v>
      </c>
      <c r="N28" s="131">
        <v>26531</v>
      </c>
      <c r="O28" s="132">
        <v>758</v>
      </c>
      <c r="P28" s="132">
        <v>0</v>
      </c>
    </row>
    <row r="29" spans="2:16" x14ac:dyDescent="0.35">
      <c r="B29">
        <v>26606</v>
      </c>
      <c r="C29" t="s">
        <v>3</v>
      </c>
      <c r="D29">
        <f>VLOOKUP(B29,Table21[],3,FALSE)</f>
        <v>835</v>
      </c>
      <c r="E29">
        <f>VLOOKUP(B29,Table21[],4,FALSE)</f>
        <v>0</v>
      </c>
      <c r="H29">
        <v>26617</v>
      </c>
      <c r="I29" t="s">
        <v>11</v>
      </c>
      <c r="J29">
        <v>901</v>
      </c>
      <c r="K29">
        <v>0</v>
      </c>
      <c r="N29" s="131">
        <v>26532</v>
      </c>
      <c r="O29" s="132">
        <v>259</v>
      </c>
      <c r="P29" s="132">
        <v>0</v>
      </c>
    </row>
    <row r="30" spans="2:16" x14ac:dyDescent="0.35">
      <c r="B30">
        <v>26603</v>
      </c>
      <c r="C30" t="s">
        <v>3</v>
      </c>
      <c r="D30">
        <f>VLOOKUP(B30,Table21[],3,FALSE)</f>
        <v>483</v>
      </c>
      <c r="E30">
        <f>VLOOKUP(B30,Table21[],4,FALSE)</f>
        <v>0</v>
      </c>
      <c r="H30">
        <v>26616</v>
      </c>
      <c r="I30" t="s">
        <v>53</v>
      </c>
      <c r="J30">
        <v>453</v>
      </c>
      <c r="K30">
        <v>0</v>
      </c>
      <c r="N30" s="131">
        <v>26537</v>
      </c>
      <c r="O30" s="132">
        <v>628</v>
      </c>
      <c r="P30" s="132">
        <v>0</v>
      </c>
    </row>
    <row r="31" spans="2:16" x14ac:dyDescent="0.35">
      <c r="B31">
        <v>26637</v>
      </c>
      <c r="C31" t="s">
        <v>3</v>
      </c>
      <c r="D31">
        <f>VLOOKUP(B31,Table21[],3,FALSE)</f>
        <v>80</v>
      </c>
      <c r="E31">
        <f>VLOOKUP(B31,Table21[],4,FALSE)</f>
        <v>0</v>
      </c>
      <c r="H31">
        <v>26614</v>
      </c>
      <c r="I31" t="s">
        <v>7</v>
      </c>
      <c r="J31">
        <v>993.65</v>
      </c>
      <c r="K31">
        <v>0</v>
      </c>
      <c r="N31" s="131">
        <v>26547</v>
      </c>
      <c r="O31" s="132">
        <v>527</v>
      </c>
      <c r="P31" s="132">
        <v>0</v>
      </c>
    </row>
    <row r="32" spans="2:16" x14ac:dyDescent="0.35">
      <c r="B32">
        <v>26567</v>
      </c>
      <c r="C32" t="s">
        <v>3</v>
      </c>
      <c r="D32">
        <f>VLOOKUP(B32,Table21[],3,FALSE)</f>
        <v>475</v>
      </c>
      <c r="E32">
        <f>VLOOKUP(B32,Table21[],4,FALSE)</f>
        <v>0</v>
      </c>
      <c r="H32">
        <v>26613</v>
      </c>
      <c r="I32" t="s">
        <v>7</v>
      </c>
      <c r="J32">
        <v>660</v>
      </c>
      <c r="K32">
        <v>0</v>
      </c>
      <c r="N32" s="131">
        <v>26556</v>
      </c>
      <c r="O32" s="132">
        <v>689</v>
      </c>
      <c r="P32" s="132">
        <v>0</v>
      </c>
    </row>
    <row r="33" spans="2:16" x14ac:dyDescent="0.35">
      <c r="B33">
        <v>26573</v>
      </c>
      <c r="C33" t="s">
        <v>3</v>
      </c>
      <c r="D33">
        <f>VLOOKUP(B33,Table21[],3,FALSE)</f>
        <v>84</v>
      </c>
      <c r="E33">
        <f>VLOOKUP(B33,Table21[],4,FALSE)</f>
        <v>0</v>
      </c>
      <c r="H33">
        <v>26611</v>
      </c>
      <c r="I33" t="s">
        <v>7</v>
      </c>
      <c r="J33">
        <v>532</v>
      </c>
      <c r="K33">
        <v>0</v>
      </c>
      <c r="N33" s="131">
        <v>26561</v>
      </c>
      <c r="O33" s="132">
        <v>5876</v>
      </c>
      <c r="P33" s="132">
        <v>0</v>
      </c>
    </row>
    <row r="34" spans="2:16" x14ac:dyDescent="0.35">
      <c r="B34">
        <v>26524</v>
      </c>
      <c r="C34" t="s">
        <v>3</v>
      </c>
      <c r="D34">
        <f>VLOOKUP(B34,Table21[],3,FALSE)</f>
        <v>306</v>
      </c>
      <c r="E34">
        <f>VLOOKUP(B34,Table21[],4,FALSE)</f>
        <v>0</v>
      </c>
      <c r="H34">
        <v>26610</v>
      </c>
      <c r="I34" t="s">
        <v>8</v>
      </c>
      <c r="J34">
        <v>465</v>
      </c>
      <c r="K34">
        <v>0</v>
      </c>
      <c r="N34" s="131">
        <v>26564</v>
      </c>
      <c r="O34" s="132">
        <v>774</v>
      </c>
      <c r="P34" s="132">
        <v>0</v>
      </c>
    </row>
    <row r="35" spans="2:16" x14ac:dyDescent="0.35">
      <c r="B35">
        <v>26631</v>
      </c>
      <c r="C35" t="s">
        <v>3</v>
      </c>
      <c r="D35">
        <f>VLOOKUP(B35,Table21[],3,FALSE)</f>
        <v>746</v>
      </c>
      <c r="E35">
        <f>VLOOKUP(B35,Table21[],4,FALSE)</f>
        <v>0</v>
      </c>
      <c r="H35">
        <v>26609</v>
      </c>
      <c r="I35" t="s">
        <v>8</v>
      </c>
      <c r="J35">
        <v>1429</v>
      </c>
      <c r="K35">
        <v>1429</v>
      </c>
      <c r="N35" s="131">
        <v>26565</v>
      </c>
      <c r="O35" s="132">
        <v>2193</v>
      </c>
      <c r="P35" s="132">
        <v>0</v>
      </c>
    </row>
    <row r="36" spans="2:16" x14ac:dyDescent="0.35">
      <c r="B36">
        <v>26447</v>
      </c>
      <c r="C36" t="s">
        <v>3</v>
      </c>
      <c r="D36">
        <f>VLOOKUP(B36,Table21[],3,FALSE)</f>
        <v>992</v>
      </c>
      <c r="E36">
        <f>VLOOKUP(B36,Table21[],4,FALSE)</f>
        <v>0</v>
      </c>
      <c r="H36">
        <v>26608</v>
      </c>
      <c r="I36" t="s">
        <v>20</v>
      </c>
      <c r="J36">
        <v>288</v>
      </c>
      <c r="K36">
        <v>0</v>
      </c>
      <c r="N36" s="131">
        <v>26566</v>
      </c>
      <c r="O36" s="132">
        <v>584</v>
      </c>
      <c r="P36" s="132">
        <v>0</v>
      </c>
    </row>
    <row r="37" spans="2:16" x14ac:dyDescent="0.35">
      <c r="B37">
        <v>26633</v>
      </c>
      <c r="C37" t="s">
        <v>3</v>
      </c>
      <c r="D37">
        <f>VLOOKUP(B37,Table21[],3,FALSE)</f>
        <v>122</v>
      </c>
      <c r="E37">
        <f>VLOOKUP(B37,Table21[],4,FALSE)</f>
        <v>0</v>
      </c>
      <c r="H37">
        <v>26607</v>
      </c>
      <c r="I37" t="s">
        <v>12</v>
      </c>
      <c r="J37">
        <v>212</v>
      </c>
      <c r="K37">
        <v>0</v>
      </c>
      <c r="N37" s="131">
        <v>26567</v>
      </c>
      <c r="O37" s="132">
        <v>475</v>
      </c>
      <c r="P37" s="132">
        <v>0</v>
      </c>
    </row>
    <row r="38" spans="2:16" x14ac:dyDescent="0.35">
      <c r="B38">
        <v>26636</v>
      </c>
      <c r="C38" t="s">
        <v>2</v>
      </c>
      <c r="D38">
        <f>VLOOKUP(B38,Table21[],3,FALSE)</f>
        <v>524</v>
      </c>
      <c r="E38">
        <f>VLOOKUP(B38,Table21[],4,FALSE)</f>
        <v>0</v>
      </c>
      <c r="H38">
        <v>26606</v>
      </c>
      <c r="I38" t="s">
        <v>9</v>
      </c>
      <c r="J38">
        <v>835</v>
      </c>
      <c r="K38">
        <v>0</v>
      </c>
      <c r="N38" s="131">
        <v>26570</v>
      </c>
      <c r="O38" s="132">
        <v>457</v>
      </c>
      <c r="P38" s="132">
        <v>0</v>
      </c>
    </row>
    <row r="39" spans="2:16" x14ac:dyDescent="0.35">
      <c r="B39">
        <v>26564</v>
      </c>
      <c r="C39" t="s">
        <v>2</v>
      </c>
      <c r="D39">
        <f>VLOOKUP(B39,Table21[],3,FALSE)</f>
        <v>774</v>
      </c>
      <c r="E39">
        <f>VLOOKUP(B39,Table21[],4,FALSE)</f>
        <v>0</v>
      </c>
      <c r="H39">
        <v>26604</v>
      </c>
      <c r="I39" t="s">
        <v>21</v>
      </c>
      <c r="J39">
        <v>2120</v>
      </c>
      <c r="K39">
        <v>0</v>
      </c>
      <c r="N39" s="131">
        <v>26571</v>
      </c>
      <c r="O39" s="132">
        <v>74</v>
      </c>
      <c r="P39" s="132">
        <v>74</v>
      </c>
    </row>
    <row r="40" spans="2:16" x14ac:dyDescent="0.35">
      <c r="B40">
        <v>26566</v>
      </c>
      <c r="C40" t="s">
        <v>2</v>
      </c>
      <c r="D40">
        <f>VLOOKUP(B40,Table21[],3,FALSE)</f>
        <v>584</v>
      </c>
      <c r="E40">
        <f>VLOOKUP(B40,Table21[],4,FALSE)</f>
        <v>0</v>
      </c>
      <c r="H40">
        <v>26603</v>
      </c>
      <c r="I40" t="s">
        <v>9</v>
      </c>
      <c r="J40">
        <v>483</v>
      </c>
      <c r="K40">
        <v>0</v>
      </c>
      <c r="N40" s="131">
        <v>26573</v>
      </c>
      <c r="O40" s="132">
        <v>84</v>
      </c>
      <c r="P40" s="132">
        <v>0</v>
      </c>
    </row>
    <row r="41" spans="2:16" x14ac:dyDescent="0.35">
      <c r="B41">
        <v>26581</v>
      </c>
      <c r="C41" t="s">
        <v>2</v>
      </c>
      <c r="D41">
        <f>VLOOKUP(B41,Table21[],3,FALSE)</f>
        <v>651</v>
      </c>
      <c r="E41">
        <f>VLOOKUP(B41,Table21[],4,FALSE)</f>
        <v>0</v>
      </c>
      <c r="H41">
        <v>26601</v>
      </c>
      <c r="I41" t="s">
        <v>11</v>
      </c>
      <c r="J41">
        <v>481</v>
      </c>
      <c r="K41">
        <v>481</v>
      </c>
      <c r="N41" s="131">
        <v>26574</v>
      </c>
      <c r="O41" s="132">
        <v>50</v>
      </c>
      <c r="P41" s="132">
        <v>0</v>
      </c>
    </row>
    <row r="42" spans="2:16" x14ac:dyDescent="0.35">
      <c r="B42">
        <v>26583</v>
      </c>
      <c r="C42" t="s">
        <v>2</v>
      </c>
      <c r="D42">
        <f>VLOOKUP(B42,Table21[],3,FALSE)</f>
        <v>781</v>
      </c>
      <c r="E42">
        <f>VLOOKUP(B42,Table21[],4,FALSE)</f>
        <v>0</v>
      </c>
      <c r="H42">
        <v>26600</v>
      </c>
      <c r="I42" t="s">
        <v>11</v>
      </c>
      <c r="J42">
        <v>494</v>
      </c>
      <c r="K42">
        <v>0</v>
      </c>
      <c r="N42" s="131">
        <v>26575</v>
      </c>
      <c r="O42" s="132">
        <v>484</v>
      </c>
      <c r="P42" s="132">
        <v>0</v>
      </c>
    </row>
    <row r="43" spans="2:16" x14ac:dyDescent="0.35">
      <c r="B43">
        <v>26617</v>
      </c>
      <c r="C43" t="s">
        <v>2</v>
      </c>
      <c r="D43">
        <f>VLOOKUP(B43,Table21[],3,FALSE)</f>
        <v>901</v>
      </c>
      <c r="E43">
        <f>VLOOKUP(B43,Table21[],4,FALSE)</f>
        <v>0</v>
      </c>
      <c r="H43">
        <v>26599</v>
      </c>
      <c r="I43" t="s">
        <v>8</v>
      </c>
      <c r="J43">
        <v>452</v>
      </c>
      <c r="K43">
        <v>0</v>
      </c>
      <c r="N43" s="131">
        <v>26577</v>
      </c>
      <c r="O43" s="132">
        <v>453</v>
      </c>
      <c r="P43" s="132">
        <v>0</v>
      </c>
    </row>
    <row r="44" spans="2:16" x14ac:dyDescent="0.35">
      <c r="B44">
        <v>26624</v>
      </c>
      <c r="C44" t="s">
        <v>2</v>
      </c>
      <c r="D44">
        <f>VLOOKUP(B44,Table21[],3,FALSE)</f>
        <v>608</v>
      </c>
      <c r="E44">
        <f>VLOOKUP(B44,Table21[],4,FALSE)</f>
        <v>0</v>
      </c>
      <c r="H44">
        <v>26598</v>
      </c>
      <c r="I44" t="s">
        <v>20</v>
      </c>
      <c r="J44">
        <v>463</v>
      </c>
      <c r="K44">
        <v>0</v>
      </c>
      <c r="N44" s="131">
        <v>26579</v>
      </c>
      <c r="O44" s="132">
        <v>538</v>
      </c>
      <c r="P44" s="132">
        <v>0</v>
      </c>
    </row>
    <row r="45" spans="2:16" x14ac:dyDescent="0.35">
      <c r="B45">
        <v>26601</v>
      </c>
      <c r="C45" t="s">
        <v>2</v>
      </c>
      <c r="D45">
        <f>VLOOKUP(B45,Table21[],3,FALSE)</f>
        <v>481</v>
      </c>
      <c r="E45">
        <f>VLOOKUP(B45,Table21[],4,FALSE)</f>
        <v>481</v>
      </c>
      <c r="H45">
        <v>26597</v>
      </c>
      <c r="I45" t="s">
        <v>8</v>
      </c>
      <c r="J45">
        <v>329</v>
      </c>
      <c r="K45">
        <v>0</v>
      </c>
      <c r="N45" s="131">
        <v>26580</v>
      </c>
      <c r="O45" s="132">
        <v>691</v>
      </c>
      <c r="P45" s="132">
        <v>0</v>
      </c>
    </row>
    <row r="46" spans="2:16" x14ac:dyDescent="0.35">
      <c r="B46">
        <v>26591</v>
      </c>
      <c r="C46" t="s">
        <v>2</v>
      </c>
      <c r="D46">
        <f>VLOOKUP(B46,Table21[],3,FALSE)</f>
        <v>842.65</v>
      </c>
      <c r="E46">
        <f>VLOOKUP(B46,Table21[],4,FALSE)</f>
        <v>0</v>
      </c>
      <c r="H46">
        <v>26596</v>
      </c>
      <c r="I46" t="s">
        <v>7</v>
      </c>
      <c r="J46">
        <v>0</v>
      </c>
      <c r="K46">
        <v>0</v>
      </c>
      <c r="N46" s="131">
        <v>26581</v>
      </c>
      <c r="O46" s="132">
        <v>651</v>
      </c>
      <c r="P46" s="132">
        <v>0</v>
      </c>
    </row>
    <row r="47" spans="2:16" x14ac:dyDescent="0.35">
      <c r="B47">
        <v>26600</v>
      </c>
      <c r="C47" t="s">
        <v>2</v>
      </c>
      <c r="D47">
        <f>VLOOKUP(B47,Table21[],3,FALSE)</f>
        <v>494</v>
      </c>
      <c r="E47">
        <f>VLOOKUP(B47,Table21[],4,FALSE)</f>
        <v>0</v>
      </c>
      <c r="H47">
        <v>26595</v>
      </c>
      <c r="I47" t="s">
        <v>20</v>
      </c>
      <c r="J47">
        <v>442</v>
      </c>
      <c r="K47">
        <v>442</v>
      </c>
      <c r="N47" s="131">
        <v>26583</v>
      </c>
      <c r="O47" s="132">
        <v>781</v>
      </c>
      <c r="P47" s="132">
        <v>0</v>
      </c>
    </row>
    <row r="48" spans="2:16" x14ac:dyDescent="0.35">
      <c r="B48">
        <v>26556</v>
      </c>
      <c r="C48" t="s">
        <v>2</v>
      </c>
      <c r="D48">
        <f>VLOOKUP(B48,Table21[],3,FALSE)</f>
        <v>689</v>
      </c>
      <c r="E48">
        <f>VLOOKUP(B48,Table21[],4,FALSE)</f>
        <v>0</v>
      </c>
      <c r="H48">
        <v>26594</v>
      </c>
      <c r="I48" t="s">
        <v>13</v>
      </c>
      <c r="J48">
        <v>1397.15</v>
      </c>
      <c r="K48">
        <v>1397.15</v>
      </c>
      <c r="N48" s="131">
        <v>26585</v>
      </c>
      <c r="O48" s="132">
        <v>46</v>
      </c>
      <c r="P48" s="132">
        <v>0</v>
      </c>
    </row>
    <row r="49" spans="2:16" x14ac:dyDescent="0.35">
      <c r="B49">
        <v>26644</v>
      </c>
      <c r="C49" t="s">
        <v>2</v>
      </c>
      <c r="D49">
        <f>VLOOKUP(B49,Table21[],3,FALSE)</f>
        <v>512</v>
      </c>
      <c r="E49">
        <f>VLOOKUP(B49,Table21[],4,FALSE)</f>
        <v>0</v>
      </c>
      <c r="H49">
        <v>26593</v>
      </c>
      <c r="I49" t="s">
        <v>53</v>
      </c>
      <c r="J49">
        <v>466</v>
      </c>
      <c r="K49">
        <v>0</v>
      </c>
      <c r="N49" s="131">
        <v>26587</v>
      </c>
      <c r="O49" s="132">
        <v>497</v>
      </c>
      <c r="P49" s="132">
        <v>0</v>
      </c>
    </row>
    <row r="50" spans="2:16" x14ac:dyDescent="0.35">
      <c r="B50">
        <v>26561</v>
      </c>
      <c r="C50" t="s">
        <v>1</v>
      </c>
      <c r="D50">
        <f>VLOOKUP(B50,Table21[],3,FALSE)</f>
        <v>2938</v>
      </c>
      <c r="E50">
        <f>VLOOKUP(B50,Table21[],4,FALSE)</f>
        <v>0</v>
      </c>
      <c r="H50">
        <v>26592</v>
      </c>
      <c r="I50" t="s">
        <v>8</v>
      </c>
      <c r="J50">
        <v>565</v>
      </c>
      <c r="K50">
        <v>0</v>
      </c>
      <c r="N50" s="131">
        <v>26591</v>
      </c>
      <c r="O50" s="132">
        <v>842.65</v>
      </c>
      <c r="P50" s="132">
        <v>0</v>
      </c>
    </row>
    <row r="51" spans="2:16" x14ac:dyDescent="0.35">
      <c r="B51">
        <v>26571</v>
      </c>
      <c r="C51" t="s">
        <v>1</v>
      </c>
      <c r="D51">
        <f>VLOOKUP(B51,Table21[],3,FALSE)</f>
        <v>74</v>
      </c>
      <c r="E51">
        <f>VLOOKUP(B51,Table21[],4,FALSE)</f>
        <v>74</v>
      </c>
      <c r="H51">
        <v>26591</v>
      </c>
      <c r="I51" t="s">
        <v>11</v>
      </c>
      <c r="J51">
        <v>842.65</v>
      </c>
      <c r="K51">
        <v>0</v>
      </c>
      <c r="N51" s="131">
        <v>26592</v>
      </c>
      <c r="O51" s="132">
        <v>565</v>
      </c>
      <c r="P51" s="132">
        <v>0</v>
      </c>
    </row>
    <row r="52" spans="2:16" x14ac:dyDescent="0.35">
      <c r="B52">
        <v>26387</v>
      </c>
      <c r="C52" t="s">
        <v>1</v>
      </c>
      <c r="D52">
        <f>VLOOKUP(B52,Table21[],3,FALSE)</f>
        <v>742</v>
      </c>
      <c r="E52">
        <f>VLOOKUP(B52,Table21[],4,FALSE)</f>
        <v>0</v>
      </c>
      <c r="H52">
        <v>26590</v>
      </c>
      <c r="I52" t="s">
        <v>15</v>
      </c>
      <c r="J52">
        <v>23</v>
      </c>
      <c r="K52">
        <v>0</v>
      </c>
      <c r="N52" s="131">
        <v>26593</v>
      </c>
      <c r="O52" s="132">
        <v>466</v>
      </c>
      <c r="P52" s="132">
        <v>0</v>
      </c>
    </row>
    <row r="53" spans="2:16" x14ac:dyDescent="0.35">
      <c r="B53">
        <v>26609</v>
      </c>
      <c r="C53" t="s">
        <v>1</v>
      </c>
      <c r="D53">
        <f>VLOOKUP(B53,Table21[],3,FALSE)</f>
        <v>1429</v>
      </c>
      <c r="E53">
        <f>VLOOKUP(B53,Table21[],4,FALSE)</f>
        <v>1429</v>
      </c>
      <c r="H53">
        <v>26589</v>
      </c>
      <c r="I53" t="s">
        <v>13</v>
      </c>
      <c r="J53">
        <v>542</v>
      </c>
      <c r="K53">
        <v>0</v>
      </c>
      <c r="N53" s="131">
        <v>26595</v>
      </c>
      <c r="O53" s="132">
        <v>442</v>
      </c>
      <c r="P53" s="132">
        <v>442</v>
      </c>
    </row>
    <row r="54" spans="2:16" x14ac:dyDescent="0.35">
      <c r="B54">
        <v>26501</v>
      </c>
      <c r="C54" t="s">
        <v>1</v>
      </c>
      <c r="D54">
        <f>VLOOKUP(B54,Table21[],3,FALSE)</f>
        <v>678</v>
      </c>
      <c r="E54">
        <f>VLOOKUP(B54,Table21[],4,FALSE)</f>
        <v>0</v>
      </c>
      <c r="H54">
        <v>26588</v>
      </c>
      <c r="I54" t="s">
        <v>15</v>
      </c>
      <c r="J54">
        <v>844</v>
      </c>
      <c r="K54">
        <v>0</v>
      </c>
      <c r="N54" s="131">
        <v>26597</v>
      </c>
      <c r="O54" s="132">
        <v>329</v>
      </c>
      <c r="P54" s="132">
        <v>0</v>
      </c>
    </row>
    <row r="55" spans="2:16" x14ac:dyDescent="0.35">
      <c r="B55">
        <v>26641</v>
      </c>
      <c r="C55" t="s">
        <v>1</v>
      </c>
      <c r="D55">
        <f>VLOOKUP(B55,Table21[],3,FALSE)</f>
        <v>34</v>
      </c>
      <c r="E55">
        <f>VLOOKUP(B55,Table21[],4,FALSE)</f>
        <v>0</v>
      </c>
      <c r="H55">
        <v>26587</v>
      </c>
      <c r="I55" t="s">
        <v>53</v>
      </c>
      <c r="J55">
        <v>497</v>
      </c>
      <c r="K55">
        <v>0</v>
      </c>
      <c r="N55" s="131">
        <v>26598</v>
      </c>
      <c r="O55" s="132">
        <v>463</v>
      </c>
      <c r="P55" s="132">
        <v>0</v>
      </c>
    </row>
    <row r="56" spans="2:16" x14ac:dyDescent="0.35">
      <c r="B56">
        <v>26505</v>
      </c>
      <c r="C56" t="s">
        <v>1</v>
      </c>
      <c r="D56">
        <f>VLOOKUP(B56,Table21[],3,FALSE)</f>
        <v>517</v>
      </c>
      <c r="E56">
        <f>VLOOKUP(B56,Table21[],4,FALSE)</f>
        <v>0</v>
      </c>
      <c r="H56">
        <v>26585</v>
      </c>
      <c r="I56" t="s">
        <v>18</v>
      </c>
      <c r="J56">
        <v>46</v>
      </c>
      <c r="K56">
        <v>0</v>
      </c>
      <c r="N56" s="131">
        <v>26599</v>
      </c>
      <c r="O56" s="132">
        <v>452</v>
      </c>
      <c r="P56" s="132">
        <v>0</v>
      </c>
    </row>
    <row r="57" spans="2:16" x14ac:dyDescent="0.35">
      <c r="B57">
        <v>26597</v>
      </c>
      <c r="C57" t="s">
        <v>1</v>
      </c>
      <c r="D57">
        <f>VLOOKUP(B57,Table21[],3,FALSE)</f>
        <v>329</v>
      </c>
      <c r="E57">
        <f>VLOOKUP(B57,Table21[],4,FALSE)</f>
        <v>0</v>
      </c>
      <c r="H57">
        <v>26584</v>
      </c>
      <c r="I57" t="s">
        <v>13</v>
      </c>
      <c r="J57">
        <v>445.7</v>
      </c>
      <c r="K57">
        <v>0</v>
      </c>
      <c r="N57" s="131">
        <v>26600</v>
      </c>
      <c r="O57" s="132">
        <v>494</v>
      </c>
      <c r="P57" s="132">
        <v>0</v>
      </c>
    </row>
    <row r="58" spans="2:16" x14ac:dyDescent="0.35">
      <c r="B58">
        <v>26648</v>
      </c>
      <c r="C58" t="s">
        <v>1</v>
      </c>
      <c r="D58">
        <f>VLOOKUP(B58,Table21[],3,FALSE)</f>
        <v>409</v>
      </c>
      <c r="E58">
        <f>VLOOKUP(B58,Table21[],4,FALSE)</f>
        <v>0</v>
      </c>
      <c r="H58">
        <v>26583</v>
      </c>
      <c r="I58" t="s">
        <v>11</v>
      </c>
      <c r="J58">
        <v>781</v>
      </c>
      <c r="K58">
        <v>0</v>
      </c>
      <c r="N58" s="131">
        <v>26601</v>
      </c>
      <c r="O58" s="132">
        <v>481</v>
      </c>
      <c r="P58" s="132">
        <v>481</v>
      </c>
    </row>
    <row r="59" spans="2:16" x14ac:dyDescent="0.35">
      <c r="B59">
        <v>26647</v>
      </c>
      <c r="C59" t="s">
        <v>1</v>
      </c>
      <c r="D59">
        <f>VLOOKUP(B59,Table21[],3,FALSE)</f>
        <v>1026</v>
      </c>
      <c r="E59">
        <f>VLOOKUP(B59,Table21[],4,FALSE)</f>
        <v>0</v>
      </c>
      <c r="H59">
        <v>26582</v>
      </c>
      <c r="I59" t="s">
        <v>13</v>
      </c>
      <c r="J59">
        <v>1645</v>
      </c>
      <c r="K59">
        <v>0</v>
      </c>
      <c r="N59" s="131">
        <v>26603</v>
      </c>
      <c r="O59" s="132">
        <v>483</v>
      </c>
      <c r="P59" s="132">
        <v>0</v>
      </c>
    </row>
    <row r="60" spans="2:16" x14ac:dyDescent="0.35">
      <c r="B60">
        <v>26632</v>
      </c>
      <c r="C60" t="s">
        <v>1</v>
      </c>
      <c r="D60">
        <f>VLOOKUP(B60,Table21[],3,FALSE)</f>
        <v>622</v>
      </c>
      <c r="E60">
        <f>VLOOKUP(B60,Table21[],4,FALSE)</f>
        <v>0</v>
      </c>
      <c r="H60">
        <v>26581</v>
      </c>
      <c r="I60" t="s">
        <v>11</v>
      </c>
      <c r="J60">
        <v>651</v>
      </c>
      <c r="K60">
        <v>0</v>
      </c>
      <c r="N60" s="131">
        <v>26604</v>
      </c>
      <c r="O60" s="132">
        <v>2120</v>
      </c>
      <c r="P60" s="132">
        <v>0</v>
      </c>
    </row>
    <row r="61" spans="2:16" x14ac:dyDescent="0.35">
      <c r="B61">
        <v>26593</v>
      </c>
      <c r="C61" t="s">
        <v>52</v>
      </c>
      <c r="D61">
        <f>VLOOKUP(B61,Table21[],3,FALSE)</f>
        <v>466</v>
      </c>
      <c r="E61">
        <f>VLOOKUP(B61,Table21[],4,FALSE)</f>
        <v>0</v>
      </c>
      <c r="H61">
        <v>26580</v>
      </c>
      <c r="I61" t="s">
        <v>8</v>
      </c>
      <c r="J61">
        <v>691</v>
      </c>
      <c r="K61">
        <v>0</v>
      </c>
      <c r="N61" s="131">
        <v>26606</v>
      </c>
      <c r="O61" s="132">
        <v>835</v>
      </c>
      <c r="P61" s="132">
        <v>0</v>
      </c>
    </row>
    <row r="62" spans="2:16" x14ac:dyDescent="0.35">
      <c r="B62">
        <v>26634</v>
      </c>
      <c r="C62" t="s">
        <v>52</v>
      </c>
      <c r="D62">
        <f>VLOOKUP(B62,Table21[],3,FALSE)</f>
        <v>1020</v>
      </c>
      <c r="E62">
        <f>VLOOKUP(B62,Table21[],4,FALSE)</f>
        <v>0</v>
      </c>
      <c r="H62">
        <v>26579</v>
      </c>
      <c r="I62" t="s">
        <v>12</v>
      </c>
      <c r="J62">
        <v>538</v>
      </c>
      <c r="K62">
        <v>0</v>
      </c>
      <c r="N62" s="131">
        <v>26607</v>
      </c>
      <c r="O62" s="132">
        <v>212</v>
      </c>
      <c r="P62" s="132">
        <v>0</v>
      </c>
    </row>
    <row r="63" spans="2:16" x14ac:dyDescent="0.35">
      <c r="B63">
        <v>26487</v>
      </c>
      <c r="C63" t="s">
        <v>52</v>
      </c>
      <c r="D63">
        <f>VLOOKUP(B63,Table21[],3,FALSE)</f>
        <v>872</v>
      </c>
      <c r="E63">
        <f>VLOOKUP(B63,Table21[],4,FALSE)</f>
        <v>0</v>
      </c>
      <c r="H63">
        <v>26578</v>
      </c>
      <c r="I63" t="s">
        <v>14</v>
      </c>
      <c r="J63">
        <v>894</v>
      </c>
      <c r="K63">
        <v>0</v>
      </c>
      <c r="N63" s="131">
        <v>26608</v>
      </c>
      <c r="O63" s="132">
        <v>288</v>
      </c>
      <c r="P63" s="132">
        <v>0</v>
      </c>
    </row>
    <row r="64" spans="2:16" x14ac:dyDescent="0.35">
      <c r="B64">
        <v>26468</v>
      </c>
      <c r="C64" t="s">
        <v>52</v>
      </c>
      <c r="D64">
        <f>VLOOKUP(B64,Table21[],3,FALSE)</f>
        <v>141</v>
      </c>
      <c r="E64">
        <f>VLOOKUP(B64,Table21[],4,FALSE)</f>
        <v>0</v>
      </c>
      <c r="H64">
        <v>26577</v>
      </c>
      <c r="I64" t="s">
        <v>18</v>
      </c>
      <c r="J64">
        <v>453</v>
      </c>
      <c r="K64">
        <v>0</v>
      </c>
      <c r="N64" s="131">
        <v>26609</v>
      </c>
      <c r="O64" s="132">
        <v>1429</v>
      </c>
      <c r="P64" s="132">
        <v>1429</v>
      </c>
    </row>
    <row r="65" spans="2:16" x14ac:dyDescent="0.35">
      <c r="B65">
        <v>26530</v>
      </c>
      <c r="C65" t="s">
        <v>52</v>
      </c>
      <c r="D65">
        <f>VLOOKUP(B65,Table21[],3,FALSE)</f>
        <v>27</v>
      </c>
      <c r="E65">
        <f>VLOOKUP(B65,Table21[],4,FALSE)</f>
        <v>0</v>
      </c>
      <c r="H65">
        <v>26576</v>
      </c>
      <c r="I65" t="s">
        <v>7</v>
      </c>
      <c r="J65">
        <v>799</v>
      </c>
      <c r="K65">
        <v>0</v>
      </c>
      <c r="N65" s="131">
        <v>26610</v>
      </c>
      <c r="O65" s="132">
        <v>465</v>
      </c>
      <c r="P65" s="132">
        <v>0</v>
      </c>
    </row>
    <row r="66" spans="2:16" x14ac:dyDescent="0.35">
      <c r="B66">
        <v>26616</v>
      </c>
      <c r="C66" t="s">
        <v>52</v>
      </c>
      <c r="D66">
        <f>VLOOKUP(B66,Table21[],3,FALSE)</f>
        <v>453</v>
      </c>
      <c r="E66">
        <f>VLOOKUP(B66,Table21[],4,FALSE)</f>
        <v>0</v>
      </c>
      <c r="H66">
        <v>26575</v>
      </c>
      <c r="I66" t="s">
        <v>21</v>
      </c>
      <c r="J66">
        <v>484</v>
      </c>
      <c r="K66">
        <v>0</v>
      </c>
      <c r="N66" s="131">
        <v>26616</v>
      </c>
      <c r="O66" s="132">
        <v>453</v>
      </c>
      <c r="P66" s="132">
        <v>0</v>
      </c>
    </row>
    <row r="67" spans="2:16" x14ac:dyDescent="0.35">
      <c r="B67">
        <v>26587</v>
      </c>
      <c r="C67" t="s">
        <v>52</v>
      </c>
      <c r="D67">
        <f>VLOOKUP(B67,Table21[],3,FALSE)</f>
        <v>497</v>
      </c>
      <c r="E67">
        <f>VLOOKUP(B67,Table21[],4,FALSE)</f>
        <v>0</v>
      </c>
      <c r="H67">
        <v>26574</v>
      </c>
      <c r="I67" t="s">
        <v>12</v>
      </c>
      <c r="J67">
        <v>50</v>
      </c>
      <c r="K67">
        <v>0</v>
      </c>
      <c r="N67" s="131">
        <v>26617</v>
      </c>
      <c r="O67" s="132">
        <v>901</v>
      </c>
      <c r="P67" s="132">
        <v>0</v>
      </c>
    </row>
    <row r="68" spans="2:16" x14ac:dyDescent="0.35">
      <c r="B68">
        <v>26628</v>
      </c>
      <c r="C68" t="s">
        <v>52</v>
      </c>
      <c r="D68">
        <f>VLOOKUP(B68,Table21[],3,FALSE)</f>
        <v>504</v>
      </c>
      <c r="E68">
        <f>VLOOKUP(B68,Table21[],4,FALSE)</f>
        <v>0</v>
      </c>
      <c r="H68">
        <v>26573</v>
      </c>
      <c r="I68" t="s">
        <v>9</v>
      </c>
      <c r="J68">
        <v>84</v>
      </c>
      <c r="K68">
        <v>0</v>
      </c>
      <c r="N68" s="131">
        <v>26621</v>
      </c>
      <c r="O68" s="132">
        <v>494.3</v>
      </c>
      <c r="P68" s="132">
        <v>0</v>
      </c>
    </row>
    <row r="69" spans="2:16" x14ac:dyDescent="0.35">
      <c r="B69">
        <v>26645</v>
      </c>
      <c r="C69" t="s">
        <v>52</v>
      </c>
      <c r="D69">
        <f>VLOOKUP(B69,Table21[],3,FALSE)</f>
        <v>1260</v>
      </c>
      <c r="E69">
        <f>VLOOKUP(B69,Table21[],4,FALSE)</f>
        <v>0</v>
      </c>
      <c r="H69">
        <v>26572</v>
      </c>
      <c r="I69" t="s">
        <v>13</v>
      </c>
      <c r="J69">
        <v>1987</v>
      </c>
      <c r="K69">
        <v>0</v>
      </c>
      <c r="N69" s="131">
        <v>26623</v>
      </c>
      <c r="O69" s="132">
        <v>1151</v>
      </c>
      <c r="P69" s="132">
        <v>0</v>
      </c>
    </row>
    <row r="70" spans="2:16" x14ac:dyDescent="0.35">
      <c r="B70">
        <v>26522</v>
      </c>
      <c r="C70" t="s">
        <v>6</v>
      </c>
      <c r="D70">
        <f>VLOOKUP(B70,Table21[],3,FALSE)</f>
        <v>450</v>
      </c>
      <c r="E70">
        <f>VLOOKUP(B70,Table21[],4,FALSE)</f>
        <v>0</v>
      </c>
      <c r="H70">
        <v>26571</v>
      </c>
      <c r="I70" t="s">
        <v>8</v>
      </c>
      <c r="J70">
        <v>74</v>
      </c>
      <c r="K70">
        <v>74</v>
      </c>
      <c r="N70" s="131">
        <v>26624</v>
      </c>
      <c r="O70" s="132">
        <v>608</v>
      </c>
      <c r="P70" s="132">
        <v>0</v>
      </c>
    </row>
    <row r="71" spans="2:16" x14ac:dyDescent="0.35">
      <c r="B71">
        <v>26607</v>
      </c>
      <c r="C71" t="s">
        <v>6</v>
      </c>
      <c r="D71">
        <f>VLOOKUP(B71,Table21[],3,FALSE)</f>
        <v>212</v>
      </c>
      <c r="E71">
        <f>VLOOKUP(B71,Table21[],4,FALSE)</f>
        <v>0</v>
      </c>
      <c r="H71">
        <v>26570</v>
      </c>
      <c r="I71" t="s">
        <v>21</v>
      </c>
      <c r="J71">
        <v>457</v>
      </c>
      <c r="K71">
        <v>0</v>
      </c>
      <c r="N71" s="131">
        <v>26625</v>
      </c>
      <c r="O71" s="132">
        <v>1168</v>
      </c>
      <c r="P71" s="132">
        <v>0</v>
      </c>
    </row>
    <row r="72" spans="2:16" x14ac:dyDescent="0.35">
      <c r="B72">
        <v>26635</v>
      </c>
      <c r="C72" t="s">
        <v>6</v>
      </c>
      <c r="D72">
        <f>VLOOKUP(B72,Table21[],3,FALSE)</f>
        <v>686</v>
      </c>
      <c r="E72">
        <f>VLOOKUP(B72,Table21[],4,FALSE)</f>
        <v>0</v>
      </c>
      <c r="H72">
        <v>26569</v>
      </c>
      <c r="I72" t="s">
        <v>7</v>
      </c>
      <c r="J72">
        <v>0</v>
      </c>
      <c r="K72">
        <v>0</v>
      </c>
      <c r="N72" s="131">
        <v>26628</v>
      </c>
      <c r="O72" s="132">
        <v>504</v>
      </c>
      <c r="P72" s="132">
        <v>0</v>
      </c>
    </row>
    <row r="73" spans="2:16" x14ac:dyDescent="0.35">
      <c r="B73">
        <v>26364</v>
      </c>
      <c r="C73" t="s">
        <v>6</v>
      </c>
      <c r="D73">
        <f>VLOOKUP(B73,Table21[],3,FALSE)</f>
        <v>515</v>
      </c>
      <c r="E73">
        <f>VLOOKUP(B73,Table21[],4,FALSE)</f>
        <v>0</v>
      </c>
      <c r="H73">
        <v>26568</v>
      </c>
      <c r="I73" t="s">
        <v>18</v>
      </c>
      <c r="J73">
        <v>912</v>
      </c>
      <c r="K73">
        <v>0</v>
      </c>
      <c r="N73" s="131">
        <v>26629</v>
      </c>
      <c r="O73" s="132">
        <v>97</v>
      </c>
      <c r="P73" s="132">
        <v>0</v>
      </c>
    </row>
    <row r="74" spans="2:16" x14ac:dyDescent="0.35">
      <c r="B74">
        <v>26574</v>
      </c>
      <c r="C74" t="s">
        <v>6</v>
      </c>
      <c r="D74">
        <f>VLOOKUP(B74,Table21[],3,FALSE)</f>
        <v>50</v>
      </c>
      <c r="E74">
        <f>VLOOKUP(B74,Table21[],4,FALSE)</f>
        <v>0</v>
      </c>
      <c r="H74">
        <v>26567</v>
      </c>
      <c r="I74" t="s">
        <v>9</v>
      </c>
      <c r="J74">
        <v>475</v>
      </c>
      <c r="K74">
        <v>0</v>
      </c>
      <c r="N74" s="131">
        <v>26631</v>
      </c>
      <c r="O74" s="132">
        <v>746</v>
      </c>
      <c r="P74" s="132">
        <v>0</v>
      </c>
    </row>
    <row r="75" spans="2:16" x14ac:dyDescent="0.35">
      <c r="B75">
        <v>26579</v>
      </c>
      <c r="C75" t="s">
        <v>6</v>
      </c>
      <c r="D75">
        <f>VLOOKUP(B75,Table21[],3,FALSE)</f>
        <v>538</v>
      </c>
      <c r="E75">
        <f>VLOOKUP(B75,Table21[],4,FALSE)</f>
        <v>0</v>
      </c>
      <c r="H75">
        <v>26566</v>
      </c>
      <c r="I75" t="s">
        <v>11</v>
      </c>
      <c r="J75">
        <v>584</v>
      </c>
      <c r="K75">
        <v>0</v>
      </c>
      <c r="N75" s="131">
        <v>26632</v>
      </c>
      <c r="O75" s="132">
        <v>622</v>
      </c>
      <c r="P75" s="132">
        <v>0</v>
      </c>
    </row>
    <row r="76" spans="2:16" x14ac:dyDescent="0.35">
      <c r="B76">
        <v>26537</v>
      </c>
      <c r="C76" t="s">
        <v>6</v>
      </c>
      <c r="D76">
        <f>VLOOKUP(B76,Table21[],3,FALSE)</f>
        <v>628</v>
      </c>
      <c r="E76">
        <f>VLOOKUP(B76,Table21[],4,FALSE)</f>
        <v>0</v>
      </c>
      <c r="H76">
        <v>26565</v>
      </c>
      <c r="I76" t="s">
        <v>20</v>
      </c>
      <c r="J76">
        <v>2193</v>
      </c>
      <c r="K76">
        <v>0</v>
      </c>
      <c r="N76" s="131">
        <v>26633</v>
      </c>
      <c r="O76" s="132">
        <v>122</v>
      </c>
      <c r="P76" s="132">
        <v>0</v>
      </c>
    </row>
    <row r="77" spans="2:16" x14ac:dyDescent="0.35">
      <c r="B77">
        <v>26100</v>
      </c>
      <c r="C77" t="s">
        <v>43</v>
      </c>
      <c r="D77">
        <f>VLOOKUP(B77,Table21[],3,FALSE)</f>
        <v>95</v>
      </c>
      <c r="E77">
        <f>VLOOKUP(B77,Table21[],4,FALSE)</f>
        <v>0</v>
      </c>
      <c r="H77">
        <v>26564</v>
      </c>
      <c r="I77" t="s">
        <v>11</v>
      </c>
      <c r="J77">
        <v>774</v>
      </c>
      <c r="K77">
        <v>0</v>
      </c>
      <c r="N77" s="131">
        <v>26634</v>
      </c>
      <c r="O77" s="132">
        <v>1020</v>
      </c>
      <c r="P77" s="132">
        <v>0</v>
      </c>
    </row>
    <row r="78" spans="2:16" x14ac:dyDescent="0.35">
      <c r="B78">
        <v>26638</v>
      </c>
      <c r="C78" t="s">
        <v>43</v>
      </c>
      <c r="D78">
        <f>VLOOKUP(B78,Table21[],3,FALSE)</f>
        <v>470</v>
      </c>
      <c r="E78">
        <f>VLOOKUP(B78,Table21[],4,FALSE)</f>
        <v>0</v>
      </c>
      <c r="H78">
        <v>26563</v>
      </c>
      <c r="I78" t="s">
        <v>13</v>
      </c>
      <c r="J78">
        <v>806.3</v>
      </c>
      <c r="K78">
        <v>0</v>
      </c>
      <c r="N78" s="131">
        <v>26635</v>
      </c>
      <c r="O78" s="132">
        <v>686</v>
      </c>
      <c r="P78" s="132">
        <v>0</v>
      </c>
    </row>
    <row r="79" spans="2:16" x14ac:dyDescent="0.35">
      <c r="B79">
        <v>26625</v>
      </c>
      <c r="C79" t="s">
        <v>43</v>
      </c>
      <c r="D79">
        <f>VLOOKUP(B79,Table21[],3,FALSE)</f>
        <v>1168</v>
      </c>
      <c r="E79">
        <f>VLOOKUP(B79,Table21[],4,FALSE)</f>
        <v>0</v>
      </c>
      <c r="H79">
        <v>26562</v>
      </c>
      <c r="I79" t="s">
        <v>13</v>
      </c>
      <c r="J79">
        <v>480</v>
      </c>
      <c r="K79">
        <v>0</v>
      </c>
      <c r="N79" s="131">
        <v>26636</v>
      </c>
      <c r="O79" s="132">
        <v>524</v>
      </c>
      <c r="P79" s="132">
        <v>0</v>
      </c>
    </row>
    <row r="80" spans="2:16" x14ac:dyDescent="0.35">
      <c r="B80">
        <v>26629</v>
      </c>
      <c r="C80" t="s">
        <v>43</v>
      </c>
      <c r="D80">
        <f>VLOOKUP(B80,Table21[],3,FALSE)</f>
        <v>97</v>
      </c>
      <c r="E80">
        <f>VLOOKUP(B80,Table21[],4,FALSE)</f>
        <v>0</v>
      </c>
      <c r="H80">
        <v>26561</v>
      </c>
      <c r="I80" t="s">
        <v>8</v>
      </c>
      <c r="J80">
        <v>2938</v>
      </c>
      <c r="K80">
        <v>0</v>
      </c>
      <c r="N80" s="131">
        <v>26637</v>
      </c>
      <c r="O80" s="132">
        <v>80</v>
      </c>
      <c r="P80" s="132">
        <v>0</v>
      </c>
    </row>
    <row r="81" spans="2:16" x14ac:dyDescent="0.35">
      <c r="B81">
        <v>26646</v>
      </c>
      <c r="C81" t="s">
        <v>43</v>
      </c>
      <c r="D81">
        <f>VLOOKUP(B81,Table21[],3,FALSE)</f>
        <v>944</v>
      </c>
      <c r="E81">
        <f>VLOOKUP(B81,Table21[],4,FALSE)</f>
        <v>944</v>
      </c>
      <c r="H81">
        <v>26560</v>
      </c>
      <c r="I81" t="s">
        <v>7</v>
      </c>
      <c r="J81">
        <v>0</v>
      </c>
      <c r="K81">
        <v>0</v>
      </c>
      <c r="N81" s="131">
        <v>26638</v>
      </c>
      <c r="O81" s="132">
        <v>470</v>
      </c>
      <c r="P81" s="132">
        <v>0</v>
      </c>
    </row>
    <row r="82" spans="2:16" x14ac:dyDescent="0.35">
      <c r="B82">
        <v>26504</v>
      </c>
      <c r="C82" t="s">
        <v>38</v>
      </c>
      <c r="D82">
        <f>VLOOKUP(B82,Table21[],3,FALSE)</f>
        <v>820</v>
      </c>
      <c r="E82">
        <f>VLOOKUP(B82,Table21[],4,FALSE)</f>
        <v>0</v>
      </c>
      <c r="H82">
        <v>26558</v>
      </c>
      <c r="I82" t="s">
        <v>13</v>
      </c>
      <c r="J82">
        <v>2101</v>
      </c>
      <c r="K82">
        <v>0</v>
      </c>
      <c r="N82" s="131">
        <v>26639</v>
      </c>
      <c r="O82" s="132">
        <v>601</v>
      </c>
      <c r="P82" s="132">
        <v>0</v>
      </c>
    </row>
    <row r="83" spans="2:16" x14ac:dyDescent="0.35">
      <c r="B83">
        <v>26458</v>
      </c>
      <c r="C83" t="s">
        <v>38</v>
      </c>
      <c r="D83">
        <f>VLOOKUP(B83,Table21[],3,FALSE)</f>
        <v>496</v>
      </c>
      <c r="E83">
        <f>VLOOKUP(B83,Table21[],4,FALSE)</f>
        <v>0</v>
      </c>
      <c r="H83">
        <v>26557</v>
      </c>
      <c r="I83" t="s">
        <v>14</v>
      </c>
      <c r="J83">
        <v>0</v>
      </c>
      <c r="K83">
        <v>0</v>
      </c>
      <c r="N83" s="131">
        <v>26641</v>
      </c>
      <c r="O83" s="132">
        <v>34</v>
      </c>
      <c r="P83" s="132">
        <v>0</v>
      </c>
    </row>
    <row r="84" spans="2:16" x14ac:dyDescent="0.35">
      <c r="B84">
        <v>26585</v>
      </c>
      <c r="C84" t="s">
        <v>38</v>
      </c>
      <c r="D84">
        <f>VLOOKUP(B84,Table21[],3,FALSE)</f>
        <v>46</v>
      </c>
      <c r="E84">
        <f>VLOOKUP(B84,Table21[],4,FALSE)</f>
        <v>0</v>
      </c>
      <c r="H84">
        <v>26556</v>
      </c>
      <c r="I84" t="s">
        <v>11</v>
      </c>
      <c r="J84">
        <v>689</v>
      </c>
      <c r="K84">
        <v>0</v>
      </c>
      <c r="N84" s="131">
        <v>26644</v>
      </c>
      <c r="O84" s="132">
        <v>512</v>
      </c>
      <c r="P84" s="132">
        <v>0</v>
      </c>
    </row>
    <row r="85" spans="2:16" x14ac:dyDescent="0.35">
      <c r="B85">
        <v>26532</v>
      </c>
      <c r="C85" t="s">
        <v>38</v>
      </c>
      <c r="D85">
        <f>VLOOKUP(B85,Table21[],3,FALSE)</f>
        <v>259</v>
      </c>
      <c r="E85">
        <f>VLOOKUP(B85,Table21[],4,FALSE)</f>
        <v>0</v>
      </c>
      <c r="H85">
        <v>26555</v>
      </c>
      <c r="I85" t="s">
        <v>14</v>
      </c>
      <c r="J85">
        <v>0</v>
      </c>
      <c r="K85">
        <v>0</v>
      </c>
      <c r="N85" s="131">
        <v>26645</v>
      </c>
      <c r="O85" s="132">
        <v>1260</v>
      </c>
      <c r="P85" s="132">
        <v>0</v>
      </c>
    </row>
    <row r="86" spans="2:16" x14ac:dyDescent="0.35">
      <c r="B86">
        <v>26531</v>
      </c>
      <c r="C86" t="s">
        <v>38</v>
      </c>
      <c r="D86">
        <f>VLOOKUP(B86,Table21[],3,FALSE)</f>
        <v>758</v>
      </c>
      <c r="E86">
        <f>VLOOKUP(B86,Table21[],4,FALSE)</f>
        <v>0</v>
      </c>
      <c r="H86">
        <v>26550</v>
      </c>
      <c r="I86" t="s">
        <v>10</v>
      </c>
      <c r="J86">
        <v>555</v>
      </c>
      <c r="K86">
        <v>0</v>
      </c>
      <c r="N86" s="131">
        <v>26646</v>
      </c>
      <c r="O86" s="132">
        <v>944</v>
      </c>
      <c r="P86" s="132">
        <v>944</v>
      </c>
    </row>
    <row r="87" spans="2:16" x14ac:dyDescent="0.35">
      <c r="B87">
        <v>26623</v>
      </c>
      <c r="C87" t="s">
        <v>38</v>
      </c>
      <c r="D87">
        <f>VLOOKUP(B87,Table21[],3,FALSE)</f>
        <v>1151</v>
      </c>
      <c r="E87">
        <f>VLOOKUP(B87,Table21[],4,FALSE)</f>
        <v>0</v>
      </c>
      <c r="H87">
        <v>26547</v>
      </c>
      <c r="I87" t="s">
        <v>20</v>
      </c>
      <c r="J87">
        <v>527</v>
      </c>
      <c r="K87">
        <v>0</v>
      </c>
      <c r="N87" s="131">
        <v>26647</v>
      </c>
      <c r="O87" s="132">
        <v>1026</v>
      </c>
      <c r="P87" s="132">
        <v>0</v>
      </c>
    </row>
    <row r="88" spans="2:16" x14ac:dyDescent="0.35">
      <c r="B88">
        <v>26577</v>
      </c>
      <c r="C88" t="s">
        <v>38</v>
      </c>
      <c r="D88">
        <f>VLOOKUP(B88,Table21[],3,FALSE)</f>
        <v>453</v>
      </c>
      <c r="E88">
        <f>VLOOKUP(B88,Table21[],4,FALSE)</f>
        <v>0</v>
      </c>
      <c r="H88">
        <v>26544</v>
      </c>
      <c r="I88" t="s">
        <v>18</v>
      </c>
      <c r="J88">
        <v>88</v>
      </c>
      <c r="K88">
        <v>0</v>
      </c>
      <c r="N88" s="131">
        <v>26648</v>
      </c>
      <c r="O88" s="132">
        <v>409</v>
      </c>
      <c r="P88" s="132">
        <v>0</v>
      </c>
    </row>
    <row r="89" spans="2:16" x14ac:dyDescent="0.35">
      <c r="H89">
        <v>26537</v>
      </c>
      <c r="I89" t="s">
        <v>12</v>
      </c>
      <c r="J89">
        <v>628</v>
      </c>
      <c r="K89">
        <v>0</v>
      </c>
      <c r="N89" s="131" t="s">
        <v>30</v>
      </c>
      <c r="O89" s="132">
        <v>56469.650000000009</v>
      </c>
      <c r="P89" s="132">
        <v>3370</v>
      </c>
    </row>
    <row r="90" spans="2:16" x14ac:dyDescent="0.35">
      <c r="H90">
        <v>26535</v>
      </c>
      <c r="I90" t="s">
        <v>15</v>
      </c>
      <c r="J90">
        <v>605</v>
      </c>
      <c r="K90">
        <v>0</v>
      </c>
    </row>
    <row r="91" spans="2:16" x14ac:dyDescent="0.35">
      <c r="H91">
        <v>26533</v>
      </c>
      <c r="I91" t="s">
        <v>53</v>
      </c>
      <c r="J91">
        <v>673</v>
      </c>
      <c r="K91">
        <v>0</v>
      </c>
    </row>
    <row r="92" spans="2:16" x14ac:dyDescent="0.35">
      <c r="H92">
        <v>26532</v>
      </c>
      <c r="I92" t="s">
        <v>18</v>
      </c>
      <c r="J92">
        <v>259</v>
      </c>
      <c r="K92">
        <v>0</v>
      </c>
    </row>
    <row r="93" spans="2:16" x14ac:dyDescent="0.35">
      <c r="H93">
        <v>26531</v>
      </c>
      <c r="I93" t="s">
        <v>18</v>
      </c>
      <c r="J93">
        <v>758</v>
      </c>
      <c r="K93">
        <v>0</v>
      </c>
    </row>
    <row r="94" spans="2:16" x14ac:dyDescent="0.35">
      <c r="H94">
        <v>26530</v>
      </c>
      <c r="I94" t="s">
        <v>53</v>
      </c>
      <c r="J94">
        <v>27</v>
      </c>
      <c r="K94">
        <v>0</v>
      </c>
    </row>
    <row r="95" spans="2:16" x14ac:dyDescent="0.35">
      <c r="H95">
        <v>26529</v>
      </c>
      <c r="I95" t="s">
        <v>18</v>
      </c>
      <c r="J95">
        <v>478</v>
      </c>
      <c r="K95">
        <v>0</v>
      </c>
    </row>
    <row r="96" spans="2:16" x14ac:dyDescent="0.35">
      <c r="H96">
        <v>26526</v>
      </c>
      <c r="I96" t="s">
        <v>15</v>
      </c>
      <c r="J96">
        <v>555</v>
      </c>
      <c r="K96">
        <v>0</v>
      </c>
    </row>
    <row r="97" spans="8:11" x14ac:dyDescent="0.35">
      <c r="H97">
        <v>26525</v>
      </c>
      <c r="I97" t="s">
        <v>20</v>
      </c>
      <c r="J97">
        <v>1660.5</v>
      </c>
      <c r="K97">
        <v>0</v>
      </c>
    </row>
    <row r="98" spans="8:11" x14ac:dyDescent="0.35">
      <c r="H98">
        <v>26524</v>
      </c>
      <c r="I98" t="s">
        <v>9</v>
      </c>
      <c r="J98">
        <v>306</v>
      </c>
      <c r="K98">
        <v>0</v>
      </c>
    </row>
    <row r="99" spans="8:11" x14ac:dyDescent="0.35">
      <c r="H99">
        <v>26522</v>
      </c>
      <c r="I99" t="s">
        <v>12</v>
      </c>
      <c r="J99">
        <v>450</v>
      </c>
      <c r="K99">
        <v>0</v>
      </c>
    </row>
    <row r="100" spans="8:11" x14ac:dyDescent="0.35">
      <c r="H100">
        <v>26521</v>
      </c>
      <c r="I100" t="s">
        <v>18</v>
      </c>
      <c r="J100">
        <v>547</v>
      </c>
      <c r="K100">
        <v>0</v>
      </c>
    </row>
    <row r="101" spans="8:11" x14ac:dyDescent="0.35">
      <c r="H101">
        <v>26520</v>
      </c>
      <c r="I101" t="s">
        <v>15</v>
      </c>
      <c r="J101">
        <v>417</v>
      </c>
      <c r="K101">
        <v>0</v>
      </c>
    </row>
    <row r="102" spans="8:11" x14ac:dyDescent="0.35">
      <c r="H102">
        <v>26519</v>
      </c>
      <c r="I102" t="s">
        <v>7</v>
      </c>
      <c r="J102">
        <v>0</v>
      </c>
      <c r="K102">
        <v>0</v>
      </c>
    </row>
    <row r="103" spans="8:11" x14ac:dyDescent="0.35">
      <c r="H103">
        <v>26518</v>
      </c>
      <c r="I103" t="s">
        <v>13</v>
      </c>
      <c r="J103">
        <v>2486.5</v>
      </c>
      <c r="K103">
        <v>0</v>
      </c>
    </row>
    <row r="104" spans="8:11" x14ac:dyDescent="0.35">
      <c r="H104">
        <v>26517</v>
      </c>
      <c r="I104" t="s">
        <v>21</v>
      </c>
      <c r="J104">
        <v>48.5</v>
      </c>
      <c r="K104">
        <v>0</v>
      </c>
    </row>
    <row r="105" spans="8:11" x14ac:dyDescent="0.35">
      <c r="H105">
        <v>26515</v>
      </c>
      <c r="I105" t="s">
        <v>7</v>
      </c>
      <c r="J105">
        <v>0</v>
      </c>
      <c r="K105">
        <v>0</v>
      </c>
    </row>
    <row r="106" spans="8:11" x14ac:dyDescent="0.35">
      <c r="H106">
        <v>26514</v>
      </c>
      <c r="I106" t="s">
        <v>18</v>
      </c>
      <c r="J106">
        <v>1538</v>
      </c>
      <c r="K106">
        <v>0</v>
      </c>
    </row>
    <row r="107" spans="8:11" x14ac:dyDescent="0.35">
      <c r="H107">
        <v>26511</v>
      </c>
      <c r="I107" t="s">
        <v>15</v>
      </c>
      <c r="J107">
        <v>120</v>
      </c>
      <c r="K107">
        <v>0</v>
      </c>
    </row>
    <row r="108" spans="8:11" x14ac:dyDescent="0.35">
      <c r="H108">
        <v>26508</v>
      </c>
      <c r="I108" t="s">
        <v>21</v>
      </c>
      <c r="J108">
        <v>1587</v>
      </c>
      <c r="K108">
        <v>0</v>
      </c>
    </row>
    <row r="109" spans="8:11" x14ac:dyDescent="0.35">
      <c r="H109">
        <v>26507</v>
      </c>
      <c r="I109" t="s">
        <v>15</v>
      </c>
      <c r="J109">
        <v>552</v>
      </c>
      <c r="K109">
        <v>552</v>
      </c>
    </row>
    <row r="110" spans="8:11" x14ac:dyDescent="0.35">
      <c r="H110">
        <v>26505</v>
      </c>
      <c r="I110" t="s">
        <v>8</v>
      </c>
      <c r="J110">
        <v>517</v>
      </c>
      <c r="K110">
        <v>0</v>
      </c>
    </row>
    <row r="111" spans="8:11" x14ac:dyDescent="0.35">
      <c r="H111">
        <v>26504</v>
      </c>
      <c r="I111" t="s">
        <v>18</v>
      </c>
      <c r="J111">
        <v>820</v>
      </c>
      <c r="K111">
        <v>0</v>
      </c>
    </row>
    <row r="112" spans="8:11" x14ac:dyDescent="0.35">
      <c r="H112">
        <v>26502</v>
      </c>
      <c r="I112" t="s">
        <v>7</v>
      </c>
      <c r="J112">
        <v>-29</v>
      </c>
      <c r="K112">
        <v>0</v>
      </c>
    </row>
    <row r="113" spans="8:11" x14ac:dyDescent="0.35">
      <c r="H113">
        <v>26501</v>
      </c>
      <c r="I113" t="s">
        <v>8</v>
      </c>
      <c r="J113">
        <v>678</v>
      </c>
      <c r="K113">
        <v>0</v>
      </c>
    </row>
    <row r="114" spans="8:11" x14ac:dyDescent="0.35">
      <c r="H114">
        <v>26497</v>
      </c>
      <c r="I114" t="s">
        <v>21</v>
      </c>
      <c r="J114">
        <v>1415</v>
      </c>
      <c r="K114">
        <v>0</v>
      </c>
    </row>
    <row r="115" spans="8:11" x14ac:dyDescent="0.35">
      <c r="H115">
        <v>26494</v>
      </c>
      <c r="I115" t="s">
        <v>18</v>
      </c>
      <c r="J115">
        <v>458</v>
      </c>
      <c r="K115">
        <v>0</v>
      </c>
    </row>
    <row r="116" spans="8:11" x14ac:dyDescent="0.35">
      <c r="H116">
        <v>26492</v>
      </c>
      <c r="I116" t="s">
        <v>18</v>
      </c>
      <c r="J116">
        <v>507</v>
      </c>
      <c r="K116">
        <v>0</v>
      </c>
    </row>
    <row r="117" spans="8:11" x14ac:dyDescent="0.35">
      <c r="H117">
        <v>26490</v>
      </c>
      <c r="I117" t="s">
        <v>18</v>
      </c>
      <c r="J117">
        <v>2962</v>
      </c>
      <c r="K117">
        <v>0</v>
      </c>
    </row>
    <row r="118" spans="8:11" x14ac:dyDescent="0.35">
      <c r="H118">
        <v>26489</v>
      </c>
      <c r="I118" t="s">
        <v>18</v>
      </c>
      <c r="J118">
        <v>749</v>
      </c>
      <c r="K118">
        <v>0</v>
      </c>
    </row>
    <row r="119" spans="8:11" x14ac:dyDescent="0.35">
      <c r="H119">
        <v>26488</v>
      </c>
      <c r="I119" t="s">
        <v>8</v>
      </c>
      <c r="J119">
        <v>38</v>
      </c>
      <c r="K119">
        <v>0</v>
      </c>
    </row>
    <row r="120" spans="8:11" x14ac:dyDescent="0.35">
      <c r="H120">
        <v>26487</v>
      </c>
      <c r="I120" t="s">
        <v>53</v>
      </c>
      <c r="J120">
        <v>872</v>
      </c>
      <c r="K120">
        <v>0</v>
      </c>
    </row>
    <row r="121" spans="8:11" x14ac:dyDescent="0.35">
      <c r="H121">
        <v>26486</v>
      </c>
      <c r="I121" t="s">
        <v>18</v>
      </c>
      <c r="J121">
        <v>920</v>
      </c>
      <c r="K121">
        <v>0</v>
      </c>
    </row>
    <row r="122" spans="8:11" x14ac:dyDescent="0.35">
      <c r="H122">
        <v>26484</v>
      </c>
      <c r="I122" t="s">
        <v>7</v>
      </c>
      <c r="J122">
        <v>0</v>
      </c>
      <c r="K122">
        <v>0</v>
      </c>
    </row>
    <row r="123" spans="8:11" x14ac:dyDescent="0.35">
      <c r="H123">
        <v>26483</v>
      </c>
      <c r="I123" t="s">
        <v>18</v>
      </c>
      <c r="J123">
        <v>382</v>
      </c>
      <c r="K123">
        <v>0</v>
      </c>
    </row>
    <row r="124" spans="8:11" x14ac:dyDescent="0.35">
      <c r="H124">
        <v>26482</v>
      </c>
      <c r="I124" t="s">
        <v>15</v>
      </c>
      <c r="J124">
        <v>392</v>
      </c>
      <c r="K124">
        <v>0</v>
      </c>
    </row>
    <row r="125" spans="8:11" x14ac:dyDescent="0.35">
      <c r="H125">
        <v>26479</v>
      </c>
      <c r="I125" t="s">
        <v>15</v>
      </c>
      <c r="J125">
        <v>393</v>
      </c>
      <c r="K125">
        <v>0</v>
      </c>
    </row>
    <row r="126" spans="8:11" x14ac:dyDescent="0.35">
      <c r="H126">
        <v>26474</v>
      </c>
      <c r="I126" t="s">
        <v>10</v>
      </c>
      <c r="J126">
        <v>467</v>
      </c>
      <c r="K126">
        <v>0</v>
      </c>
    </row>
    <row r="127" spans="8:11" x14ac:dyDescent="0.35">
      <c r="H127">
        <v>26473</v>
      </c>
      <c r="I127" t="s">
        <v>15</v>
      </c>
      <c r="J127">
        <v>552</v>
      </c>
      <c r="K127">
        <v>0</v>
      </c>
    </row>
    <row r="128" spans="8:11" x14ac:dyDescent="0.35">
      <c r="H128">
        <v>26470</v>
      </c>
      <c r="I128" t="s">
        <v>13</v>
      </c>
      <c r="J128">
        <v>64</v>
      </c>
      <c r="K128">
        <v>0</v>
      </c>
    </row>
    <row r="129" spans="8:11" x14ac:dyDescent="0.35">
      <c r="H129">
        <v>26469</v>
      </c>
      <c r="I129" t="s">
        <v>18</v>
      </c>
      <c r="J129">
        <v>664</v>
      </c>
      <c r="K129">
        <v>0</v>
      </c>
    </row>
    <row r="130" spans="8:11" x14ac:dyDescent="0.35">
      <c r="H130">
        <v>26468</v>
      </c>
      <c r="I130" t="s">
        <v>53</v>
      </c>
      <c r="J130">
        <v>141</v>
      </c>
      <c r="K130">
        <v>0</v>
      </c>
    </row>
    <row r="131" spans="8:11" x14ac:dyDescent="0.35">
      <c r="H131">
        <v>26467</v>
      </c>
      <c r="I131" t="s">
        <v>8</v>
      </c>
      <c r="J131">
        <v>439</v>
      </c>
      <c r="K131">
        <v>0</v>
      </c>
    </row>
    <row r="132" spans="8:11" x14ac:dyDescent="0.35">
      <c r="H132">
        <v>26466</v>
      </c>
      <c r="I132" t="s">
        <v>8</v>
      </c>
      <c r="J132">
        <v>531</v>
      </c>
      <c r="K132">
        <v>0</v>
      </c>
    </row>
    <row r="133" spans="8:11" x14ac:dyDescent="0.35">
      <c r="H133">
        <v>26465</v>
      </c>
      <c r="I133" t="s">
        <v>53</v>
      </c>
      <c r="J133">
        <v>498</v>
      </c>
      <c r="K133">
        <v>0</v>
      </c>
    </row>
    <row r="134" spans="8:11" x14ac:dyDescent="0.35">
      <c r="H134">
        <v>26464</v>
      </c>
      <c r="I134" t="s">
        <v>7</v>
      </c>
      <c r="J134">
        <v>0</v>
      </c>
      <c r="K134">
        <v>0</v>
      </c>
    </row>
    <row r="135" spans="8:11" x14ac:dyDescent="0.35">
      <c r="H135">
        <v>26463</v>
      </c>
      <c r="I135" t="s">
        <v>18</v>
      </c>
      <c r="J135">
        <v>206</v>
      </c>
      <c r="K135">
        <v>0</v>
      </c>
    </row>
    <row r="136" spans="8:11" x14ac:dyDescent="0.35">
      <c r="H136">
        <v>26459</v>
      </c>
      <c r="I136" t="s">
        <v>18</v>
      </c>
      <c r="J136">
        <v>641</v>
      </c>
      <c r="K136">
        <v>0</v>
      </c>
    </row>
    <row r="137" spans="8:11" x14ac:dyDescent="0.35">
      <c r="H137">
        <v>26458</v>
      </c>
      <c r="I137" t="s">
        <v>20</v>
      </c>
      <c r="J137">
        <v>496</v>
      </c>
      <c r="K137">
        <v>0</v>
      </c>
    </row>
    <row r="138" spans="8:11" x14ac:dyDescent="0.35">
      <c r="H138">
        <v>26457</v>
      </c>
      <c r="I138" t="s">
        <v>7</v>
      </c>
      <c r="J138">
        <v>0</v>
      </c>
      <c r="K138">
        <v>0</v>
      </c>
    </row>
    <row r="139" spans="8:11" x14ac:dyDescent="0.35">
      <c r="H139">
        <v>26448</v>
      </c>
      <c r="I139" t="s">
        <v>21</v>
      </c>
      <c r="J139">
        <v>1167.7</v>
      </c>
      <c r="K139">
        <v>0</v>
      </c>
    </row>
    <row r="140" spans="8:11" x14ac:dyDescent="0.35">
      <c r="H140">
        <v>26447</v>
      </c>
      <c r="I140" t="s">
        <v>9</v>
      </c>
      <c r="J140">
        <v>992</v>
      </c>
      <c r="K140">
        <v>0</v>
      </c>
    </row>
    <row r="141" spans="8:11" x14ac:dyDescent="0.35">
      <c r="H141">
        <v>26436</v>
      </c>
      <c r="I141" t="s">
        <v>7</v>
      </c>
      <c r="J141">
        <v>0</v>
      </c>
      <c r="K141">
        <v>0</v>
      </c>
    </row>
    <row r="142" spans="8:11" x14ac:dyDescent="0.35">
      <c r="H142">
        <v>26435</v>
      </c>
      <c r="I142" t="s">
        <v>18</v>
      </c>
      <c r="J142">
        <v>783</v>
      </c>
      <c r="K142">
        <v>783</v>
      </c>
    </row>
    <row r="143" spans="8:11" x14ac:dyDescent="0.35">
      <c r="H143">
        <v>26426</v>
      </c>
      <c r="I143" t="s">
        <v>12</v>
      </c>
      <c r="J143">
        <v>97</v>
      </c>
      <c r="K143">
        <v>0</v>
      </c>
    </row>
    <row r="144" spans="8:11" x14ac:dyDescent="0.35">
      <c r="H144">
        <v>26424</v>
      </c>
      <c r="I144" t="s">
        <v>7</v>
      </c>
      <c r="J144">
        <v>0</v>
      </c>
      <c r="K144">
        <v>0</v>
      </c>
    </row>
    <row r="145" spans="8:11" x14ac:dyDescent="0.35">
      <c r="H145">
        <v>26422</v>
      </c>
      <c r="I145" t="s">
        <v>18</v>
      </c>
      <c r="J145">
        <v>714</v>
      </c>
      <c r="K145">
        <v>0</v>
      </c>
    </row>
    <row r="146" spans="8:11" x14ac:dyDescent="0.35">
      <c r="H146">
        <v>26417</v>
      </c>
      <c r="I146" t="s">
        <v>11</v>
      </c>
      <c r="J146">
        <v>413</v>
      </c>
      <c r="K146">
        <v>413</v>
      </c>
    </row>
    <row r="147" spans="8:11" x14ac:dyDescent="0.35">
      <c r="H147">
        <v>26416</v>
      </c>
      <c r="I147" t="s">
        <v>18</v>
      </c>
      <c r="J147">
        <v>680</v>
      </c>
      <c r="K147">
        <v>0</v>
      </c>
    </row>
    <row r="148" spans="8:11" x14ac:dyDescent="0.35">
      <c r="H148">
        <v>26405</v>
      </c>
      <c r="I148" t="s">
        <v>18</v>
      </c>
      <c r="J148">
        <v>688</v>
      </c>
      <c r="K148">
        <v>0</v>
      </c>
    </row>
    <row r="149" spans="8:11" x14ac:dyDescent="0.35">
      <c r="H149">
        <v>26396</v>
      </c>
      <c r="I149" t="s">
        <v>13</v>
      </c>
      <c r="J149">
        <v>611</v>
      </c>
      <c r="K149">
        <v>0</v>
      </c>
    </row>
    <row r="150" spans="8:11" x14ac:dyDescent="0.35">
      <c r="H150">
        <v>26394</v>
      </c>
      <c r="I150" t="s">
        <v>7</v>
      </c>
      <c r="J150">
        <v>0</v>
      </c>
      <c r="K150">
        <v>0</v>
      </c>
    </row>
    <row r="151" spans="8:11" x14ac:dyDescent="0.35">
      <c r="H151">
        <v>26393</v>
      </c>
      <c r="I151" t="s">
        <v>7</v>
      </c>
      <c r="J151">
        <v>0</v>
      </c>
      <c r="K151">
        <v>0</v>
      </c>
    </row>
    <row r="152" spans="8:11" x14ac:dyDescent="0.35">
      <c r="H152">
        <v>26389</v>
      </c>
      <c r="I152" t="s">
        <v>13</v>
      </c>
      <c r="J152">
        <v>853</v>
      </c>
      <c r="K152">
        <v>0</v>
      </c>
    </row>
    <row r="153" spans="8:11" x14ac:dyDescent="0.35">
      <c r="H153">
        <v>26387</v>
      </c>
      <c r="I153" t="s">
        <v>8</v>
      </c>
      <c r="J153">
        <v>742</v>
      </c>
      <c r="K153">
        <v>0</v>
      </c>
    </row>
    <row r="154" spans="8:11" x14ac:dyDescent="0.35">
      <c r="H154">
        <v>26385</v>
      </c>
      <c r="I154" t="s">
        <v>18</v>
      </c>
      <c r="J154">
        <v>60</v>
      </c>
      <c r="K154">
        <v>0</v>
      </c>
    </row>
    <row r="155" spans="8:11" x14ac:dyDescent="0.35">
      <c r="H155">
        <v>26368</v>
      </c>
      <c r="I155" t="s">
        <v>15</v>
      </c>
      <c r="J155">
        <v>953</v>
      </c>
      <c r="K155">
        <v>0</v>
      </c>
    </row>
    <row r="156" spans="8:11" x14ac:dyDescent="0.35">
      <c r="H156">
        <v>26366</v>
      </c>
      <c r="I156" t="s">
        <v>11</v>
      </c>
      <c r="J156">
        <v>0</v>
      </c>
      <c r="K156">
        <v>0</v>
      </c>
    </row>
    <row r="157" spans="8:11" x14ac:dyDescent="0.35">
      <c r="H157">
        <v>26364</v>
      </c>
      <c r="I157" t="s">
        <v>12</v>
      </c>
      <c r="J157">
        <v>515</v>
      </c>
      <c r="K157">
        <v>0</v>
      </c>
    </row>
    <row r="158" spans="8:11" x14ac:dyDescent="0.35">
      <c r="H158">
        <v>26352</v>
      </c>
      <c r="I158" t="s">
        <v>13</v>
      </c>
      <c r="J158">
        <v>388</v>
      </c>
      <c r="K158">
        <v>0</v>
      </c>
    </row>
    <row r="159" spans="8:11" x14ac:dyDescent="0.35">
      <c r="H159">
        <v>26343</v>
      </c>
      <c r="I159" t="s">
        <v>8</v>
      </c>
      <c r="J159">
        <v>1522</v>
      </c>
      <c r="K159">
        <v>1522</v>
      </c>
    </row>
    <row r="160" spans="8:11" x14ac:dyDescent="0.35">
      <c r="H160">
        <v>26322</v>
      </c>
      <c r="I160" t="s">
        <v>18</v>
      </c>
      <c r="J160">
        <v>407</v>
      </c>
      <c r="K160">
        <v>0</v>
      </c>
    </row>
    <row r="161" spans="8:11" x14ac:dyDescent="0.35">
      <c r="H161">
        <v>26320</v>
      </c>
      <c r="I161" t="s">
        <v>7</v>
      </c>
      <c r="J161">
        <v>715</v>
      </c>
      <c r="K161">
        <v>0</v>
      </c>
    </row>
    <row r="162" spans="8:11" x14ac:dyDescent="0.35">
      <c r="H162">
        <v>26316</v>
      </c>
      <c r="I162" t="s">
        <v>7</v>
      </c>
      <c r="J162">
        <v>0</v>
      </c>
      <c r="K162">
        <v>0</v>
      </c>
    </row>
    <row r="163" spans="8:11" x14ac:dyDescent="0.35">
      <c r="H163">
        <v>26307</v>
      </c>
      <c r="I163" t="s">
        <v>18</v>
      </c>
      <c r="J163">
        <v>463</v>
      </c>
      <c r="K163">
        <v>0</v>
      </c>
    </row>
    <row r="164" spans="8:11" x14ac:dyDescent="0.35">
      <c r="H164">
        <v>26293</v>
      </c>
      <c r="I164" t="s">
        <v>11</v>
      </c>
      <c r="J164">
        <v>448</v>
      </c>
      <c r="K164">
        <v>0</v>
      </c>
    </row>
    <row r="165" spans="8:11" x14ac:dyDescent="0.35">
      <c r="H165">
        <v>26292</v>
      </c>
      <c r="I165" t="s">
        <v>14</v>
      </c>
      <c r="J165">
        <v>0</v>
      </c>
      <c r="K165">
        <v>0</v>
      </c>
    </row>
    <row r="166" spans="8:11" x14ac:dyDescent="0.35">
      <c r="H166">
        <v>26288</v>
      </c>
      <c r="I166" t="s">
        <v>53</v>
      </c>
      <c r="J166">
        <v>0</v>
      </c>
      <c r="K166">
        <v>0</v>
      </c>
    </row>
    <row r="167" spans="8:11" x14ac:dyDescent="0.35">
      <c r="H167">
        <v>26282</v>
      </c>
      <c r="I167" t="s">
        <v>10</v>
      </c>
      <c r="J167">
        <v>1227</v>
      </c>
      <c r="K167">
        <v>0</v>
      </c>
    </row>
    <row r="168" spans="8:11" x14ac:dyDescent="0.35">
      <c r="H168">
        <v>26281</v>
      </c>
      <c r="I168" t="s">
        <v>11</v>
      </c>
      <c r="J168">
        <v>-39</v>
      </c>
      <c r="K168">
        <v>0</v>
      </c>
    </row>
    <row r="169" spans="8:11" x14ac:dyDescent="0.35">
      <c r="H169">
        <v>26267</v>
      </c>
      <c r="I169" t="s">
        <v>18</v>
      </c>
      <c r="J169">
        <v>1015</v>
      </c>
      <c r="K169">
        <v>0</v>
      </c>
    </row>
    <row r="170" spans="8:11" x14ac:dyDescent="0.35">
      <c r="H170">
        <v>26246</v>
      </c>
      <c r="I170" t="s">
        <v>7</v>
      </c>
      <c r="J170">
        <v>0</v>
      </c>
      <c r="K170">
        <v>0</v>
      </c>
    </row>
    <row r="171" spans="8:11" x14ac:dyDescent="0.35">
      <c r="H171">
        <v>26244</v>
      </c>
      <c r="I171" t="s">
        <v>7</v>
      </c>
      <c r="J171">
        <v>0</v>
      </c>
      <c r="K171">
        <v>0</v>
      </c>
    </row>
    <row r="172" spans="8:11" x14ac:dyDescent="0.35">
      <c r="H172">
        <v>26241</v>
      </c>
      <c r="I172" t="s">
        <v>12</v>
      </c>
      <c r="J172">
        <v>479</v>
      </c>
      <c r="K172">
        <v>0</v>
      </c>
    </row>
    <row r="173" spans="8:11" x14ac:dyDescent="0.35">
      <c r="H173">
        <v>26225</v>
      </c>
      <c r="I173" t="s">
        <v>9</v>
      </c>
      <c r="J173">
        <v>0</v>
      </c>
      <c r="K173">
        <v>0</v>
      </c>
    </row>
    <row r="174" spans="8:11" x14ac:dyDescent="0.35">
      <c r="H174">
        <v>26224</v>
      </c>
      <c r="I174" t="s">
        <v>9</v>
      </c>
      <c r="J174">
        <v>0</v>
      </c>
      <c r="K174">
        <v>0</v>
      </c>
    </row>
    <row r="175" spans="8:11" x14ac:dyDescent="0.35">
      <c r="H175">
        <v>26221</v>
      </c>
      <c r="I175" t="s">
        <v>19</v>
      </c>
      <c r="J175">
        <v>466</v>
      </c>
      <c r="K175">
        <v>0</v>
      </c>
    </row>
    <row r="176" spans="8:11" x14ac:dyDescent="0.35">
      <c r="H176">
        <v>26202</v>
      </c>
      <c r="I176" t="s">
        <v>7</v>
      </c>
      <c r="J176">
        <v>0</v>
      </c>
      <c r="K176">
        <v>0</v>
      </c>
    </row>
    <row r="177" spans="8:11" x14ac:dyDescent="0.35">
      <c r="H177">
        <v>26201</v>
      </c>
      <c r="I177" t="s">
        <v>7</v>
      </c>
      <c r="J177">
        <v>0</v>
      </c>
      <c r="K177">
        <v>0</v>
      </c>
    </row>
    <row r="178" spans="8:11" x14ac:dyDescent="0.35">
      <c r="H178">
        <v>26193</v>
      </c>
      <c r="I178" t="s">
        <v>19</v>
      </c>
      <c r="J178">
        <v>1825</v>
      </c>
      <c r="K178">
        <v>0</v>
      </c>
    </row>
    <row r="179" spans="8:11" x14ac:dyDescent="0.35">
      <c r="H179">
        <v>26192</v>
      </c>
      <c r="I179" t="s">
        <v>7</v>
      </c>
      <c r="J179">
        <v>0</v>
      </c>
      <c r="K179">
        <v>0</v>
      </c>
    </row>
    <row r="180" spans="8:11" x14ac:dyDescent="0.35">
      <c r="H180">
        <v>26189</v>
      </c>
      <c r="I180" t="s">
        <v>10</v>
      </c>
      <c r="J180">
        <v>908</v>
      </c>
      <c r="K180">
        <v>1006</v>
      </c>
    </row>
    <row r="181" spans="8:11" x14ac:dyDescent="0.35">
      <c r="H181">
        <v>26177</v>
      </c>
      <c r="I181" t="s">
        <v>19</v>
      </c>
      <c r="J181">
        <v>1199</v>
      </c>
      <c r="K181">
        <v>0</v>
      </c>
    </row>
    <row r="182" spans="8:11" x14ac:dyDescent="0.35">
      <c r="H182">
        <v>26174</v>
      </c>
      <c r="I182" t="s">
        <v>7</v>
      </c>
      <c r="J182">
        <v>0</v>
      </c>
      <c r="K182">
        <v>0</v>
      </c>
    </row>
    <row r="183" spans="8:11" x14ac:dyDescent="0.35">
      <c r="H183">
        <v>26173</v>
      </c>
      <c r="I183" t="s">
        <v>7</v>
      </c>
      <c r="J183">
        <v>0</v>
      </c>
      <c r="K183">
        <v>0</v>
      </c>
    </row>
    <row r="184" spans="8:11" x14ac:dyDescent="0.35">
      <c r="H184">
        <v>26134</v>
      </c>
      <c r="I184" t="s">
        <v>53</v>
      </c>
      <c r="J184">
        <v>-26</v>
      </c>
      <c r="K184">
        <v>0</v>
      </c>
    </row>
    <row r="185" spans="8:11" x14ac:dyDescent="0.35">
      <c r="H185">
        <v>26119</v>
      </c>
      <c r="I185" t="s">
        <v>12</v>
      </c>
      <c r="J185">
        <v>0</v>
      </c>
      <c r="K185">
        <v>0</v>
      </c>
    </row>
    <row r="186" spans="8:11" x14ac:dyDescent="0.35">
      <c r="H186">
        <v>26117</v>
      </c>
      <c r="I186" t="s">
        <v>18</v>
      </c>
      <c r="J186">
        <v>-25</v>
      </c>
      <c r="K186">
        <v>0</v>
      </c>
    </row>
    <row r="187" spans="8:11" x14ac:dyDescent="0.35">
      <c r="H187">
        <v>26115</v>
      </c>
      <c r="I187" t="s">
        <v>7</v>
      </c>
      <c r="J187">
        <v>-5</v>
      </c>
      <c r="K187">
        <v>0</v>
      </c>
    </row>
    <row r="188" spans="8:11" x14ac:dyDescent="0.35">
      <c r="H188">
        <v>26114</v>
      </c>
      <c r="I188" t="s">
        <v>7</v>
      </c>
      <c r="J188">
        <v>462</v>
      </c>
      <c r="K188">
        <v>0</v>
      </c>
    </row>
    <row r="189" spans="8:11" x14ac:dyDescent="0.35">
      <c r="H189">
        <v>26113</v>
      </c>
      <c r="I189" t="s">
        <v>19</v>
      </c>
      <c r="J189">
        <v>859</v>
      </c>
      <c r="K189">
        <v>0</v>
      </c>
    </row>
    <row r="190" spans="8:11" x14ac:dyDescent="0.35">
      <c r="H190">
        <v>26111</v>
      </c>
      <c r="I190" t="s">
        <v>16</v>
      </c>
      <c r="J190">
        <v>0</v>
      </c>
      <c r="K190">
        <v>0</v>
      </c>
    </row>
    <row r="191" spans="8:11" x14ac:dyDescent="0.35">
      <c r="H191">
        <v>26108</v>
      </c>
      <c r="I191" t="s">
        <v>7</v>
      </c>
      <c r="J191">
        <v>0</v>
      </c>
      <c r="K191">
        <v>0</v>
      </c>
    </row>
    <row r="192" spans="8:11" x14ac:dyDescent="0.35">
      <c r="H192">
        <v>26105</v>
      </c>
      <c r="I192" t="s">
        <v>19</v>
      </c>
      <c r="J192">
        <v>1030</v>
      </c>
      <c r="K192">
        <v>0</v>
      </c>
    </row>
    <row r="193" spans="8:11" x14ac:dyDescent="0.35">
      <c r="H193">
        <v>26100</v>
      </c>
      <c r="I193" t="s">
        <v>16</v>
      </c>
      <c r="J193">
        <v>95</v>
      </c>
      <c r="K193">
        <v>0</v>
      </c>
    </row>
    <row r="194" spans="8:11" x14ac:dyDescent="0.35">
      <c r="H194">
        <v>26093</v>
      </c>
      <c r="I194" t="s">
        <v>19</v>
      </c>
      <c r="J194">
        <v>512</v>
      </c>
      <c r="K194">
        <v>0</v>
      </c>
    </row>
    <row r="195" spans="8:11" x14ac:dyDescent="0.35">
      <c r="H195">
        <v>26091</v>
      </c>
      <c r="I195" t="s">
        <v>18</v>
      </c>
      <c r="J195">
        <v>984</v>
      </c>
      <c r="K195">
        <v>0</v>
      </c>
    </row>
    <row r="196" spans="8:11" x14ac:dyDescent="0.35">
      <c r="H196">
        <v>26090</v>
      </c>
      <c r="I196" t="s">
        <v>18</v>
      </c>
      <c r="J196">
        <v>599</v>
      </c>
      <c r="K196">
        <v>0</v>
      </c>
    </row>
    <row r="197" spans="8:11" x14ac:dyDescent="0.35">
      <c r="H197">
        <v>26087</v>
      </c>
      <c r="I197" t="s">
        <v>7</v>
      </c>
      <c r="J197">
        <v>0</v>
      </c>
      <c r="K197">
        <v>0</v>
      </c>
    </row>
    <row r="198" spans="8:11" x14ac:dyDescent="0.35">
      <c r="H198">
        <v>26085</v>
      </c>
      <c r="I198" t="s">
        <v>7</v>
      </c>
      <c r="J198">
        <v>0</v>
      </c>
      <c r="K198">
        <v>0</v>
      </c>
    </row>
    <row r="199" spans="8:11" x14ac:dyDescent="0.35">
      <c r="H199">
        <v>26080</v>
      </c>
      <c r="I199" t="s">
        <v>12</v>
      </c>
      <c r="J199">
        <v>-25</v>
      </c>
      <c r="K199">
        <v>0</v>
      </c>
    </row>
    <row r="200" spans="8:11" x14ac:dyDescent="0.35">
      <c r="H200">
        <v>26078</v>
      </c>
      <c r="I200" t="s">
        <v>18</v>
      </c>
      <c r="J200">
        <v>561</v>
      </c>
      <c r="K200">
        <v>0</v>
      </c>
    </row>
    <row r="201" spans="8:11" x14ac:dyDescent="0.35">
      <c r="H201">
        <v>26061</v>
      </c>
      <c r="I201" t="s">
        <v>18</v>
      </c>
      <c r="J201">
        <v>1136</v>
      </c>
      <c r="K201">
        <v>0</v>
      </c>
    </row>
    <row r="202" spans="8:11" x14ac:dyDescent="0.35">
      <c r="H202">
        <v>26059</v>
      </c>
      <c r="I202" t="s">
        <v>7</v>
      </c>
      <c r="J202">
        <v>0</v>
      </c>
      <c r="K202">
        <v>0</v>
      </c>
    </row>
    <row r="203" spans="8:11" x14ac:dyDescent="0.35">
      <c r="H203">
        <v>26047</v>
      </c>
      <c r="I203" t="s">
        <v>10</v>
      </c>
      <c r="J203">
        <v>0</v>
      </c>
      <c r="K203">
        <v>0</v>
      </c>
    </row>
    <row r="204" spans="8:11" x14ac:dyDescent="0.35">
      <c r="H204">
        <v>26041</v>
      </c>
      <c r="I204" t="s">
        <v>7</v>
      </c>
      <c r="J204">
        <v>0</v>
      </c>
      <c r="K204">
        <v>0</v>
      </c>
    </row>
    <row r="205" spans="8:11" x14ac:dyDescent="0.35">
      <c r="H205">
        <v>26039</v>
      </c>
      <c r="I205" t="s">
        <v>7</v>
      </c>
      <c r="J205">
        <v>0</v>
      </c>
      <c r="K205">
        <v>0</v>
      </c>
    </row>
    <row r="206" spans="8:11" x14ac:dyDescent="0.35">
      <c r="H206">
        <v>26037</v>
      </c>
      <c r="I206" t="s">
        <v>7</v>
      </c>
      <c r="J206">
        <v>0</v>
      </c>
      <c r="K206">
        <v>0</v>
      </c>
    </row>
    <row r="207" spans="8:11" x14ac:dyDescent="0.35">
      <c r="H207">
        <v>26033</v>
      </c>
      <c r="I207" t="s">
        <v>7</v>
      </c>
      <c r="J207">
        <v>0</v>
      </c>
      <c r="K207">
        <v>0</v>
      </c>
    </row>
    <row r="208" spans="8:11" x14ac:dyDescent="0.35">
      <c r="H208">
        <v>26012</v>
      </c>
      <c r="I208" t="s">
        <v>8</v>
      </c>
      <c r="J208">
        <v>455</v>
      </c>
      <c r="K208">
        <v>0</v>
      </c>
    </row>
    <row r="209" spans="8:11" x14ac:dyDescent="0.35">
      <c r="H209">
        <v>26002</v>
      </c>
      <c r="I209" t="s">
        <v>8</v>
      </c>
      <c r="J209">
        <v>26</v>
      </c>
      <c r="K209">
        <v>0</v>
      </c>
    </row>
    <row r="210" spans="8:11" x14ac:dyDescent="0.35">
      <c r="H210">
        <v>26001</v>
      </c>
      <c r="I210" t="s">
        <v>7</v>
      </c>
      <c r="J210">
        <v>0</v>
      </c>
      <c r="K210">
        <v>0</v>
      </c>
    </row>
    <row r="211" spans="8:11" x14ac:dyDescent="0.35">
      <c r="H211">
        <v>25991</v>
      </c>
      <c r="I211" t="s">
        <v>16</v>
      </c>
      <c r="J211">
        <v>0</v>
      </c>
      <c r="K211">
        <v>0</v>
      </c>
    </row>
    <row r="212" spans="8:11" x14ac:dyDescent="0.35">
      <c r="H212">
        <v>25967</v>
      </c>
      <c r="I212" t="s">
        <v>7</v>
      </c>
      <c r="J212">
        <v>0</v>
      </c>
      <c r="K212">
        <v>0</v>
      </c>
    </row>
    <row r="213" spans="8:11" x14ac:dyDescent="0.35">
      <c r="H213">
        <v>25963</v>
      </c>
      <c r="I213" t="s">
        <v>7</v>
      </c>
      <c r="J213">
        <v>0</v>
      </c>
      <c r="K213">
        <v>0</v>
      </c>
    </row>
    <row r="214" spans="8:11" x14ac:dyDescent="0.35">
      <c r="H214">
        <v>25957</v>
      </c>
      <c r="I214" t="s">
        <v>16</v>
      </c>
      <c r="J214">
        <v>0</v>
      </c>
      <c r="K214">
        <v>0</v>
      </c>
    </row>
    <row r="215" spans="8:11" x14ac:dyDescent="0.35">
      <c r="H215">
        <v>25956</v>
      </c>
      <c r="I215" t="s">
        <v>16</v>
      </c>
      <c r="J215">
        <v>0</v>
      </c>
      <c r="K215">
        <v>0</v>
      </c>
    </row>
    <row r="216" spans="8:11" x14ac:dyDescent="0.35">
      <c r="H216">
        <v>25941</v>
      </c>
      <c r="I216" t="s">
        <v>7</v>
      </c>
      <c r="J216">
        <v>0</v>
      </c>
      <c r="K216">
        <v>0</v>
      </c>
    </row>
    <row r="217" spans="8:11" x14ac:dyDescent="0.35">
      <c r="H217">
        <v>25933</v>
      </c>
      <c r="I217" t="s">
        <v>18</v>
      </c>
      <c r="J217">
        <v>-90</v>
      </c>
      <c r="K217">
        <v>0</v>
      </c>
    </row>
    <row r="218" spans="8:11" x14ac:dyDescent="0.35">
      <c r="H218">
        <v>25930</v>
      </c>
      <c r="I218" t="s">
        <v>18</v>
      </c>
      <c r="J218">
        <v>-25</v>
      </c>
      <c r="K218">
        <v>0</v>
      </c>
    </row>
    <row r="219" spans="8:11" x14ac:dyDescent="0.35">
      <c r="H219">
        <v>25926</v>
      </c>
      <c r="I219" t="s">
        <v>7</v>
      </c>
      <c r="J219">
        <v>0</v>
      </c>
      <c r="K219">
        <v>0</v>
      </c>
    </row>
    <row r="220" spans="8:11" x14ac:dyDescent="0.35">
      <c r="H220">
        <v>25921</v>
      </c>
      <c r="I220" t="s">
        <v>12</v>
      </c>
      <c r="J220">
        <v>0</v>
      </c>
      <c r="K220">
        <v>0</v>
      </c>
    </row>
    <row r="221" spans="8:11" x14ac:dyDescent="0.35">
      <c r="H221">
        <v>25911</v>
      </c>
      <c r="I221" t="s">
        <v>7</v>
      </c>
      <c r="J221">
        <v>0</v>
      </c>
      <c r="K221">
        <v>0</v>
      </c>
    </row>
    <row r="222" spans="8:11" x14ac:dyDescent="0.35">
      <c r="H222">
        <v>25908</v>
      </c>
      <c r="I222" t="s">
        <v>9</v>
      </c>
      <c r="J222">
        <v>752</v>
      </c>
      <c r="K222">
        <v>0</v>
      </c>
    </row>
    <row r="223" spans="8:11" x14ac:dyDescent="0.35">
      <c r="H223">
        <v>25907</v>
      </c>
      <c r="I223" t="s">
        <v>7</v>
      </c>
      <c r="J223">
        <v>0</v>
      </c>
      <c r="K223">
        <v>0</v>
      </c>
    </row>
    <row r="224" spans="8:11" x14ac:dyDescent="0.35">
      <c r="H224">
        <v>25899</v>
      </c>
      <c r="I224" t="s">
        <v>18</v>
      </c>
      <c r="J224">
        <v>0</v>
      </c>
      <c r="K224">
        <v>0</v>
      </c>
    </row>
    <row r="225" spans="8:11" x14ac:dyDescent="0.35">
      <c r="H225">
        <v>25884</v>
      </c>
      <c r="I225" t="s">
        <v>7</v>
      </c>
      <c r="J225">
        <v>455</v>
      </c>
      <c r="K225">
        <v>0</v>
      </c>
    </row>
    <row r="226" spans="8:11" x14ac:dyDescent="0.35">
      <c r="H226">
        <v>25871</v>
      </c>
      <c r="I226" t="s">
        <v>16</v>
      </c>
      <c r="J226">
        <v>-36</v>
      </c>
      <c r="K226">
        <v>0</v>
      </c>
    </row>
    <row r="227" spans="8:11" x14ac:dyDescent="0.35">
      <c r="H227">
        <v>25852</v>
      </c>
      <c r="I227" t="s">
        <v>20</v>
      </c>
      <c r="J227">
        <v>0</v>
      </c>
      <c r="K227">
        <v>0</v>
      </c>
    </row>
    <row r="228" spans="8:11" x14ac:dyDescent="0.35">
      <c r="H228">
        <v>25846</v>
      </c>
      <c r="I228" t="s">
        <v>8</v>
      </c>
      <c r="J228">
        <v>0</v>
      </c>
      <c r="K228">
        <v>0</v>
      </c>
    </row>
    <row r="229" spans="8:11" x14ac:dyDescent="0.35">
      <c r="H229">
        <v>25828</v>
      </c>
      <c r="I229" t="s">
        <v>14</v>
      </c>
      <c r="J229">
        <v>0</v>
      </c>
      <c r="K229">
        <v>0</v>
      </c>
    </row>
    <row r="230" spans="8:11" x14ac:dyDescent="0.35">
      <c r="H230">
        <v>25824</v>
      </c>
      <c r="I230" t="s">
        <v>10</v>
      </c>
      <c r="J230">
        <v>0</v>
      </c>
      <c r="K230">
        <v>0</v>
      </c>
    </row>
    <row r="231" spans="8:11" x14ac:dyDescent="0.35">
      <c r="H231">
        <v>25823</v>
      </c>
      <c r="I231" t="s">
        <v>13</v>
      </c>
      <c r="J231">
        <v>0</v>
      </c>
      <c r="K231">
        <v>0</v>
      </c>
    </row>
    <row r="232" spans="8:11" x14ac:dyDescent="0.35">
      <c r="H232">
        <v>25816</v>
      </c>
      <c r="I232" t="s">
        <v>18</v>
      </c>
      <c r="J232">
        <v>0</v>
      </c>
      <c r="K232">
        <v>0</v>
      </c>
    </row>
    <row r="233" spans="8:11" x14ac:dyDescent="0.35">
      <c r="H233">
        <v>25789</v>
      </c>
      <c r="I233" t="s">
        <v>18</v>
      </c>
      <c r="J233">
        <v>458</v>
      </c>
      <c r="K233">
        <v>0</v>
      </c>
    </row>
    <row r="234" spans="8:11" x14ac:dyDescent="0.35">
      <c r="H234">
        <v>25788</v>
      </c>
      <c r="I234" t="s">
        <v>7</v>
      </c>
      <c r="J234">
        <v>0</v>
      </c>
      <c r="K234">
        <v>0</v>
      </c>
    </row>
    <row r="235" spans="8:11" x14ac:dyDescent="0.35">
      <c r="H235">
        <v>25776</v>
      </c>
      <c r="I235" t="s">
        <v>20</v>
      </c>
      <c r="J235">
        <v>0</v>
      </c>
      <c r="K235">
        <v>0</v>
      </c>
    </row>
    <row r="236" spans="8:11" x14ac:dyDescent="0.35">
      <c r="H236">
        <v>25772</v>
      </c>
      <c r="I236" t="s">
        <v>7</v>
      </c>
      <c r="J236">
        <v>0</v>
      </c>
      <c r="K236">
        <v>0</v>
      </c>
    </row>
    <row r="237" spans="8:11" x14ac:dyDescent="0.35">
      <c r="H237">
        <v>25770</v>
      </c>
      <c r="I237" t="s">
        <v>12</v>
      </c>
      <c r="J237">
        <v>0</v>
      </c>
      <c r="K237">
        <v>0</v>
      </c>
    </row>
    <row r="238" spans="8:11" x14ac:dyDescent="0.35">
      <c r="H238">
        <v>25769</v>
      </c>
      <c r="I238" t="s">
        <v>16</v>
      </c>
      <c r="J238">
        <v>-39</v>
      </c>
      <c r="K238">
        <v>0</v>
      </c>
    </row>
    <row r="239" spans="8:11" x14ac:dyDescent="0.35">
      <c r="H239">
        <v>25764</v>
      </c>
      <c r="I239" t="s">
        <v>20</v>
      </c>
      <c r="J239">
        <v>0</v>
      </c>
      <c r="K239">
        <v>0</v>
      </c>
    </row>
    <row r="240" spans="8:11" x14ac:dyDescent="0.35">
      <c r="H240">
        <v>25763</v>
      </c>
      <c r="I240" t="s">
        <v>7</v>
      </c>
      <c r="J240">
        <v>0</v>
      </c>
      <c r="K240">
        <v>0</v>
      </c>
    </row>
    <row r="241" spans="8:11" x14ac:dyDescent="0.35">
      <c r="H241">
        <v>25754</v>
      </c>
      <c r="I241" t="s">
        <v>9</v>
      </c>
      <c r="J241">
        <v>-34</v>
      </c>
      <c r="K241">
        <v>0</v>
      </c>
    </row>
    <row r="242" spans="8:11" x14ac:dyDescent="0.35">
      <c r="H242">
        <v>25744</v>
      </c>
      <c r="I242" t="s">
        <v>8</v>
      </c>
      <c r="J242">
        <v>-74</v>
      </c>
      <c r="K242">
        <v>0</v>
      </c>
    </row>
    <row r="243" spans="8:11" x14ac:dyDescent="0.35">
      <c r="H243">
        <v>25727</v>
      </c>
      <c r="I243" t="s">
        <v>8</v>
      </c>
      <c r="J243">
        <v>0</v>
      </c>
      <c r="K243">
        <v>0</v>
      </c>
    </row>
    <row r="244" spans="8:11" x14ac:dyDescent="0.35">
      <c r="H244">
        <v>25705</v>
      </c>
      <c r="I244" t="s">
        <v>20</v>
      </c>
      <c r="J244">
        <v>0</v>
      </c>
      <c r="K244">
        <v>0</v>
      </c>
    </row>
    <row r="245" spans="8:11" x14ac:dyDescent="0.35">
      <c r="H245">
        <v>25650</v>
      </c>
      <c r="I245" t="s">
        <v>20</v>
      </c>
      <c r="J245">
        <v>-2</v>
      </c>
      <c r="K245">
        <v>0</v>
      </c>
    </row>
    <row r="246" spans="8:11" x14ac:dyDescent="0.35">
      <c r="H246">
        <v>25633</v>
      </c>
      <c r="I246" t="s">
        <v>20</v>
      </c>
      <c r="J246">
        <v>0</v>
      </c>
      <c r="K246">
        <v>0</v>
      </c>
    </row>
    <row r="247" spans="8:11" x14ac:dyDescent="0.35">
      <c r="H247">
        <v>25552</v>
      </c>
      <c r="I247" t="s">
        <v>16</v>
      </c>
      <c r="J247">
        <v>616</v>
      </c>
      <c r="K247">
        <v>0</v>
      </c>
    </row>
    <row r="248" spans="8:11" x14ac:dyDescent="0.35">
      <c r="H248">
        <v>25468</v>
      </c>
      <c r="I248" t="s">
        <v>9</v>
      </c>
      <c r="J248">
        <v>0</v>
      </c>
      <c r="K248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814A-7E6D-4579-9FBB-AC0456D538EB}">
  <dimension ref="B1:P256"/>
  <sheetViews>
    <sheetView workbookViewId="0">
      <selection activeCell="N6" sqref="N5:N107"/>
    </sheetView>
  </sheetViews>
  <sheetFormatPr defaultRowHeight="15.6" x14ac:dyDescent="0.3"/>
  <cols>
    <col min="4" max="4" width="9.5546875" customWidth="1"/>
    <col min="10" max="10" width="9.5546875" customWidth="1"/>
    <col min="14" max="16" width="8.6640625" style="41" customWidth="1"/>
  </cols>
  <sheetData>
    <row r="1" spans="2:16" x14ac:dyDescent="0.3">
      <c r="N1" s="41" t="s">
        <v>68</v>
      </c>
    </row>
    <row r="2" spans="2:16" x14ac:dyDescent="0.3">
      <c r="B2" t="s">
        <v>23</v>
      </c>
      <c r="C2" t="s">
        <v>0</v>
      </c>
      <c r="D2" t="s">
        <v>25</v>
      </c>
      <c r="E2" t="s">
        <v>26</v>
      </c>
      <c r="H2" t="s">
        <v>23</v>
      </c>
      <c r="I2" t="s">
        <v>0</v>
      </c>
      <c r="J2" t="s">
        <v>25</v>
      </c>
      <c r="K2" t="s">
        <v>26</v>
      </c>
      <c r="N2" s="133" t="s">
        <v>0</v>
      </c>
      <c r="O2" s="134" t="s">
        <v>28</v>
      </c>
    </row>
    <row r="3" spans="2:16" x14ac:dyDescent="0.3">
      <c r="B3">
        <v>26602</v>
      </c>
      <c r="C3" t="s">
        <v>4</v>
      </c>
      <c r="D3">
        <f>VLOOKUP(B3,Table23[],3,FALSE)</f>
        <v>338</v>
      </c>
      <c r="E3">
        <f>VLOOKUP(B3,Table23[],4,FALSE)</f>
        <v>0</v>
      </c>
      <c r="H3">
        <v>26764</v>
      </c>
      <c r="I3" t="s">
        <v>7</v>
      </c>
      <c r="J3">
        <v>363</v>
      </c>
      <c r="K3">
        <v>363</v>
      </c>
    </row>
    <row r="4" spans="2:16" x14ac:dyDescent="0.3">
      <c r="B4">
        <v>26693</v>
      </c>
      <c r="C4" t="s">
        <v>4</v>
      </c>
      <c r="D4">
        <f>VLOOKUP(B4,Table23[],3,FALSE)</f>
        <v>711</v>
      </c>
      <c r="E4">
        <f>VLOOKUP(B4,Table23[],4,FALSE)</f>
        <v>0</v>
      </c>
      <c r="H4">
        <v>26763</v>
      </c>
      <c r="I4" t="s">
        <v>7</v>
      </c>
      <c r="J4">
        <v>710</v>
      </c>
      <c r="K4">
        <v>0</v>
      </c>
      <c r="N4" s="133" t="s">
        <v>29</v>
      </c>
      <c r="O4" s="134" t="s">
        <v>31</v>
      </c>
      <c r="P4" s="134" t="s">
        <v>32</v>
      </c>
    </row>
    <row r="5" spans="2:16" x14ac:dyDescent="0.3">
      <c r="B5">
        <v>26712</v>
      </c>
      <c r="C5" t="s">
        <v>4</v>
      </c>
      <c r="D5">
        <f>VLOOKUP(B5,Table23[],3,FALSE)</f>
        <v>636</v>
      </c>
      <c r="E5">
        <f>VLOOKUP(B5,Table23[],4,FALSE)</f>
        <v>636</v>
      </c>
      <c r="H5">
        <v>26761</v>
      </c>
      <c r="I5" t="s">
        <v>7</v>
      </c>
      <c r="J5">
        <v>507</v>
      </c>
      <c r="K5">
        <v>0</v>
      </c>
      <c r="N5" s="135">
        <v>26320</v>
      </c>
      <c r="O5" s="136">
        <v>715</v>
      </c>
      <c r="P5" s="136">
        <v>0</v>
      </c>
    </row>
    <row r="6" spans="2:16" x14ac:dyDescent="0.3">
      <c r="B6">
        <v>26701</v>
      </c>
      <c r="C6" t="s">
        <v>4</v>
      </c>
      <c r="D6">
        <f>VLOOKUP(B6,Table23[],3,FALSE)</f>
        <v>483.65</v>
      </c>
      <c r="E6">
        <f>VLOOKUP(B6,Table23[],4,FALSE)</f>
        <v>0</v>
      </c>
      <c r="H6">
        <v>26760</v>
      </c>
      <c r="I6" t="s">
        <v>7</v>
      </c>
      <c r="J6">
        <v>583</v>
      </c>
      <c r="K6">
        <v>0</v>
      </c>
      <c r="N6" s="135">
        <v>26458</v>
      </c>
      <c r="O6" s="136">
        <v>496</v>
      </c>
      <c r="P6" s="136">
        <v>0</v>
      </c>
    </row>
    <row r="7" spans="2:16" x14ac:dyDescent="0.3">
      <c r="B7">
        <v>26650</v>
      </c>
      <c r="C7" t="s">
        <v>4</v>
      </c>
      <c r="D7">
        <f>VLOOKUP(B7,Table23[],3,FALSE)</f>
        <v>1340</v>
      </c>
      <c r="E7">
        <f>VLOOKUP(B7,Table23[],4,FALSE)</f>
        <v>0</v>
      </c>
      <c r="H7">
        <v>26759</v>
      </c>
      <c r="I7" t="s">
        <v>7</v>
      </c>
      <c r="J7">
        <v>801.5</v>
      </c>
      <c r="K7">
        <v>0</v>
      </c>
      <c r="N7" s="135">
        <v>26465</v>
      </c>
      <c r="O7" s="136">
        <v>498</v>
      </c>
      <c r="P7" s="136">
        <v>0</v>
      </c>
    </row>
    <row r="8" spans="2:16" x14ac:dyDescent="0.3">
      <c r="B8">
        <v>26697</v>
      </c>
      <c r="C8" t="s">
        <v>4</v>
      </c>
      <c r="D8">
        <f>VLOOKUP(B8,Table23[],3,FALSE)</f>
        <v>823</v>
      </c>
      <c r="E8">
        <f>VLOOKUP(B8,Table23[],4,FALSE)</f>
        <v>0</v>
      </c>
      <c r="H8">
        <v>26758</v>
      </c>
      <c r="I8" t="s">
        <v>7</v>
      </c>
      <c r="J8">
        <v>527</v>
      </c>
      <c r="K8">
        <v>0</v>
      </c>
      <c r="N8" s="135">
        <v>26471</v>
      </c>
      <c r="O8" s="136">
        <v>658</v>
      </c>
      <c r="P8" s="136">
        <v>0</v>
      </c>
    </row>
    <row r="9" spans="2:16" x14ac:dyDescent="0.3">
      <c r="B9">
        <v>26695</v>
      </c>
      <c r="C9" t="s">
        <v>4</v>
      </c>
      <c r="D9">
        <f>VLOOKUP(B9,Table23[],3,FALSE)</f>
        <v>468</v>
      </c>
      <c r="E9">
        <f>VLOOKUP(B9,Table23[],4,FALSE)</f>
        <v>0</v>
      </c>
      <c r="H9">
        <v>26757</v>
      </c>
      <c r="I9" t="s">
        <v>7</v>
      </c>
      <c r="J9">
        <v>406</v>
      </c>
      <c r="K9">
        <v>0</v>
      </c>
      <c r="N9" s="135">
        <v>26473</v>
      </c>
      <c r="O9" s="136">
        <v>552</v>
      </c>
      <c r="P9" s="136">
        <v>0</v>
      </c>
    </row>
    <row r="10" spans="2:16" x14ac:dyDescent="0.3">
      <c r="B10">
        <v>26688</v>
      </c>
      <c r="C10" t="s">
        <v>4</v>
      </c>
      <c r="D10">
        <f>VLOOKUP(B10,Table23[],3,FALSE)</f>
        <v>455</v>
      </c>
      <c r="E10">
        <f>VLOOKUP(B10,Table23[],4,FALSE)</f>
        <v>0</v>
      </c>
      <c r="H10">
        <v>26756</v>
      </c>
      <c r="I10" t="s">
        <v>7</v>
      </c>
      <c r="J10">
        <v>707</v>
      </c>
      <c r="K10">
        <v>0</v>
      </c>
      <c r="N10" s="135">
        <v>26479</v>
      </c>
      <c r="O10" s="136">
        <v>393</v>
      </c>
      <c r="P10" s="136">
        <v>0</v>
      </c>
    </row>
    <row r="11" spans="2:16" x14ac:dyDescent="0.3">
      <c r="B11">
        <v>26702</v>
      </c>
      <c r="C11" t="s">
        <v>4</v>
      </c>
      <c r="D11">
        <f>VLOOKUP(B11,Table23[],3,FALSE)</f>
        <v>441</v>
      </c>
      <c r="E11">
        <f>VLOOKUP(B11,Table23[],4,FALSE)</f>
        <v>441</v>
      </c>
      <c r="H11">
        <v>26755</v>
      </c>
      <c r="I11" t="s">
        <v>66</v>
      </c>
      <c r="J11">
        <v>463</v>
      </c>
      <c r="K11">
        <v>463</v>
      </c>
      <c r="N11" s="135">
        <v>26504</v>
      </c>
      <c r="O11" s="136">
        <v>820</v>
      </c>
      <c r="P11" s="136">
        <v>0</v>
      </c>
    </row>
    <row r="12" spans="2:16" x14ac:dyDescent="0.3">
      <c r="B12">
        <v>26711</v>
      </c>
      <c r="C12" t="s">
        <v>4</v>
      </c>
      <c r="D12">
        <f>VLOOKUP(B12,Table23[],3,FALSE)</f>
        <v>1436</v>
      </c>
      <c r="E12">
        <f>VLOOKUP(B12,Table23[],4,FALSE)</f>
        <v>0</v>
      </c>
      <c r="H12">
        <v>26754</v>
      </c>
      <c r="I12" t="s">
        <v>7</v>
      </c>
      <c r="J12">
        <v>1302</v>
      </c>
      <c r="K12">
        <v>0</v>
      </c>
      <c r="N12" s="135">
        <v>26514</v>
      </c>
      <c r="O12" s="136">
        <v>1538</v>
      </c>
      <c r="P12" s="136">
        <v>0</v>
      </c>
    </row>
    <row r="13" spans="2:16" x14ac:dyDescent="0.3">
      <c r="B13">
        <v>26657</v>
      </c>
      <c r="C13" t="s">
        <v>4</v>
      </c>
      <c r="D13">
        <f>VLOOKUP(B13,Table23[],3,FALSE)</f>
        <v>634</v>
      </c>
      <c r="E13">
        <f>VLOOKUP(B13,Table23[],4,FALSE)</f>
        <v>0</v>
      </c>
      <c r="H13">
        <v>26753</v>
      </c>
      <c r="I13" t="s">
        <v>7</v>
      </c>
      <c r="J13">
        <v>0</v>
      </c>
      <c r="K13">
        <v>0</v>
      </c>
      <c r="N13" s="135">
        <v>26522</v>
      </c>
      <c r="O13" s="136">
        <v>450</v>
      </c>
      <c r="P13" s="136">
        <v>0</v>
      </c>
    </row>
    <row r="14" spans="2:16" x14ac:dyDescent="0.3">
      <c r="B14">
        <v>26717</v>
      </c>
      <c r="C14" t="s">
        <v>4</v>
      </c>
      <c r="D14">
        <f>VLOOKUP(B14,Table23[],3,FALSE)</f>
        <v>625</v>
      </c>
      <c r="E14">
        <f>VLOOKUP(B14,Table23[],4,FALSE)</f>
        <v>0</v>
      </c>
      <c r="H14">
        <v>26752</v>
      </c>
      <c r="I14" t="s">
        <v>7</v>
      </c>
      <c r="J14">
        <v>449</v>
      </c>
      <c r="K14">
        <v>0</v>
      </c>
      <c r="N14" s="135">
        <v>26525</v>
      </c>
      <c r="O14" s="136">
        <v>1660.5</v>
      </c>
      <c r="P14" s="136">
        <v>0</v>
      </c>
    </row>
    <row r="15" spans="2:16" x14ac:dyDescent="0.3">
      <c r="B15">
        <v>26614</v>
      </c>
      <c r="C15" t="s">
        <v>4</v>
      </c>
      <c r="D15">
        <f>VLOOKUP(B15,Table23[],3,FALSE)</f>
        <v>993.65</v>
      </c>
      <c r="E15">
        <f>VLOOKUP(B15,Table23[],4,FALSE)</f>
        <v>0</v>
      </c>
      <c r="H15">
        <v>26751</v>
      </c>
      <c r="I15" t="s">
        <v>66</v>
      </c>
      <c r="J15">
        <v>417</v>
      </c>
      <c r="K15">
        <v>0</v>
      </c>
      <c r="N15" s="135">
        <v>26531</v>
      </c>
      <c r="O15" s="136">
        <v>758</v>
      </c>
      <c r="P15" s="136">
        <v>0</v>
      </c>
    </row>
    <row r="16" spans="2:16" x14ac:dyDescent="0.3">
      <c r="B16">
        <v>26630</v>
      </c>
      <c r="C16" t="s">
        <v>4</v>
      </c>
      <c r="D16">
        <f>VLOOKUP(B16,Table23[],3,FALSE)</f>
        <v>434</v>
      </c>
      <c r="E16">
        <f>VLOOKUP(B16,Table23[],4,FALSE)</f>
        <v>0</v>
      </c>
      <c r="H16">
        <v>26750</v>
      </c>
      <c r="I16" t="s">
        <v>7</v>
      </c>
      <c r="J16">
        <v>1376</v>
      </c>
      <c r="K16">
        <v>0</v>
      </c>
      <c r="N16" s="135">
        <v>26532</v>
      </c>
      <c r="O16" s="136">
        <v>259</v>
      </c>
      <c r="P16" s="136">
        <v>0</v>
      </c>
    </row>
    <row r="17" spans="2:16" x14ac:dyDescent="0.3">
      <c r="B17">
        <v>26465</v>
      </c>
      <c r="C17" t="s">
        <v>4</v>
      </c>
      <c r="D17">
        <f>VLOOKUP(B17,Table23[],3,FALSE)</f>
        <v>498</v>
      </c>
      <c r="E17">
        <f>VLOOKUP(B17,Table23[],4,FALSE)</f>
        <v>0</v>
      </c>
      <c r="H17">
        <v>26749</v>
      </c>
      <c r="I17" t="s">
        <v>7</v>
      </c>
      <c r="J17">
        <v>967</v>
      </c>
      <c r="K17">
        <v>0</v>
      </c>
      <c r="N17" s="135">
        <v>26574</v>
      </c>
      <c r="O17" s="136">
        <v>50</v>
      </c>
      <c r="P17" s="136">
        <v>0</v>
      </c>
    </row>
    <row r="18" spans="2:16" x14ac:dyDescent="0.3">
      <c r="B18">
        <v>26613</v>
      </c>
      <c r="C18" t="s">
        <v>4</v>
      </c>
      <c r="D18">
        <f>VLOOKUP(B18,Table23[],3,FALSE)</f>
        <v>660</v>
      </c>
      <c r="E18">
        <f>VLOOKUP(B18,Table23[],4,FALSE)</f>
        <v>0</v>
      </c>
      <c r="H18">
        <v>26748</v>
      </c>
      <c r="I18" t="s">
        <v>67</v>
      </c>
      <c r="J18">
        <v>730</v>
      </c>
      <c r="K18">
        <v>0</v>
      </c>
      <c r="N18" s="135">
        <v>26577</v>
      </c>
      <c r="O18" s="136">
        <v>453</v>
      </c>
      <c r="P18" s="136">
        <v>0</v>
      </c>
    </row>
    <row r="19" spans="2:16" x14ac:dyDescent="0.3">
      <c r="B19">
        <v>26730</v>
      </c>
      <c r="C19" t="s">
        <v>4</v>
      </c>
      <c r="D19">
        <f>VLOOKUP(B19,Table23[],3,FALSE)</f>
        <v>457</v>
      </c>
      <c r="E19">
        <f>VLOOKUP(B19,Table23[],4,FALSE)</f>
        <v>0</v>
      </c>
      <c r="H19">
        <v>26746</v>
      </c>
      <c r="I19" t="s">
        <v>7</v>
      </c>
      <c r="J19">
        <v>23</v>
      </c>
      <c r="K19">
        <v>0</v>
      </c>
      <c r="N19" s="135">
        <v>26585</v>
      </c>
      <c r="O19" s="136">
        <v>46</v>
      </c>
      <c r="P19" s="136">
        <v>0</v>
      </c>
    </row>
    <row r="20" spans="2:16" x14ac:dyDescent="0.3">
      <c r="B20">
        <v>26736</v>
      </c>
      <c r="C20" t="s">
        <v>4</v>
      </c>
      <c r="D20">
        <f>VLOOKUP(B20,Table23[],3,FALSE)</f>
        <v>586</v>
      </c>
      <c r="E20">
        <f>VLOOKUP(B20,Table23[],4,FALSE)</f>
        <v>586</v>
      </c>
      <c r="H20">
        <v>26745</v>
      </c>
      <c r="I20" t="s">
        <v>67</v>
      </c>
      <c r="J20">
        <v>1440</v>
      </c>
      <c r="K20">
        <v>0</v>
      </c>
      <c r="N20" s="135">
        <v>26602</v>
      </c>
      <c r="O20" s="136">
        <v>338</v>
      </c>
      <c r="P20" s="136">
        <v>0</v>
      </c>
    </row>
    <row r="21" spans="2:16" x14ac:dyDescent="0.3">
      <c r="B21">
        <v>26737</v>
      </c>
      <c r="C21" t="s">
        <v>4</v>
      </c>
      <c r="D21">
        <f>VLOOKUP(B21,Table23[],3,FALSE)</f>
        <v>916</v>
      </c>
      <c r="E21">
        <f>VLOOKUP(B21,Table23[],4,FALSE)</f>
        <v>0</v>
      </c>
      <c r="H21">
        <v>26744</v>
      </c>
      <c r="I21" t="s">
        <v>66</v>
      </c>
      <c r="J21">
        <v>771</v>
      </c>
      <c r="K21">
        <v>0</v>
      </c>
      <c r="N21" s="135">
        <v>26605</v>
      </c>
      <c r="O21" s="136">
        <v>172</v>
      </c>
      <c r="P21" s="136">
        <v>0</v>
      </c>
    </row>
    <row r="22" spans="2:16" x14ac:dyDescent="0.3">
      <c r="B22">
        <v>26698</v>
      </c>
      <c r="C22" t="s">
        <v>3</v>
      </c>
      <c r="D22">
        <f>VLOOKUP(B22,Table23[],3,FALSE)</f>
        <v>436</v>
      </c>
      <c r="E22">
        <f>VLOOKUP(B22,Table23[],4,FALSE)</f>
        <v>0</v>
      </c>
      <c r="H22">
        <v>26743</v>
      </c>
      <c r="I22" t="s">
        <v>7</v>
      </c>
      <c r="J22">
        <v>442</v>
      </c>
      <c r="K22">
        <v>0</v>
      </c>
      <c r="N22" s="135">
        <v>26613</v>
      </c>
      <c r="O22" s="136">
        <v>660</v>
      </c>
      <c r="P22" s="136">
        <v>0</v>
      </c>
    </row>
    <row r="23" spans="2:16" x14ac:dyDescent="0.3">
      <c r="B23">
        <v>26672</v>
      </c>
      <c r="C23" t="s">
        <v>3</v>
      </c>
      <c r="D23">
        <f>VLOOKUP(B23,Table23[],3,FALSE)</f>
        <v>418.75</v>
      </c>
      <c r="E23">
        <f>VLOOKUP(B23,Table23[],4,FALSE)</f>
        <v>0</v>
      </c>
      <c r="H23">
        <v>26742</v>
      </c>
      <c r="I23" t="s">
        <v>66</v>
      </c>
      <c r="J23">
        <v>826</v>
      </c>
      <c r="K23">
        <v>0</v>
      </c>
      <c r="N23" s="135">
        <v>26614</v>
      </c>
      <c r="O23" s="136">
        <v>993.65</v>
      </c>
      <c r="P23" s="136">
        <v>0</v>
      </c>
    </row>
    <row r="24" spans="2:16" x14ac:dyDescent="0.3">
      <c r="B24">
        <v>26666</v>
      </c>
      <c r="C24" t="s">
        <v>3</v>
      </c>
      <c r="D24">
        <f>VLOOKUP(B24,Table23[],3,FALSE)</f>
        <v>447</v>
      </c>
      <c r="E24">
        <f>VLOOKUP(B24,Table23[],4,FALSE)</f>
        <v>0</v>
      </c>
      <c r="H24">
        <v>26741</v>
      </c>
      <c r="I24" t="s">
        <v>66</v>
      </c>
      <c r="J24">
        <v>667</v>
      </c>
      <c r="K24">
        <v>0</v>
      </c>
      <c r="N24" s="135">
        <v>26615</v>
      </c>
      <c r="O24" s="136">
        <v>537</v>
      </c>
      <c r="P24" s="136">
        <v>0</v>
      </c>
    </row>
    <row r="25" spans="2:16" x14ac:dyDescent="0.3">
      <c r="B25">
        <v>26708</v>
      </c>
      <c r="C25" t="s">
        <v>3</v>
      </c>
      <c r="D25">
        <f>VLOOKUP(B25,Table23[],3,FALSE)</f>
        <v>715</v>
      </c>
      <c r="E25">
        <f>VLOOKUP(B25,Table23[],4,FALSE)</f>
        <v>0</v>
      </c>
      <c r="H25">
        <v>26740</v>
      </c>
      <c r="I25" t="s">
        <v>66</v>
      </c>
      <c r="J25">
        <v>1071</v>
      </c>
      <c r="K25">
        <v>0</v>
      </c>
      <c r="N25" s="135">
        <v>26618</v>
      </c>
      <c r="O25" s="136">
        <v>452</v>
      </c>
      <c r="P25" s="136">
        <v>0</v>
      </c>
    </row>
    <row r="26" spans="2:16" x14ac:dyDescent="0.3">
      <c r="B26">
        <v>26667</v>
      </c>
      <c r="C26" t="s">
        <v>3</v>
      </c>
      <c r="D26">
        <f>VLOOKUP(B26,Table23[],3,FALSE)</f>
        <v>785</v>
      </c>
      <c r="E26">
        <f>VLOOKUP(B26,Table23[],4,FALSE)</f>
        <v>0</v>
      </c>
      <c r="H26">
        <v>26739</v>
      </c>
      <c r="I26" t="s">
        <v>7</v>
      </c>
      <c r="J26">
        <v>0</v>
      </c>
      <c r="K26">
        <v>0</v>
      </c>
      <c r="N26" s="135">
        <v>26619</v>
      </c>
      <c r="O26" s="136">
        <v>1902</v>
      </c>
      <c r="P26" s="136">
        <v>0</v>
      </c>
    </row>
    <row r="27" spans="2:16" x14ac:dyDescent="0.3">
      <c r="B27">
        <v>26727</v>
      </c>
      <c r="C27" t="s">
        <v>3</v>
      </c>
      <c r="D27">
        <f>VLOOKUP(B27,Table23[],3,FALSE)</f>
        <v>498</v>
      </c>
      <c r="E27">
        <f>VLOOKUP(B27,Table23[],4,FALSE)</f>
        <v>498</v>
      </c>
      <c r="H27">
        <v>26738</v>
      </c>
      <c r="I27" t="s">
        <v>21</v>
      </c>
      <c r="J27">
        <v>452</v>
      </c>
      <c r="K27">
        <v>0</v>
      </c>
      <c r="N27" s="135">
        <v>26620</v>
      </c>
      <c r="O27" s="136">
        <v>1266</v>
      </c>
      <c r="P27" s="136">
        <v>0</v>
      </c>
    </row>
    <row r="28" spans="2:16" x14ac:dyDescent="0.3">
      <c r="B28">
        <v>26651</v>
      </c>
      <c r="C28" t="s">
        <v>3</v>
      </c>
      <c r="D28">
        <f>VLOOKUP(B28,Table23[],3,FALSE)</f>
        <v>446</v>
      </c>
      <c r="E28">
        <f>VLOOKUP(B28,Table23[],4,FALSE)</f>
        <v>0</v>
      </c>
      <c r="H28">
        <v>26737</v>
      </c>
      <c r="I28" t="s">
        <v>13</v>
      </c>
      <c r="J28">
        <v>916</v>
      </c>
      <c r="K28">
        <v>0</v>
      </c>
      <c r="N28" s="135">
        <v>26623</v>
      </c>
      <c r="O28" s="136">
        <v>1151</v>
      </c>
      <c r="P28" s="136">
        <v>0</v>
      </c>
    </row>
    <row r="29" spans="2:16" x14ac:dyDescent="0.3">
      <c r="B29">
        <v>26729</v>
      </c>
      <c r="C29" t="s">
        <v>3</v>
      </c>
      <c r="D29">
        <f>VLOOKUP(B29,Table23[],3,FALSE)</f>
        <v>444</v>
      </c>
      <c r="E29">
        <f>VLOOKUP(B29,Table23[],4,FALSE)</f>
        <v>0</v>
      </c>
      <c r="H29">
        <v>26736</v>
      </c>
      <c r="I29" t="s">
        <v>13</v>
      </c>
      <c r="J29">
        <v>586</v>
      </c>
      <c r="K29">
        <v>586</v>
      </c>
      <c r="N29" s="135">
        <v>26630</v>
      </c>
      <c r="O29" s="136">
        <v>434</v>
      </c>
      <c r="P29" s="136">
        <v>0</v>
      </c>
    </row>
    <row r="30" spans="2:16" x14ac:dyDescent="0.3">
      <c r="B30">
        <v>26663</v>
      </c>
      <c r="C30" t="s">
        <v>6</v>
      </c>
      <c r="D30">
        <f>VLOOKUP(B30,Table23[],3,FALSE)</f>
        <v>780</v>
      </c>
      <c r="E30">
        <f>VLOOKUP(B30,Table23[],4,FALSE)</f>
        <v>0</v>
      </c>
      <c r="H30">
        <v>26734</v>
      </c>
      <c r="I30" t="s">
        <v>15</v>
      </c>
      <c r="J30">
        <v>23</v>
      </c>
      <c r="K30">
        <v>0</v>
      </c>
      <c r="N30" s="135">
        <v>26643</v>
      </c>
      <c r="O30" s="136">
        <v>35</v>
      </c>
      <c r="P30" s="136">
        <v>0</v>
      </c>
    </row>
    <row r="31" spans="2:16" x14ac:dyDescent="0.3">
      <c r="B31">
        <v>26721</v>
      </c>
      <c r="C31" t="s">
        <v>6</v>
      </c>
      <c r="D31">
        <f>VLOOKUP(B31,Table23[],3,FALSE)</f>
        <v>333</v>
      </c>
      <c r="E31">
        <f>VLOOKUP(B31,Table23[],4,FALSE)</f>
        <v>0</v>
      </c>
      <c r="H31">
        <v>26733</v>
      </c>
      <c r="I31" t="s">
        <v>15</v>
      </c>
      <c r="J31">
        <v>441</v>
      </c>
      <c r="K31">
        <v>0</v>
      </c>
      <c r="N31" s="135">
        <v>26650</v>
      </c>
      <c r="O31" s="136">
        <v>1340</v>
      </c>
      <c r="P31" s="136">
        <v>0</v>
      </c>
    </row>
    <row r="32" spans="2:16" x14ac:dyDescent="0.3">
      <c r="B32">
        <v>26686</v>
      </c>
      <c r="C32" t="s">
        <v>6</v>
      </c>
      <c r="D32">
        <f>VLOOKUP(B32,Table23[],3,FALSE)</f>
        <v>1656</v>
      </c>
      <c r="E32">
        <f>VLOOKUP(B32,Table23[],4,FALSE)</f>
        <v>0</v>
      </c>
      <c r="H32">
        <v>26732</v>
      </c>
      <c r="I32" t="s">
        <v>66</v>
      </c>
      <c r="J32">
        <v>557.29999999999995</v>
      </c>
      <c r="K32">
        <v>0</v>
      </c>
      <c r="N32" s="135">
        <v>26651</v>
      </c>
      <c r="O32" s="136">
        <v>446</v>
      </c>
      <c r="P32" s="136">
        <v>0</v>
      </c>
    </row>
    <row r="33" spans="2:16" x14ac:dyDescent="0.3">
      <c r="B33">
        <v>26662</v>
      </c>
      <c r="C33" t="s">
        <v>6</v>
      </c>
      <c r="D33">
        <f>VLOOKUP(B33,Table23[],3,FALSE)</f>
        <v>447</v>
      </c>
      <c r="E33">
        <f>VLOOKUP(B33,Table23[],4,FALSE)</f>
        <v>0</v>
      </c>
      <c r="H33">
        <v>26731</v>
      </c>
      <c r="I33" t="s">
        <v>21</v>
      </c>
      <c r="J33">
        <v>599</v>
      </c>
      <c r="K33">
        <v>599</v>
      </c>
      <c r="N33" s="135">
        <v>26655</v>
      </c>
      <c r="O33" s="136">
        <v>1041.9000000000001</v>
      </c>
      <c r="P33" s="136">
        <v>0</v>
      </c>
    </row>
    <row r="34" spans="2:16" x14ac:dyDescent="0.3">
      <c r="B34">
        <v>26692</v>
      </c>
      <c r="C34" t="s">
        <v>6</v>
      </c>
      <c r="D34">
        <f>VLOOKUP(B34,Table23[],3,FALSE)</f>
        <v>967</v>
      </c>
      <c r="E34">
        <f>VLOOKUP(B34,Table23[],4,FALSE)</f>
        <v>967</v>
      </c>
      <c r="H34">
        <v>26730</v>
      </c>
      <c r="I34" t="s">
        <v>13</v>
      </c>
      <c r="J34">
        <v>457</v>
      </c>
      <c r="K34">
        <v>0</v>
      </c>
      <c r="N34" s="135">
        <v>26657</v>
      </c>
      <c r="O34" s="136">
        <v>634</v>
      </c>
      <c r="P34" s="136">
        <v>0</v>
      </c>
    </row>
    <row r="35" spans="2:16" x14ac:dyDescent="0.3">
      <c r="B35">
        <v>26724</v>
      </c>
      <c r="C35" t="s">
        <v>6</v>
      </c>
      <c r="D35">
        <f>VLOOKUP(B35,Table23[],3,FALSE)</f>
        <v>410</v>
      </c>
      <c r="E35">
        <f>VLOOKUP(B35,Table23[],4,FALSE)</f>
        <v>0</v>
      </c>
      <c r="H35">
        <v>26729</v>
      </c>
      <c r="I35" t="s">
        <v>9</v>
      </c>
      <c r="J35">
        <v>444</v>
      </c>
      <c r="K35">
        <v>0</v>
      </c>
      <c r="N35" s="135">
        <v>26658</v>
      </c>
      <c r="O35" s="136">
        <v>1180</v>
      </c>
      <c r="P35" s="136">
        <v>0</v>
      </c>
    </row>
    <row r="36" spans="2:16" x14ac:dyDescent="0.3">
      <c r="B36">
        <v>26719</v>
      </c>
      <c r="C36" t="s">
        <v>6</v>
      </c>
      <c r="D36">
        <f>VLOOKUP(B36,Table23[],3,FALSE)</f>
        <v>422</v>
      </c>
      <c r="E36">
        <f>VLOOKUP(B36,Table23[],4,FALSE)</f>
        <v>0</v>
      </c>
      <c r="H36">
        <v>26727</v>
      </c>
      <c r="I36" t="s">
        <v>9</v>
      </c>
      <c r="J36">
        <v>498</v>
      </c>
      <c r="K36">
        <v>498</v>
      </c>
      <c r="N36" s="135">
        <v>26659</v>
      </c>
      <c r="O36" s="136">
        <v>599</v>
      </c>
      <c r="P36" s="136">
        <v>0</v>
      </c>
    </row>
    <row r="37" spans="2:16" x14ac:dyDescent="0.3">
      <c r="B37">
        <v>26522</v>
      </c>
      <c r="C37" t="s">
        <v>6</v>
      </c>
      <c r="D37">
        <f>VLOOKUP(B37,Table23[],3,FALSE)</f>
        <v>450</v>
      </c>
      <c r="E37">
        <f>VLOOKUP(B37,Table23[],4,FALSE)</f>
        <v>0</v>
      </c>
      <c r="H37">
        <v>26726</v>
      </c>
      <c r="I37" t="s">
        <v>11</v>
      </c>
      <c r="J37">
        <v>50.6</v>
      </c>
      <c r="K37">
        <v>0</v>
      </c>
      <c r="N37" s="135">
        <v>26660</v>
      </c>
      <c r="O37" s="136">
        <v>413</v>
      </c>
      <c r="P37" s="136">
        <v>0</v>
      </c>
    </row>
    <row r="38" spans="2:16" x14ac:dyDescent="0.3">
      <c r="B38">
        <v>26574</v>
      </c>
      <c r="C38" t="s">
        <v>6</v>
      </c>
      <c r="D38">
        <f>VLOOKUP(B38,Table23[],3,FALSE)</f>
        <v>50</v>
      </c>
      <c r="E38">
        <f>VLOOKUP(B38,Table23[],4,FALSE)</f>
        <v>0</v>
      </c>
      <c r="H38">
        <v>26725</v>
      </c>
      <c r="I38" t="s">
        <v>20</v>
      </c>
      <c r="J38">
        <v>440.5</v>
      </c>
      <c r="K38">
        <v>0</v>
      </c>
      <c r="N38" s="135">
        <v>26661</v>
      </c>
      <c r="O38" s="136">
        <v>71</v>
      </c>
      <c r="P38" s="136">
        <v>0</v>
      </c>
    </row>
    <row r="39" spans="2:16" x14ac:dyDescent="0.3">
      <c r="B39">
        <v>26734</v>
      </c>
      <c r="C39" t="s">
        <v>46</v>
      </c>
      <c r="D39">
        <f>VLOOKUP(B39,Table23[],3,FALSE)</f>
        <v>23</v>
      </c>
      <c r="E39">
        <f>VLOOKUP(B39,Table23[],4,FALSE)</f>
        <v>0</v>
      </c>
      <c r="H39">
        <v>26724</v>
      </c>
      <c r="I39" t="s">
        <v>12</v>
      </c>
      <c r="J39">
        <v>410</v>
      </c>
      <c r="K39">
        <v>0</v>
      </c>
      <c r="N39" s="135">
        <v>26662</v>
      </c>
      <c r="O39" s="136">
        <v>447</v>
      </c>
      <c r="P39" s="136">
        <v>0</v>
      </c>
    </row>
    <row r="40" spans="2:16" x14ac:dyDescent="0.3">
      <c r="B40">
        <v>26733</v>
      </c>
      <c r="C40" t="s">
        <v>46</v>
      </c>
      <c r="D40">
        <f>VLOOKUP(B40,Table23[],3,FALSE)</f>
        <v>441</v>
      </c>
      <c r="E40">
        <f>VLOOKUP(B40,Table23[],4,FALSE)</f>
        <v>0</v>
      </c>
      <c r="H40">
        <v>26723</v>
      </c>
      <c r="I40" t="s">
        <v>21</v>
      </c>
      <c r="J40">
        <v>525</v>
      </c>
      <c r="K40">
        <v>0</v>
      </c>
      <c r="N40" s="135">
        <v>26663</v>
      </c>
      <c r="O40" s="136">
        <v>780</v>
      </c>
      <c r="P40" s="136">
        <v>0</v>
      </c>
    </row>
    <row r="41" spans="2:16" x14ac:dyDescent="0.3">
      <c r="B41">
        <v>26674</v>
      </c>
      <c r="C41" t="s">
        <v>46</v>
      </c>
      <c r="D41">
        <f>VLOOKUP(B41,Table23[],3,FALSE)</f>
        <v>455</v>
      </c>
      <c r="E41">
        <f>VLOOKUP(B41,Table23[],4,FALSE)</f>
        <v>0</v>
      </c>
      <c r="H41">
        <v>26722</v>
      </c>
      <c r="I41" t="s">
        <v>20</v>
      </c>
      <c r="J41">
        <v>24</v>
      </c>
      <c r="K41">
        <v>24</v>
      </c>
      <c r="N41" s="135">
        <v>26664</v>
      </c>
      <c r="O41" s="136">
        <v>608</v>
      </c>
      <c r="P41" s="136">
        <v>0</v>
      </c>
    </row>
    <row r="42" spans="2:16" x14ac:dyDescent="0.3">
      <c r="B42">
        <v>26675</v>
      </c>
      <c r="C42" t="s">
        <v>46</v>
      </c>
      <c r="D42">
        <f>VLOOKUP(B42,Table23[],3,FALSE)</f>
        <v>455</v>
      </c>
      <c r="E42">
        <f>VLOOKUP(B42,Table23[],4,FALSE)</f>
        <v>0</v>
      </c>
      <c r="H42">
        <v>26721</v>
      </c>
      <c r="I42" t="s">
        <v>12</v>
      </c>
      <c r="J42">
        <v>333</v>
      </c>
      <c r="K42">
        <v>0</v>
      </c>
      <c r="N42" s="135">
        <v>26665</v>
      </c>
      <c r="O42" s="136">
        <v>565</v>
      </c>
      <c r="P42" s="136">
        <v>0</v>
      </c>
    </row>
    <row r="43" spans="2:16" x14ac:dyDescent="0.3">
      <c r="B43">
        <v>26680</v>
      </c>
      <c r="C43" t="s">
        <v>46</v>
      </c>
      <c r="D43">
        <f>VLOOKUP(B43,Table23[],3,FALSE)</f>
        <v>1072</v>
      </c>
      <c r="E43">
        <f>VLOOKUP(B43,Table23[],4,FALSE)</f>
        <v>0</v>
      </c>
      <c r="H43">
        <v>26719</v>
      </c>
      <c r="I43" t="s">
        <v>12</v>
      </c>
      <c r="J43">
        <v>422</v>
      </c>
      <c r="K43">
        <v>0</v>
      </c>
      <c r="N43" s="135">
        <v>26666</v>
      </c>
      <c r="O43" s="136">
        <v>447</v>
      </c>
      <c r="P43" s="136">
        <v>0</v>
      </c>
    </row>
    <row r="44" spans="2:16" x14ac:dyDescent="0.3">
      <c r="B44">
        <v>26676</v>
      </c>
      <c r="C44" t="s">
        <v>46</v>
      </c>
      <c r="D44">
        <f>VLOOKUP(B44,Table23[],3,FALSE)</f>
        <v>524</v>
      </c>
      <c r="E44">
        <f>VLOOKUP(B44,Table23[],4,FALSE)</f>
        <v>0</v>
      </c>
      <c r="H44">
        <v>26718</v>
      </c>
      <c r="I44" t="s">
        <v>66</v>
      </c>
      <c r="J44">
        <v>515</v>
      </c>
      <c r="K44">
        <v>0</v>
      </c>
      <c r="N44" s="135">
        <v>26667</v>
      </c>
      <c r="O44" s="136">
        <v>785</v>
      </c>
      <c r="P44" s="136">
        <v>0</v>
      </c>
    </row>
    <row r="45" spans="2:16" x14ac:dyDescent="0.3">
      <c r="B45">
        <v>26682</v>
      </c>
      <c r="C45" t="s">
        <v>46</v>
      </c>
      <c r="D45">
        <f>VLOOKUP(B45,Table23[],3,FALSE)</f>
        <v>469</v>
      </c>
      <c r="E45">
        <f>VLOOKUP(B45,Table23[],4,FALSE)</f>
        <v>0</v>
      </c>
      <c r="H45">
        <v>26717</v>
      </c>
      <c r="I45" t="s">
        <v>13</v>
      </c>
      <c r="J45">
        <v>625</v>
      </c>
      <c r="K45">
        <v>0</v>
      </c>
      <c r="N45" s="135">
        <v>26672</v>
      </c>
      <c r="O45" s="136">
        <v>418.75</v>
      </c>
      <c r="P45" s="136">
        <v>0</v>
      </c>
    </row>
    <row r="46" spans="2:16" x14ac:dyDescent="0.3">
      <c r="B46">
        <v>26655</v>
      </c>
      <c r="C46" t="s">
        <v>46</v>
      </c>
      <c r="D46">
        <f>VLOOKUP(B46,Table23[],3,FALSE)</f>
        <v>1041.9000000000001</v>
      </c>
      <c r="E46">
        <f>VLOOKUP(B46,Table23[],4,FALSE)</f>
        <v>0</v>
      </c>
      <c r="H46">
        <v>26716</v>
      </c>
      <c r="I46" t="s">
        <v>8</v>
      </c>
      <c r="J46">
        <v>495</v>
      </c>
      <c r="K46">
        <v>495</v>
      </c>
      <c r="N46" s="135">
        <v>26673</v>
      </c>
      <c r="O46" s="136">
        <v>853</v>
      </c>
      <c r="P46" s="136">
        <v>0</v>
      </c>
    </row>
    <row r="47" spans="2:16" x14ac:dyDescent="0.3">
      <c r="B47">
        <v>26699</v>
      </c>
      <c r="C47" t="s">
        <v>46</v>
      </c>
      <c r="D47">
        <f>VLOOKUP(B47,Table23[],3,FALSE)</f>
        <v>508</v>
      </c>
      <c r="E47">
        <f>VLOOKUP(B47,Table23[],4,FALSE)</f>
        <v>0</v>
      </c>
      <c r="H47">
        <v>26715</v>
      </c>
      <c r="I47" t="s">
        <v>11</v>
      </c>
      <c r="J47">
        <v>321</v>
      </c>
      <c r="K47">
        <v>0</v>
      </c>
      <c r="N47" s="135">
        <v>26674</v>
      </c>
      <c r="O47" s="136">
        <v>455</v>
      </c>
      <c r="P47" s="136">
        <v>0</v>
      </c>
    </row>
    <row r="48" spans="2:16" x14ac:dyDescent="0.3">
      <c r="B48">
        <v>26658</v>
      </c>
      <c r="C48" t="s">
        <v>46</v>
      </c>
      <c r="D48">
        <f>VLOOKUP(B48,Table23[],3,FALSE)</f>
        <v>1180</v>
      </c>
      <c r="E48">
        <f>VLOOKUP(B48,Table23[],4,FALSE)</f>
        <v>0</v>
      </c>
      <c r="H48">
        <v>26714</v>
      </c>
      <c r="I48" t="s">
        <v>7</v>
      </c>
      <c r="J48">
        <v>400.5</v>
      </c>
      <c r="K48">
        <v>0</v>
      </c>
      <c r="N48" s="135">
        <v>26675</v>
      </c>
      <c r="O48" s="136">
        <v>455</v>
      </c>
      <c r="P48" s="136">
        <v>0</v>
      </c>
    </row>
    <row r="49" spans="2:16" x14ac:dyDescent="0.3">
      <c r="B49">
        <v>26473</v>
      </c>
      <c r="C49" t="s">
        <v>46</v>
      </c>
      <c r="D49">
        <f>VLOOKUP(B49,Table23[],3,FALSE)</f>
        <v>552</v>
      </c>
      <c r="E49">
        <f>VLOOKUP(B49,Table23[],4,FALSE)</f>
        <v>0</v>
      </c>
      <c r="H49">
        <v>26713</v>
      </c>
      <c r="I49" t="s">
        <v>7</v>
      </c>
      <c r="J49">
        <v>464</v>
      </c>
      <c r="K49">
        <v>0</v>
      </c>
      <c r="N49" s="135">
        <v>26676</v>
      </c>
      <c r="O49" s="136">
        <v>524</v>
      </c>
      <c r="P49" s="136">
        <v>0</v>
      </c>
    </row>
    <row r="50" spans="2:16" x14ac:dyDescent="0.3">
      <c r="B50">
        <v>26479</v>
      </c>
      <c r="C50" t="s">
        <v>46</v>
      </c>
      <c r="D50">
        <f>VLOOKUP(B50,Table23[],3,FALSE)</f>
        <v>393</v>
      </c>
      <c r="E50">
        <f>VLOOKUP(B50,Table23[],4,FALSE)</f>
        <v>0</v>
      </c>
      <c r="H50">
        <v>26712</v>
      </c>
      <c r="I50" t="s">
        <v>13</v>
      </c>
      <c r="J50">
        <v>636</v>
      </c>
      <c r="K50">
        <v>636</v>
      </c>
      <c r="N50" s="135">
        <v>26677</v>
      </c>
      <c r="O50" s="136">
        <v>3458</v>
      </c>
      <c r="P50" s="136">
        <v>0</v>
      </c>
    </row>
    <row r="51" spans="2:16" x14ac:dyDescent="0.3">
      <c r="B51">
        <v>26716</v>
      </c>
      <c r="C51" t="s">
        <v>1</v>
      </c>
      <c r="D51">
        <f>VLOOKUP(B51,Table23[],3,FALSE)</f>
        <v>495</v>
      </c>
      <c r="E51">
        <f>VLOOKUP(B51,Table23[],4,FALSE)</f>
        <v>495</v>
      </c>
      <c r="H51">
        <v>26711</v>
      </c>
      <c r="I51" t="s">
        <v>13</v>
      </c>
      <c r="J51">
        <v>1436</v>
      </c>
      <c r="K51">
        <v>0</v>
      </c>
      <c r="N51" s="135">
        <v>26679</v>
      </c>
      <c r="O51" s="136">
        <v>789</v>
      </c>
      <c r="P51" s="136">
        <v>0</v>
      </c>
    </row>
    <row r="52" spans="2:16" x14ac:dyDescent="0.3">
      <c r="B52">
        <v>26660</v>
      </c>
      <c r="C52" t="s">
        <v>1</v>
      </c>
      <c r="D52">
        <f>VLOOKUP(B52,Table23[],3,FALSE)</f>
        <v>413</v>
      </c>
      <c r="E52">
        <f>VLOOKUP(B52,Table23[],4,FALSE)</f>
        <v>0</v>
      </c>
      <c r="H52">
        <v>26710</v>
      </c>
      <c r="I52" t="s">
        <v>18</v>
      </c>
      <c r="J52">
        <v>63</v>
      </c>
      <c r="K52">
        <v>0</v>
      </c>
      <c r="N52" s="135">
        <v>26680</v>
      </c>
      <c r="O52" s="136">
        <v>1072</v>
      </c>
      <c r="P52" s="136">
        <v>0</v>
      </c>
    </row>
    <row r="53" spans="2:16" x14ac:dyDescent="0.3">
      <c r="B53">
        <v>26661</v>
      </c>
      <c r="C53" t="s">
        <v>1</v>
      </c>
      <c r="D53">
        <f>VLOOKUP(B53,Table23[],3,FALSE)</f>
        <v>71</v>
      </c>
      <c r="E53">
        <f>VLOOKUP(B53,Table23[],4,FALSE)</f>
        <v>0</v>
      </c>
      <c r="H53">
        <v>26708</v>
      </c>
      <c r="I53" t="s">
        <v>9</v>
      </c>
      <c r="J53">
        <v>715</v>
      </c>
      <c r="K53">
        <v>0</v>
      </c>
      <c r="N53" s="135">
        <v>26681</v>
      </c>
      <c r="O53" s="136">
        <v>1173</v>
      </c>
      <c r="P53" s="136">
        <v>0</v>
      </c>
    </row>
    <row r="54" spans="2:16" x14ac:dyDescent="0.3">
      <c r="B54">
        <v>26705</v>
      </c>
      <c r="C54" t="s">
        <v>1</v>
      </c>
      <c r="D54">
        <f>VLOOKUP(B54,Table23[],3,FALSE)</f>
        <v>116</v>
      </c>
      <c r="E54">
        <f>VLOOKUP(B54,Table23[],4,FALSE)</f>
        <v>0</v>
      </c>
      <c r="H54">
        <v>26707</v>
      </c>
      <c r="I54" t="s">
        <v>8</v>
      </c>
      <c r="J54">
        <v>120</v>
      </c>
      <c r="K54">
        <v>0</v>
      </c>
      <c r="N54" s="135">
        <v>26682</v>
      </c>
      <c r="O54" s="136">
        <v>469</v>
      </c>
      <c r="P54" s="136">
        <v>0</v>
      </c>
    </row>
    <row r="55" spans="2:16" x14ac:dyDescent="0.3">
      <c r="B55">
        <v>26681</v>
      </c>
      <c r="C55" t="s">
        <v>1</v>
      </c>
      <c r="D55">
        <f>VLOOKUP(B55,Table23[],3,FALSE)</f>
        <v>1173</v>
      </c>
      <c r="E55">
        <f>VLOOKUP(B55,Table23[],4,FALSE)</f>
        <v>0</v>
      </c>
      <c r="H55">
        <v>26706</v>
      </c>
      <c r="I55" t="s">
        <v>11</v>
      </c>
      <c r="J55">
        <v>62</v>
      </c>
      <c r="K55">
        <v>0</v>
      </c>
      <c r="N55" s="135">
        <v>26683</v>
      </c>
      <c r="O55" s="136">
        <v>113</v>
      </c>
      <c r="P55" s="136">
        <v>0</v>
      </c>
    </row>
    <row r="56" spans="2:16" x14ac:dyDescent="0.3">
      <c r="B56">
        <v>26619</v>
      </c>
      <c r="C56" t="s">
        <v>1</v>
      </c>
      <c r="D56">
        <f>VLOOKUP(B56,Table23[],3,FALSE)</f>
        <v>1902</v>
      </c>
      <c r="E56">
        <f>VLOOKUP(B56,Table23[],4,FALSE)</f>
        <v>0</v>
      </c>
      <c r="H56">
        <v>26705</v>
      </c>
      <c r="I56" t="s">
        <v>8</v>
      </c>
      <c r="J56">
        <v>116</v>
      </c>
      <c r="K56">
        <v>0</v>
      </c>
      <c r="N56" s="135">
        <v>26686</v>
      </c>
      <c r="O56" s="136">
        <v>1656</v>
      </c>
      <c r="P56" s="136">
        <v>0</v>
      </c>
    </row>
    <row r="57" spans="2:16" x14ac:dyDescent="0.3">
      <c r="B57">
        <v>26707</v>
      </c>
      <c r="C57" t="s">
        <v>1</v>
      </c>
      <c r="D57">
        <f>VLOOKUP(B57,Table23[],3,FALSE)</f>
        <v>120</v>
      </c>
      <c r="E57">
        <f>VLOOKUP(B57,Table23[],4,FALSE)</f>
        <v>0</v>
      </c>
      <c r="H57">
        <v>26704</v>
      </c>
      <c r="I57" t="s">
        <v>66</v>
      </c>
      <c r="J57">
        <v>457</v>
      </c>
      <c r="K57">
        <v>0</v>
      </c>
      <c r="N57" s="135">
        <v>26687</v>
      </c>
      <c r="O57" s="136">
        <v>1026.25</v>
      </c>
      <c r="P57" s="136">
        <v>1026.25</v>
      </c>
    </row>
    <row r="58" spans="2:16" x14ac:dyDescent="0.3">
      <c r="B58">
        <v>26615</v>
      </c>
      <c r="C58" t="s">
        <v>44</v>
      </c>
      <c r="D58">
        <f>VLOOKUP(B58,Table23[],3,FALSE)</f>
        <v>537</v>
      </c>
      <c r="E58">
        <f>VLOOKUP(B58,Table23[],4,FALSE)</f>
        <v>0</v>
      </c>
      <c r="H58">
        <v>26703</v>
      </c>
      <c r="I58" t="s">
        <v>7</v>
      </c>
      <c r="J58">
        <v>504</v>
      </c>
      <c r="K58">
        <v>0</v>
      </c>
      <c r="N58" s="135">
        <v>26688</v>
      </c>
      <c r="O58" s="136">
        <v>455</v>
      </c>
      <c r="P58" s="136">
        <v>0</v>
      </c>
    </row>
    <row r="59" spans="2:16" x14ac:dyDescent="0.3">
      <c r="B59">
        <v>26687</v>
      </c>
      <c r="C59" t="s">
        <v>44</v>
      </c>
      <c r="D59">
        <f>VLOOKUP(B59,Table23[],3,FALSE)</f>
        <v>1026.25</v>
      </c>
      <c r="E59">
        <f>VLOOKUP(B59,Table23[],4,FALSE)</f>
        <v>1026.25</v>
      </c>
      <c r="H59">
        <v>26702</v>
      </c>
      <c r="I59" t="s">
        <v>13</v>
      </c>
      <c r="J59">
        <v>441</v>
      </c>
      <c r="K59">
        <v>441</v>
      </c>
      <c r="N59" s="135">
        <v>26690</v>
      </c>
      <c r="O59" s="136">
        <v>1013</v>
      </c>
      <c r="P59" s="136">
        <v>0</v>
      </c>
    </row>
    <row r="60" spans="2:16" x14ac:dyDescent="0.3">
      <c r="B60">
        <v>26659</v>
      </c>
      <c r="C60" t="s">
        <v>44</v>
      </c>
      <c r="D60">
        <f>VLOOKUP(B60,Table23[],3,FALSE)</f>
        <v>599</v>
      </c>
      <c r="E60">
        <f>VLOOKUP(B60,Table23[],4,FALSE)</f>
        <v>0</v>
      </c>
      <c r="H60">
        <v>26701</v>
      </c>
      <c r="I60" t="s">
        <v>13</v>
      </c>
      <c r="J60">
        <v>483.65</v>
      </c>
      <c r="K60">
        <v>0</v>
      </c>
      <c r="N60" s="135">
        <v>26691</v>
      </c>
      <c r="O60" s="136">
        <v>821</v>
      </c>
      <c r="P60" s="136">
        <v>821</v>
      </c>
    </row>
    <row r="61" spans="2:16" x14ac:dyDescent="0.3">
      <c r="B61">
        <v>26723</v>
      </c>
      <c r="C61" t="s">
        <v>44</v>
      </c>
      <c r="D61">
        <f>VLOOKUP(B61,Table23[],3,FALSE)</f>
        <v>525</v>
      </c>
      <c r="E61">
        <f>VLOOKUP(B61,Table23[],4,FALSE)</f>
        <v>0</v>
      </c>
      <c r="H61">
        <v>26700</v>
      </c>
      <c r="I61" t="s">
        <v>11</v>
      </c>
      <c r="J61">
        <v>423</v>
      </c>
      <c r="K61">
        <v>0</v>
      </c>
      <c r="N61" s="135">
        <v>26692</v>
      </c>
      <c r="O61" s="136">
        <v>967</v>
      </c>
      <c r="P61" s="136">
        <v>967</v>
      </c>
    </row>
    <row r="62" spans="2:16" x14ac:dyDescent="0.3">
      <c r="B62">
        <v>26679</v>
      </c>
      <c r="C62" t="s">
        <v>44</v>
      </c>
      <c r="D62">
        <f>VLOOKUP(B62,Table23[],3,FALSE)</f>
        <v>789</v>
      </c>
      <c r="E62">
        <f>VLOOKUP(B62,Table23[],4,FALSE)</f>
        <v>0</v>
      </c>
      <c r="H62">
        <v>26699</v>
      </c>
      <c r="I62" t="s">
        <v>15</v>
      </c>
      <c r="J62">
        <v>508</v>
      </c>
      <c r="K62">
        <v>0</v>
      </c>
      <c r="N62" s="135">
        <v>26693</v>
      </c>
      <c r="O62" s="136">
        <v>711</v>
      </c>
      <c r="P62" s="136">
        <v>0</v>
      </c>
    </row>
    <row r="63" spans="2:16" x14ac:dyDescent="0.3">
      <c r="B63">
        <v>26731</v>
      </c>
      <c r="C63" t="s">
        <v>44</v>
      </c>
      <c r="D63">
        <f>VLOOKUP(B63,Table23[],3,FALSE)</f>
        <v>599</v>
      </c>
      <c r="E63">
        <f>VLOOKUP(B63,Table23[],4,FALSE)</f>
        <v>599</v>
      </c>
      <c r="H63">
        <v>26698</v>
      </c>
      <c r="I63" t="s">
        <v>9</v>
      </c>
      <c r="J63">
        <v>436</v>
      </c>
      <c r="K63">
        <v>0</v>
      </c>
      <c r="N63" s="135">
        <v>26695</v>
      </c>
      <c r="O63" s="136">
        <v>468</v>
      </c>
      <c r="P63" s="136">
        <v>0</v>
      </c>
    </row>
    <row r="64" spans="2:16" x14ac:dyDescent="0.3">
      <c r="B64">
        <v>26471</v>
      </c>
      <c r="C64" t="s">
        <v>44</v>
      </c>
      <c r="D64">
        <f>VLOOKUP(B64,Table23[],3,FALSE)</f>
        <v>658</v>
      </c>
      <c r="E64">
        <f>VLOOKUP(B64,Table23[],4,FALSE)</f>
        <v>0</v>
      </c>
      <c r="H64">
        <v>26697</v>
      </c>
      <c r="I64" t="s">
        <v>13</v>
      </c>
      <c r="J64">
        <v>823</v>
      </c>
      <c r="K64">
        <v>0</v>
      </c>
      <c r="N64" s="135">
        <v>26696</v>
      </c>
      <c r="O64" s="136">
        <v>850</v>
      </c>
      <c r="P64" s="136">
        <v>0</v>
      </c>
    </row>
    <row r="65" spans="2:16" x14ac:dyDescent="0.3">
      <c r="B65">
        <v>26677</v>
      </c>
      <c r="C65" t="s">
        <v>44</v>
      </c>
      <c r="D65">
        <f>VLOOKUP(B65,Table23[],3,FALSE)</f>
        <v>3458</v>
      </c>
      <c r="E65">
        <f>VLOOKUP(B65,Table23[],4,FALSE)</f>
        <v>0</v>
      </c>
      <c r="H65">
        <v>26696</v>
      </c>
      <c r="I65" t="s">
        <v>66</v>
      </c>
      <c r="J65">
        <v>850</v>
      </c>
      <c r="K65">
        <v>0</v>
      </c>
      <c r="N65" s="135">
        <v>26697</v>
      </c>
      <c r="O65" s="136">
        <v>823</v>
      </c>
      <c r="P65" s="136">
        <v>0</v>
      </c>
    </row>
    <row r="66" spans="2:16" x14ac:dyDescent="0.3">
      <c r="B66">
        <v>26738</v>
      </c>
      <c r="C66" t="s">
        <v>44</v>
      </c>
      <c r="D66">
        <f>VLOOKUP(B66,Table23[],3,FALSE)</f>
        <v>452</v>
      </c>
      <c r="E66">
        <f>VLOOKUP(B66,Table23[],4,FALSE)</f>
        <v>0</v>
      </c>
      <c r="H66">
        <v>26695</v>
      </c>
      <c r="I66" t="s">
        <v>13</v>
      </c>
      <c r="J66">
        <v>468</v>
      </c>
      <c r="K66">
        <v>0</v>
      </c>
      <c r="N66" s="135">
        <v>26698</v>
      </c>
      <c r="O66" s="136">
        <v>436</v>
      </c>
      <c r="P66" s="136">
        <v>0</v>
      </c>
    </row>
    <row r="67" spans="2:16" x14ac:dyDescent="0.3">
      <c r="B67">
        <v>26713</v>
      </c>
      <c r="C67" t="s">
        <v>38</v>
      </c>
      <c r="D67">
        <f>VLOOKUP(B67,Table23[],3,FALSE)</f>
        <v>464</v>
      </c>
      <c r="E67">
        <f>VLOOKUP(B67,Table23[],4,FALSE)</f>
        <v>0</v>
      </c>
      <c r="H67">
        <v>26694</v>
      </c>
      <c r="I67" t="s">
        <v>11</v>
      </c>
      <c r="J67">
        <v>463</v>
      </c>
      <c r="K67">
        <v>0</v>
      </c>
      <c r="N67" s="135">
        <v>26699</v>
      </c>
      <c r="O67" s="136">
        <v>508</v>
      </c>
      <c r="P67" s="136">
        <v>0</v>
      </c>
    </row>
    <row r="68" spans="2:16" x14ac:dyDescent="0.3">
      <c r="B68">
        <v>26664</v>
      </c>
      <c r="C68" t="s">
        <v>38</v>
      </c>
      <c r="D68">
        <f>VLOOKUP(B68,Table23[],3,FALSE)</f>
        <v>608</v>
      </c>
      <c r="E68">
        <f>VLOOKUP(B68,Table23[],4,FALSE)</f>
        <v>0</v>
      </c>
      <c r="H68">
        <v>26693</v>
      </c>
      <c r="I68" t="s">
        <v>13</v>
      </c>
      <c r="J68">
        <v>711</v>
      </c>
      <c r="K68">
        <v>0</v>
      </c>
      <c r="N68" s="135">
        <v>26701</v>
      </c>
      <c r="O68" s="136">
        <v>483.65</v>
      </c>
      <c r="P68" s="136">
        <v>0</v>
      </c>
    </row>
    <row r="69" spans="2:16" x14ac:dyDescent="0.3">
      <c r="B69">
        <v>26710</v>
      </c>
      <c r="C69" t="s">
        <v>38</v>
      </c>
      <c r="D69">
        <f>VLOOKUP(B69,Table23[],3,FALSE)</f>
        <v>63</v>
      </c>
      <c r="E69">
        <f>VLOOKUP(B69,Table23[],4,FALSE)</f>
        <v>0</v>
      </c>
      <c r="H69">
        <v>26692</v>
      </c>
      <c r="I69" t="s">
        <v>12</v>
      </c>
      <c r="J69">
        <v>967</v>
      </c>
      <c r="K69">
        <v>967</v>
      </c>
      <c r="N69" s="135">
        <v>26702</v>
      </c>
      <c r="O69" s="136">
        <v>441</v>
      </c>
      <c r="P69" s="136">
        <v>441</v>
      </c>
    </row>
    <row r="70" spans="2:16" x14ac:dyDescent="0.3">
      <c r="B70">
        <v>26703</v>
      </c>
      <c r="C70" t="s">
        <v>38</v>
      </c>
      <c r="D70">
        <f>VLOOKUP(B70,Table23[],3,FALSE)</f>
        <v>504</v>
      </c>
      <c r="E70">
        <f>VLOOKUP(B70,Table23[],4,FALSE)</f>
        <v>0</v>
      </c>
      <c r="H70">
        <v>26691</v>
      </c>
      <c r="I70" t="s">
        <v>20</v>
      </c>
      <c r="J70">
        <v>821</v>
      </c>
      <c r="K70">
        <v>821</v>
      </c>
      <c r="N70" s="135">
        <v>26703</v>
      </c>
      <c r="O70" s="136">
        <v>504</v>
      </c>
      <c r="P70" s="136">
        <v>0</v>
      </c>
    </row>
    <row r="71" spans="2:16" x14ac:dyDescent="0.3">
      <c r="B71">
        <v>26714</v>
      </c>
      <c r="C71" t="s">
        <v>38</v>
      </c>
      <c r="D71">
        <f>VLOOKUP(B71,Table23[],3,FALSE)</f>
        <v>400.5</v>
      </c>
      <c r="E71">
        <f>VLOOKUP(B71,Table23[],4,FALSE)</f>
        <v>0</v>
      </c>
      <c r="H71">
        <v>26690</v>
      </c>
      <c r="I71" t="s">
        <v>20</v>
      </c>
      <c r="J71">
        <v>1013</v>
      </c>
      <c r="K71">
        <v>0</v>
      </c>
      <c r="N71" s="135">
        <v>26704</v>
      </c>
      <c r="O71" s="136">
        <v>457</v>
      </c>
      <c r="P71" s="136">
        <v>0</v>
      </c>
    </row>
    <row r="72" spans="2:16" x14ac:dyDescent="0.3">
      <c r="D72">
        <v>0</v>
      </c>
      <c r="E72">
        <v>0</v>
      </c>
      <c r="H72">
        <v>26689</v>
      </c>
      <c r="I72" t="s">
        <v>11</v>
      </c>
      <c r="J72">
        <v>574</v>
      </c>
      <c r="K72">
        <v>0</v>
      </c>
      <c r="N72" s="135">
        <v>26705</v>
      </c>
      <c r="O72" s="136">
        <v>116</v>
      </c>
      <c r="P72" s="136">
        <v>0</v>
      </c>
    </row>
    <row r="73" spans="2:16" x14ac:dyDescent="0.3">
      <c r="B73">
        <v>26320</v>
      </c>
      <c r="C73" t="s">
        <v>38</v>
      </c>
      <c r="D73">
        <f>VLOOKUP(B73,Table23[],3,FALSE)</f>
        <v>715</v>
      </c>
      <c r="E73">
        <f>VLOOKUP(B73,Table23[],4,FALSE)</f>
        <v>0</v>
      </c>
      <c r="H73">
        <v>26688</v>
      </c>
      <c r="I73" t="s">
        <v>13</v>
      </c>
      <c r="J73">
        <v>455</v>
      </c>
      <c r="K73">
        <v>0</v>
      </c>
      <c r="N73" s="135">
        <v>26707</v>
      </c>
      <c r="O73" s="136">
        <v>120</v>
      </c>
      <c r="P73" s="136">
        <v>0</v>
      </c>
    </row>
    <row r="74" spans="2:16" x14ac:dyDescent="0.3">
      <c r="B74">
        <v>26458</v>
      </c>
      <c r="C74" t="s">
        <v>38</v>
      </c>
      <c r="D74">
        <f>VLOOKUP(B74,Table23[],3,FALSE)</f>
        <v>496</v>
      </c>
      <c r="E74">
        <f>VLOOKUP(B74,Table23[],4,FALSE)</f>
        <v>0</v>
      </c>
      <c r="H74">
        <v>26687</v>
      </c>
      <c r="I74" t="s">
        <v>21</v>
      </c>
      <c r="J74">
        <v>1026.25</v>
      </c>
      <c r="K74">
        <v>1026.25</v>
      </c>
      <c r="N74" s="135">
        <v>26708</v>
      </c>
      <c r="O74" s="136">
        <v>715</v>
      </c>
      <c r="P74" s="136">
        <v>0</v>
      </c>
    </row>
    <row r="75" spans="2:16" x14ac:dyDescent="0.3">
      <c r="B75">
        <v>26504</v>
      </c>
      <c r="C75" t="s">
        <v>38</v>
      </c>
      <c r="D75">
        <f>VLOOKUP(B75,Table23[],3,FALSE)</f>
        <v>820</v>
      </c>
      <c r="E75">
        <f>VLOOKUP(B75,Table23[],4,FALSE)</f>
        <v>0</v>
      </c>
      <c r="H75">
        <v>26686</v>
      </c>
      <c r="I75" t="s">
        <v>12</v>
      </c>
      <c r="J75">
        <v>1656</v>
      </c>
      <c r="K75">
        <v>0</v>
      </c>
      <c r="N75" s="135">
        <v>26710</v>
      </c>
      <c r="O75" s="136">
        <v>63</v>
      </c>
      <c r="P75" s="136">
        <v>0</v>
      </c>
    </row>
    <row r="76" spans="2:16" x14ac:dyDescent="0.3">
      <c r="B76">
        <v>26531</v>
      </c>
      <c r="C76" t="s">
        <v>38</v>
      </c>
      <c r="D76">
        <f>VLOOKUP(B76,Table23[],3,FALSE)</f>
        <v>758</v>
      </c>
      <c r="E76">
        <f>VLOOKUP(B76,Table23[],4,FALSE)</f>
        <v>0</v>
      </c>
      <c r="H76">
        <v>26685</v>
      </c>
      <c r="I76" t="s">
        <v>7</v>
      </c>
      <c r="J76">
        <v>0</v>
      </c>
      <c r="K76">
        <v>0</v>
      </c>
      <c r="N76" s="135">
        <v>26711</v>
      </c>
      <c r="O76" s="136">
        <v>1436</v>
      </c>
      <c r="P76" s="136">
        <v>0</v>
      </c>
    </row>
    <row r="77" spans="2:16" x14ac:dyDescent="0.3">
      <c r="B77">
        <v>26532</v>
      </c>
      <c r="C77" t="s">
        <v>38</v>
      </c>
      <c r="D77">
        <f>VLOOKUP(B77,Table23[],3,FALSE)</f>
        <v>259</v>
      </c>
      <c r="E77">
        <f>VLOOKUP(B77,Table23[],4,FALSE)</f>
        <v>0</v>
      </c>
      <c r="H77">
        <v>26684</v>
      </c>
      <c r="I77" t="s">
        <v>7</v>
      </c>
      <c r="J77">
        <v>0</v>
      </c>
      <c r="K77">
        <v>0</v>
      </c>
      <c r="N77" s="135">
        <v>26712</v>
      </c>
      <c r="O77" s="136">
        <v>636</v>
      </c>
      <c r="P77" s="136">
        <v>636</v>
      </c>
    </row>
    <row r="78" spans="2:16" x14ac:dyDescent="0.3">
      <c r="B78">
        <v>26577</v>
      </c>
      <c r="C78" t="s">
        <v>38</v>
      </c>
      <c r="D78">
        <f>VLOOKUP(B78,Table23[],3,FALSE)</f>
        <v>453</v>
      </c>
      <c r="E78">
        <f>VLOOKUP(B78,Table23[],4,FALSE)</f>
        <v>0</v>
      </c>
      <c r="H78">
        <v>26683</v>
      </c>
      <c r="I78" t="s">
        <v>20</v>
      </c>
      <c r="J78">
        <v>113</v>
      </c>
      <c r="K78">
        <v>0</v>
      </c>
      <c r="N78" s="135">
        <v>26713</v>
      </c>
      <c r="O78" s="136">
        <v>464</v>
      </c>
      <c r="P78" s="136">
        <v>0</v>
      </c>
    </row>
    <row r="79" spans="2:16" x14ac:dyDescent="0.3">
      <c r="B79">
        <v>26585</v>
      </c>
      <c r="C79" t="s">
        <v>38</v>
      </c>
      <c r="D79">
        <f>VLOOKUP(B79,Table23[],3,FALSE)</f>
        <v>46</v>
      </c>
      <c r="E79">
        <f>VLOOKUP(B79,Table23[],4,FALSE)</f>
        <v>0</v>
      </c>
      <c r="H79">
        <v>26682</v>
      </c>
      <c r="I79" t="s">
        <v>15</v>
      </c>
      <c r="J79">
        <v>469</v>
      </c>
      <c r="K79">
        <v>0</v>
      </c>
      <c r="N79" s="135">
        <v>26714</v>
      </c>
      <c r="O79" s="136">
        <v>400.5</v>
      </c>
      <c r="P79" s="136">
        <v>0</v>
      </c>
    </row>
    <row r="80" spans="2:16" x14ac:dyDescent="0.3">
      <c r="B80">
        <v>26623</v>
      </c>
      <c r="C80" t="s">
        <v>38</v>
      </c>
      <c r="D80">
        <f>VLOOKUP(B80,Table23[],3,FALSE)</f>
        <v>1151</v>
      </c>
      <c r="E80">
        <f>VLOOKUP(B80,Table23[],4,FALSE)</f>
        <v>0</v>
      </c>
      <c r="H80">
        <v>26681</v>
      </c>
      <c r="I80" t="s">
        <v>8</v>
      </c>
      <c r="J80">
        <v>1173</v>
      </c>
      <c r="K80">
        <v>0</v>
      </c>
      <c r="N80" s="135">
        <v>26716</v>
      </c>
      <c r="O80" s="136">
        <v>495</v>
      </c>
      <c r="P80" s="136">
        <v>495</v>
      </c>
    </row>
    <row r="81" spans="2:16" x14ac:dyDescent="0.3">
      <c r="B81">
        <v>26620</v>
      </c>
      <c r="C81" t="s">
        <v>38</v>
      </c>
      <c r="D81">
        <f>VLOOKUP(B81,Table23[],3,FALSE)</f>
        <v>1266</v>
      </c>
      <c r="E81">
        <f>VLOOKUP(B81,Table23[],4,FALSE)</f>
        <v>0</v>
      </c>
      <c r="H81">
        <v>26680</v>
      </c>
      <c r="I81" t="s">
        <v>15</v>
      </c>
      <c r="J81">
        <v>1072</v>
      </c>
      <c r="K81">
        <v>0</v>
      </c>
      <c r="N81" s="135">
        <v>26717</v>
      </c>
      <c r="O81" s="136">
        <v>625</v>
      </c>
      <c r="P81" s="136">
        <v>0</v>
      </c>
    </row>
    <row r="82" spans="2:16" x14ac:dyDescent="0.3">
      <c r="D82">
        <v>0</v>
      </c>
      <c r="E82">
        <v>0</v>
      </c>
      <c r="H82">
        <v>26679</v>
      </c>
      <c r="I82" t="s">
        <v>21</v>
      </c>
      <c r="J82">
        <v>789</v>
      </c>
      <c r="K82">
        <v>0</v>
      </c>
      <c r="N82" s="135">
        <v>26718</v>
      </c>
      <c r="O82" s="136">
        <v>515</v>
      </c>
      <c r="P82" s="136">
        <v>0</v>
      </c>
    </row>
    <row r="83" spans="2:16" x14ac:dyDescent="0.3">
      <c r="B83">
        <v>26525</v>
      </c>
      <c r="C83" t="s">
        <v>39</v>
      </c>
      <c r="D83">
        <f>VLOOKUP(B83,Table23[],3,FALSE)</f>
        <v>1660.5</v>
      </c>
      <c r="E83">
        <f>VLOOKUP(B83,Table23[],4,FALSE)</f>
        <v>0</v>
      </c>
      <c r="H83">
        <v>26677</v>
      </c>
      <c r="I83" t="s">
        <v>21</v>
      </c>
      <c r="J83">
        <v>3458</v>
      </c>
      <c r="K83">
        <v>0</v>
      </c>
      <c r="N83" s="135">
        <v>26719</v>
      </c>
      <c r="O83" s="136">
        <v>422</v>
      </c>
      <c r="P83" s="136">
        <v>0</v>
      </c>
    </row>
    <row r="84" spans="2:16" x14ac:dyDescent="0.3">
      <c r="B84">
        <v>26725</v>
      </c>
      <c r="C84" t="s">
        <v>39</v>
      </c>
      <c r="D84">
        <f>VLOOKUP(B84,Table23[],3,FALSE)</f>
        <v>440.5</v>
      </c>
      <c r="E84">
        <f>VLOOKUP(B84,Table23[],4,FALSE)</f>
        <v>0</v>
      </c>
      <c r="H84">
        <v>26676</v>
      </c>
      <c r="I84" t="s">
        <v>15</v>
      </c>
      <c r="J84">
        <v>524</v>
      </c>
      <c r="K84">
        <v>0</v>
      </c>
      <c r="N84" s="135">
        <v>26721</v>
      </c>
      <c r="O84" s="136">
        <v>333</v>
      </c>
      <c r="P84" s="136">
        <v>0</v>
      </c>
    </row>
    <row r="85" spans="2:16" x14ac:dyDescent="0.3">
      <c r="B85">
        <v>26722</v>
      </c>
      <c r="C85" t="s">
        <v>39</v>
      </c>
      <c r="D85">
        <f>VLOOKUP(B85,Table23[],3,FALSE)</f>
        <v>24</v>
      </c>
      <c r="E85">
        <f>VLOOKUP(B85,Table23[],4,FALSE)</f>
        <v>24</v>
      </c>
      <c r="H85">
        <v>26675</v>
      </c>
      <c r="I85" t="s">
        <v>15</v>
      </c>
      <c r="J85">
        <v>455</v>
      </c>
      <c r="K85">
        <v>0</v>
      </c>
      <c r="N85" s="135">
        <v>26722</v>
      </c>
      <c r="O85" s="136">
        <v>24</v>
      </c>
      <c r="P85" s="136">
        <v>24</v>
      </c>
    </row>
    <row r="86" spans="2:16" x14ac:dyDescent="0.3">
      <c r="B86">
        <v>26605</v>
      </c>
      <c r="C86" t="s">
        <v>39</v>
      </c>
      <c r="D86">
        <f>VLOOKUP(B86,Table23[],3,FALSE)</f>
        <v>172</v>
      </c>
      <c r="E86">
        <f>VLOOKUP(B86,Table23[],4,FALSE)</f>
        <v>0</v>
      </c>
      <c r="H86">
        <v>26674</v>
      </c>
      <c r="I86" t="s">
        <v>15</v>
      </c>
      <c r="J86">
        <v>455</v>
      </c>
      <c r="K86">
        <v>0</v>
      </c>
      <c r="N86" s="135">
        <v>26723</v>
      </c>
      <c r="O86" s="136">
        <v>525</v>
      </c>
      <c r="P86" s="136">
        <v>0</v>
      </c>
    </row>
    <row r="87" spans="2:16" x14ac:dyDescent="0.3">
      <c r="B87">
        <v>26673</v>
      </c>
      <c r="C87" t="s">
        <v>39</v>
      </c>
      <c r="D87">
        <f>VLOOKUP(B87,Table23[],3,FALSE)</f>
        <v>853</v>
      </c>
      <c r="E87">
        <f>VLOOKUP(B87,Table23[],4,FALSE)</f>
        <v>0</v>
      </c>
      <c r="H87">
        <v>26673</v>
      </c>
      <c r="I87" t="s">
        <v>20</v>
      </c>
      <c r="J87">
        <v>853</v>
      </c>
      <c r="K87">
        <v>0</v>
      </c>
      <c r="N87" s="135">
        <v>26724</v>
      </c>
      <c r="O87" s="136">
        <v>410</v>
      </c>
      <c r="P87" s="136">
        <v>0</v>
      </c>
    </row>
    <row r="88" spans="2:16" x14ac:dyDescent="0.3">
      <c r="B88">
        <v>26691</v>
      </c>
      <c r="C88" t="s">
        <v>39</v>
      </c>
      <c r="D88">
        <f>VLOOKUP(B88,Table23[],3,FALSE)</f>
        <v>821</v>
      </c>
      <c r="E88">
        <f>VLOOKUP(B88,Table23[],4,FALSE)</f>
        <v>821</v>
      </c>
      <c r="H88">
        <v>26672</v>
      </c>
      <c r="I88" t="s">
        <v>9</v>
      </c>
      <c r="J88">
        <v>418.75</v>
      </c>
      <c r="K88">
        <v>0</v>
      </c>
      <c r="N88" s="135">
        <v>26725</v>
      </c>
      <c r="O88" s="136">
        <v>440.5</v>
      </c>
      <c r="P88" s="136">
        <v>0</v>
      </c>
    </row>
    <row r="89" spans="2:16" x14ac:dyDescent="0.3">
      <c r="B89">
        <v>26690</v>
      </c>
      <c r="C89" t="s">
        <v>39</v>
      </c>
      <c r="D89">
        <f>VLOOKUP(B89,Table23[],3,FALSE)</f>
        <v>1013</v>
      </c>
      <c r="E89">
        <f>VLOOKUP(B89,Table23[],4,FALSE)</f>
        <v>0</v>
      </c>
      <c r="H89">
        <v>26671</v>
      </c>
      <c r="I89" t="s">
        <v>7</v>
      </c>
      <c r="J89">
        <v>0</v>
      </c>
      <c r="K89">
        <v>0</v>
      </c>
      <c r="N89" s="135">
        <v>26727</v>
      </c>
      <c r="O89" s="136">
        <v>498</v>
      </c>
      <c r="P89" s="136">
        <v>498</v>
      </c>
    </row>
    <row r="90" spans="2:16" x14ac:dyDescent="0.3">
      <c r="B90">
        <v>26643</v>
      </c>
      <c r="C90" t="s">
        <v>39</v>
      </c>
      <c r="D90">
        <f>VLOOKUP(B90,Table23[],3,FALSE)</f>
        <v>35</v>
      </c>
      <c r="E90">
        <f>VLOOKUP(B90,Table23[],4,FALSE)</f>
        <v>0</v>
      </c>
      <c r="H90">
        <v>26669</v>
      </c>
      <c r="I90" t="s">
        <v>11</v>
      </c>
      <c r="J90">
        <v>853.95</v>
      </c>
      <c r="K90">
        <v>0</v>
      </c>
      <c r="N90" s="135">
        <v>26729</v>
      </c>
      <c r="O90" s="136">
        <v>444</v>
      </c>
      <c r="P90" s="136">
        <v>0</v>
      </c>
    </row>
    <row r="91" spans="2:16" x14ac:dyDescent="0.3">
      <c r="B91">
        <v>26683</v>
      </c>
      <c r="C91" t="s">
        <v>39</v>
      </c>
      <c r="D91">
        <f>VLOOKUP(B91,Table23[],3,FALSE)</f>
        <v>113</v>
      </c>
      <c r="E91">
        <f>VLOOKUP(B91,Table23[],4,FALSE)</f>
        <v>0</v>
      </c>
      <c r="H91">
        <v>26668</v>
      </c>
      <c r="I91" t="s">
        <v>7</v>
      </c>
      <c r="J91">
        <v>0</v>
      </c>
      <c r="K91">
        <v>0</v>
      </c>
      <c r="N91" s="135">
        <v>26730</v>
      </c>
      <c r="O91" s="136">
        <v>457</v>
      </c>
      <c r="P91" s="136">
        <v>0</v>
      </c>
    </row>
    <row r="92" spans="2:16" x14ac:dyDescent="0.3">
      <c r="B92">
        <v>26618</v>
      </c>
      <c r="C92" t="s">
        <v>39</v>
      </c>
      <c r="D92">
        <f>VLOOKUP(B92,Table23[],3,FALSE)</f>
        <v>452</v>
      </c>
      <c r="E92">
        <f>VLOOKUP(B92,Table23[],4,FALSE)</f>
        <v>0</v>
      </c>
      <c r="H92">
        <v>26667</v>
      </c>
      <c r="I92" t="s">
        <v>9</v>
      </c>
      <c r="J92">
        <v>785</v>
      </c>
      <c r="K92">
        <v>0</v>
      </c>
      <c r="N92" s="135">
        <v>26731</v>
      </c>
      <c r="O92" s="136">
        <v>599</v>
      </c>
      <c r="P92" s="136">
        <v>599</v>
      </c>
    </row>
    <row r="93" spans="2:16" x14ac:dyDescent="0.3">
      <c r="B93">
        <v>26665</v>
      </c>
      <c r="C93" t="s">
        <v>39</v>
      </c>
      <c r="D93">
        <f>VLOOKUP(B93,Table23[],3,FALSE)</f>
        <v>565</v>
      </c>
      <c r="E93">
        <f>VLOOKUP(B93,Table23[],4,FALSE)</f>
        <v>0</v>
      </c>
      <c r="H93">
        <v>26666</v>
      </c>
      <c r="I93" t="s">
        <v>9</v>
      </c>
      <c r="J93">
        <v>447</v>
      </c>
      <c r="K93">
        <v>0</v>
      </c>
      <c r="N93" s="135">
        <v>26732</v>
      </c>
      <c r="O93" s="136">
        <v>557.29999999999995</v>
      </c>
      <c r="P93" s="136">
        <v>0</v>
      </c>
    </row>
    <row r="94" spans="2:16" x14ac:dyDescent="0.3">
      <c r="B94">
        <v>26732</v>
      </c>
      <c r="C94" t="s">
        <v>64</v>
      </c>
      <c r="D94">
        <f>VLOOKUP(B94,Table23[],3,FALSE)</f>
        <v>557.29999999999995</v>
      </c>
      <c r="E94">
        <f>VLOOKUP(B94,Table23[],4,FALSE)</f>
        <v>0</v>
      </c>
      <c r="H94">
        <v>26665</v>
      </c>
      <c r="I94" t="s">
        <v>20</v>
      </c>
      <c r="J94">
        <v>565</v>
      </c>
      <c r="K94">
        <v>0</v>
      </c>
      <c r="N94" s="135">
        <v>26733</v>
      </c>
      <c r="O94" s="136">
        <v>441</v>
      </c>
      <c r="P94" s="136">
        <v>0</v>
      </c>
    </row>
    <row r="95" spans="2:16" x14ac:dyDescent="0.3">
      <c r="B95">
        <v>26704</v>
      </c>
      <c r="C95" t="s">
        <v>64</v>
      </c>
      <c r="D95">
        <f>VLOOKUP(B95,Table23[],3,FALSE)</f>
        <v>457</v>
      </c>
      <c r="E95">
        <f>VLOOKUP(B95,Table23[],4,FALSE)</f>
        <v>0</v>
      </c>
      <c r="H95">
        <v>26664</v>
      </c>
      <c r="I95" t="s">
        <v>18</v>
      </c>
      <c r="J95">
        <v>608</v>
      </c>
      <c r="K95">
        <v>0</v>
      </c>
      <c r="N95" s="135">
        <v>26734</v>
      </c>
      <c r="O95" s="136">
        <v>23</v>
      </c>
      <c r="P95" s="136">
        <v>0</v>
      </c>
    </row>
    <row r="96" spans="2:16" x14ac:dyDescent="0.3">
      <c r="B96">
        <v>26718</v>
      </c>
      <c r="C96" t="s">
        <v>64</v>
      </c>
      <c r="D96">
        <f>VLOOKUP(B96,Table23[],3,FALSE)</f>
        <v>515</v>
      </c>
      <c r="E96">
        <f>VLOOKUP(B96,Table23[],4,FALSE)</f>
        <v>0</v>
      </c>
      <c r="H96">
        <v>26663</v>
      </c>
      <c r="I96" t="s">
        <v>7</v>
      </c>
      <c r="J96">
        <v>780</v>
      </c>
      <c r="K96">
        <v>0</v>
      </c>
      <c r="N96" s="135">
        <v>26736</v>
      </c>
      <c r="O96" s="136">
        <v>586</v>
      </c>
      <c r="P96" s="136">
        <v>586</v>
      </c>
    </row>
    <row r="97" spans="2:16" x14ac:dyDescent="0.3">
      <c r="B97">
        <v>26696</v>
      </c>
      <c r="C97" t="s">
        <v>64</v>
      </c>
      <c r="D97">
        <f>VLOOKUP(B97,Table23[],3,FALSE)</f>
        <v>850</v>
      </c>
      <c r="E97">
        <f>VLOOKUP(B97,Table23[],4,FALSE)</f>
        <v>0</v>
      </c>
      <c r="H97">
        <v>26662</v>
      </c>
      <c r="I97" t="s">
        <v>12</v>
      </c>
      <c r="J97">
        <v>447</v>
      </c>
      <c r="K97">
        <v>0</v>
      </c>
      <c r="N97" s="135">
        <v>26737</v>
      </c>
      <c r="O97" s="136">
        <v>916</v>
      </c>
      <c r="P97" s="136">
        <v>0</v>
      </c>
    </row>
    <row r="98" spans="2:16" x14ac:dyDescent="0.3">
      <c r="B98">
        <v>26742</v>
      </c>
      <c r="C98" t="s">
        <v>64</v>
      </c>
      <c r="D98">
        <f>VLOOKUP(B98,Table23[],3,FALSE)</f>
        <v>826</v>
      </c>
      <c r="E98">
        <f>VLOOKUP(B98,Table23[],4,FALSE)</f>
        <v>0</v>
      </c>
      <c r="H98">
        <v>26661</v>
      </c>
      <c r="I98" t="s">
        <v>8</v>
      </c>
      <c r="J98">
        <v>71</v>
      </c>
      <c r="K98">
        <v>0</v>
      </c>
      <c r="N98" s="135">
        <v>26738</v>
      </c>
      <c r="O98" s="136">
        <v>452</v>
      </c>
      <c r="P98" s="136">
        <v>0</v>
      </c>
    </row>
    <row r="99" spans="2:16" x14ac:dyDescent="0.3">
      <c r="B99">
        <v>26741</v>
      </c>
      <c r="C99" t="s">
        <v>64</v>
      </c>
      <c r="D99">
        <f>VLOOKUP(B99,Table23[],3,FALSE)</f>
        <v>667</v>
      </c>
      <c r="E99">
        <f>VLOOKUP(B99,Table23[],4,FALSE)</f>
        <v>0</v>
      </c>
      <c r="H99">
        <v>26660</v>
      </c>
      <c r="I99" t="s">
        <v>8</v>
      </c>
      <c r="J99">
        <v>413</v>
      </c>
      <c r="K99">
        <v>0</v>
      </c>
      <c r="N99" s="135">
        <v>26740</v>
      </c>
      <c r="O99" s="136">
        <v>1071</v>
      </c>
      <c r="P99" s="136">
        <v>0</v>
      </c>
    </row>
    <row r="100" spans="2:16" x14ac:dyDescent="0.3">
      <c r="B100">
        <v>26744</v>
      </c>
      <c r="C100" t="s">
        <v>64</v>
      </c>
      <c r="D100">
        <f>VLOOKUP(B100,Table23[],3,FALSE)</f>
        <v>771</v>
      </c>
      <c r="E100">
        <f>VLOOKUP(B100,Table23[],4,FALSE)</f>
        <v>0</v>
      </c>
      <c r="H100">
        <v>26659</v>
      </c>
      <c r="I100" t="s">
        <v>21</v>
      </c>
      <c r="J100">
        <v>599</v>
      </c>
      <c r="K100">
        <v>0</v>
      </c>
      <c r="N100" s="135">
        <v>26741</v>
      </c>
      <c r="O100" s="136">
        <v>667</v>
      </c>
      <c r="P100" s="136">
        <v>0</v>
      </c>
    </row>
    <row r="101" spans="2:16" x14ac:dyDescent="0.3">
      <c r="B101">
        <v>26740</v>
      </c>
      <c r="C101" t="s">
        <v>64</v>
      </c>
      <c r="D101">
        <f>VLOOKUP(B101,Table23[],3,FALSE)</f>
        <v>1071</v>
      </c>
      <c r="E101">
        <f>VLOOKUP(B101,Table23[],4,FALSE)</f>
        <v>0</v>
      </c>
      <c r="H101">
        <v>26658</v>
      </c>
      <c r="I101" t="s">
        <v>15</v>
      </c>
      <c r="J101">
        <v>1180</v>
      </c>
      <c r="K101">
        <v>0</v>
      </c>
      <c r="N101" s="135">
        <v>26742</v>
      </c>
      <c r="O101" s="136">
        <v>826</v>
      </c>
      <c r="P101" s="136">
        <v>0</v>
      </c>
    </row>
    <row r="102" spans="2:16" x14ac:dyDescent="0.3">
      <c r="B102">
        <v>26751</v>
      </c>
      <c r="C102" t="s">
        <v>64</v>
      </c>
      <c r="D102">
        <f>VLOOKUP(B102,Table23[],3,FALSE)</f>
        <v>417</v>
      </c>
      <c r="E102">
        <f>VLOOKUP(B102,Table23[],4,FALSE)</f>
        <v>0</v>
      </c>
      <c r="H102">
        <v>26657</v>
      </c>
      <c r="I102" t="s">
        <v>13</v>
      </c>
      <c r="J102">
        <v>634</v>
      </c>
      <c r="K102">
        <v>0</v>
      </c>
      <c r="N102" s="135">
        <v>26744</v>
      </c>
      <c r="O102" s="136">
        <v>771</v>
      </c>
      <c r="P102" s="136">
        <v>0</v>
      </c>
    </row>
    <row r="103" spans="2:16" x14ac:dyDescent="0.3">
      <c r="B103">
        <v>26755</v>
      </c>
      <c r="C103" t="s">
        <v>64</v>
      </c>
      <c r="D103">
        <f>VLOOKUP(B103,Table23[],3,FALSE)</f>
        <v>463</v>
      </c>
      <c r="E103">
        <f>VLOOKUP(B103,Table23[],4,FALSE)</f>
        <v>463</v>
      </c>
      <c r="H103">
        <v>26655</v>
      </c>
      <c r="I103" t="s">
        <v>15</v>
      </c>
      <c r="J103">
        <v>1041.9000000000001</v>
      </c>
      <c r="K103">
        <v>0</v>
      </c>
      <c r="N103" s="135">
        <v>26745</v>
      </c>
      <c r="O103" s="136">
        <v>1440</v>
      </c>
      <c r="P103" s="136">
        <v>0</v>
      </c>
    </row>
    <row r="104" spans="2:16" x14ac:dyDescent="0.3">
      <c r="B104">
        <v>26514</v>
      </c>
      <c r="C104" t="s">
        <v>65</v>
      </c>
      <c r="D104">
        <f>VLOOKUP(B104,Table23[],3,FALSE)</f>
        <v>1538</v>
      </c>
      <c r="E104">
        <f>VLOOKUP(B104,Table23[],4,FALSE)</f>
        <v>0</v>
      </c>
      <c r="H104">
        <v>26653</v>
      </c>
      <c r="I104" t="s">
        <v>11</v>
      </c>
      <c r="J104">
        <v>764</v>
      </c>
      <c r="K104">
        <v>764</v>
      </c>
      <c r="N104" s="135">
        <v>26748</v>
      </c>
      <c r="O104" s="136">
        <v>730</v>
      </c>
      <c r="P104" s="136">
        <v>0</v>
      </c>
    </row>
    <row r="105" spans="2:16" x14ac:dyDescent="0.3">
      <c r="B105">
        <v>26745</v>
      </c>
      <c r="C105" t="s">
        <v>65</v>
      </c>
      <c r="D105">
        <f>VLOOKUP(B105,Table23[],3,FALSE)</f>
        <v>1440</v>
      </c>
      <c r="E105">
        <f>VLOOKUP(B105,Table23[],4,FALSE)</f>
        <v>0</v>
      </c>
      <c r="H105">
        <v>26651</v>
      </c>
      <c r="I105" t="s">
        <v>9</v>
      </c>
      <c r="J105">
        <v>446</v>
      </c>
      <c r="K105">
        <v>0</v>
      </c>
      <c r="N105" s="135">
        <v>26751</v>
      </c>
      <c r="O105" s="136">
        <v>417</v>
      </c>
      <c r="P105" s="136">
        <v>0</v>
      </c>
    </row>
    <row r="106" spans="2:16" x14ac:dyDescent="0.3">
      <c r="B106">
        <v>26748</v>
      </c>
      <c r="C106" t="s">
        <v>65</v>
      </c>
      <c r="D106">
        <f>VLOOKUP(B106,Table23[],3,FALSE)</f>
        <v>730</v>
      </c>
      <c r="E106">
        <f>VLOOKUP(B106,Table23[],4,FALSE)</f>
        <v>0</v>
      </c>
      <c r="H106">
        <v>26650</v>
      </c>
      <c r="I106" t="s">
        <v>13</v>
      </c>
      <c r="J106">
        <v>1340</v>
      </c>
      <c r="K106">
        <v>0</v>
      </c>
      <c r="N106" s="135">
        <v>26755</v>
      </c>
      <c r="O106" s="136">
        <v>463</v>
      </c>
      <c r="P106" s="136">
        <v>463</v>
      </c>
    </row>
    <row r="107" spans="2:16" x14ac:dyDescent="0.3">
      <c r="H107">
        <v>26649</v>
      </c>
      <c r="I107" t="s">
        <v>11</v>
      </c>
      <c r="J107">
        <v>430</v>
      </c>
      <c r="K107">
        <v>0</v>
      </c>
      <c r="N107" s="135" t="s">
        <v>56</v>
      </c>
      <c r="O107" s="136">
        <v>0</v>
      </c>
      <c r="P107" s="136">
        <v>0</v>
      </c>
    </row>
    <row r="108" spans="2:16" x14ac:dyDescent="0.3">
      <c r="H108">
        <v>26643</v>
      </c>
      <c r="I108" t="s">
        <v>20</v>
      </c>
      <c r="J108">
        <v>35</v>
      </c>
      <c r="K108">
        <v>0</v>
      </c>
      <c r="N108" s="135" t="s">
        <v>30</v>
      </c>
      <c r="O108" s="136">
        <v>67142</v>
      </c>
      <c r="P108" s="136">
        <v>6556.25</v>
      </c>
    </row>
    <row r="109" spans="2:16" x14ac:dyDescent="0.3">
      <c r="H109">
        <v>26634</v>
      </c>
      <c r="I109" t="s">
        <v>53</v>
      </c>
      <c r="J109">
        <v>1020</v>
      </c>
      <c r="K109">
        <v>0</v>
      </c>
    </row>
    <row r="110" spans="2:16" x14ac:dyDescent="0.3">
      <c r="H110">
        <v>26630</v>
      </c>
      <c r="I110" t="s">
        <v>13</v>
      </c>
      <c r="J110">
        <v>434</v>
      </c>
      <c r="K110">
        <v>0</v>
      </c>
    </row>
    <row r="111" spans="2:16" x14ac:dyDescent="0.3">
      <c r="H111">
        <v>26626</v>
      </c>
      <c r="I111" t="s">
        <v>7</v>
      </c>
      <c r="J111">
        <v>0</v>
      </c>
      <c r="K111">
        <v>0</v>
      </c>
    </row>
    <row r="112" spans="2:16" x14ac:dyDescent="0.3">
      <c r="H112">
        <v>26623</v>
      </c>
      <c r="I112" t="s">
        <v>18</v>
      </c>
      <c r="J112">
        <v>1151</v>
      </c>
      <c r="K112">
        <v>0</v>
      </c>
    </row>
    <row r="113" spans="8:11" x14ac:dyDescent="0.3">
      <c r="H113">
        <v>26622</v>
      </c>
      <c r="I113" t="s">
        <v>7</v>
      </c>
      <c r="J113">
        <v>0</v>
      </c>
      <c r="K113">
        <v>0</v>
      </c>
    </row>
    <row r="114" spans="8:11" x14ac:dyDescent="0.3">
      <c r="H114">
        <v>26620</v>
      </c>
      <c r="I114" t="s">
        <v>18</v>
      </c>
      <c r="J114">
        <v>1266</v>
      </c>
      <c r="K114">
        <v>0</v>
      </c>
    </row>
    <row r="115" spans="8:11" x14ac:dyDescent="0.3">
      <c r="H115">
        <v>26619</v>
      </c>
      <c r="I115" t="s">
        <v>8</v>
      </c>
      <c r="J115">
        <v>1902</v>
      </c>
      <c r="K115">
        <v>0</v>
      </c>
    </row>
    <row r="116" spans="8:11" x14ac:dyDescent="0.3">
      <c r="H116">
        <v>26618</v>
      </c>
      <c r="I116" t="s">
        <v>20</v>
      </c>
      <c r="J116">
        <v>452</v>
      </c>
      <c r="K116">
        <v>0</v>
      </c>
    </row>
    <row r="117" spans="8:11" x14ac:dyDescent="0.3">
      <c r="H117">
        <v>26615</v>
      </c>
      <c r="I117" t="s">
        <v>21</v>
      </c>
      <c r="J117">
        <v>537</v>
      </c>
      <c r="K117">
        <v>0</v>
      </c>
    </row>
    <row r="118" spans="8:11" x14ac:dyDescent="0.3">
      <c r="H118">
        <v>26614</v>
      </c>
      <c r="I118" t="s">
        <v>13</v>
      </c>
      <c r="J118">
        <v>993.65</v>
      </c>
      <c r="K118">
        <v>0</v>
      </c>
    </row>
    <row r="119" spans="8:11" x14ac:dyDescent="0.3">
      <c r="H119">
        <v>26613</v>
      </c>
      <c r="I119" t="s">
        <v>13</v>
      </c>
      <c r="J119">
        <v>660</v>
      </c>
      <c r="K119">
        <v>0</v>
      </c>
    </row>
    <row r="120" spans="8:11" x14ac:dyDescent="0.3">
      <c r="H120">
        <v>26611</v>
      </c>
      <c r="I120" t="s">
        <v>11</v>
      </c>
      <c r="J120">
        <v>532</v>
      </c>
      <c r="K120">
        <v>0</v>
      </c>
    </row>
    <row r="121" spans="8:11" x14ac:dyDescent="0.3">
      <c r="H121">
        <v>26605</v>
      </c>
      <c r="I121" t="s">
        <v>20</v>
      </c>
      <c r="J121">
        <v>172</v>
      </c>
      <c r="K121">
        <v>0</v>
      </c>
    </row>
    <row r="122" spans="8:11" x14ac:dyDescent="0.3">
      <c r="H122">
        <v>26604</v>
      </c>
      <c r="I122" t="s">
        <v>21</v>
      </c>
      <c r="J122">
        <v>2120</v>
      </c>
      <c r="K122">
        <v>0</v>
      </c>
    </row>
    <row r="123" spans="8:11" x14ac:dyDescent="0.3">
      <c r="H123">
        <v>26602</v>
      </c>
      <c r="I123" t="s">
        <v>13</v>
      </c>
      <c r="J123">
        <v>338</v>
      </c>
      <c r="K123">
        <v>0</v>
      </c>
    </row>
    <row r="124" spans="8:11" x14ac:dyDescent="0.3">
      <c r="H124">
        <v>26596</v>
      </c>
      <c r="I124" t="s">
        <v>7</v>
      </c>
      <c r="J124">
        <v>0</v>
      </c>
      <c r="K124">
        <v>0</v>
      </c>
    </row>
    <row r="125" spans="8:11" x14ac:dyDescent="0.3">
      <c r="H125">
        <v>26585</v>
      </c>
      <c r="I125" t="s">
        <v>18</v>
      </c>
      <c r="J125">
        <v>46</v>
      </c>
      <c r="K125">
        <v>0</v>
      </c>
    </row>
    <row r="126" spans="8:11" x14ac:dyDescent="0.3">
      <c r="H126">
        <v>26584</v>
      </c>
      <c r="I126" t="s">
        <v>13</v>
      </c>
      <c r="J126">
        <v>0</v>
      </c>
      <c r="K126">
        <v>0</v>
      </c>
    </row>
    <row r="127" spans="8:11" x14ac:dyDescent="0.3">
      <c r="H127">
        <v>26577</v>
      </c>
      <c r="I127" t="s">
        <v>18</v>
      </c>
      <c r="J127">
        <v>453</v>
      </c>
      <c r="K127">
        <v>0</v>
      </c>
    </row>
    <row r="128" spans="8:11" x14ac:dyDescent="0.3">
      <c r="H128">
        <v>26576</v>
      </c>
      <c r="I128" t="s">
        <v>11</v>
      </c>
      <c r="J128">
        <v>799</v>
      </c>
      <c r="K128">
        <v>0</v>
      </c>
    </row>
    <row r="129" spans="8:11" x14ac:dyDescent="0.3">
      <c r="H129">
        <v>26575</v>
      </c>
      <c r="I129" t="s">
        <v>21</v>
      </c>
      <c r="J129">
        <v>484</v>
      </c>
      <c r="K129">
        <v>0</v>
      </c>
    </row>
    <row r="130" spans="8:11" x14ac:dyDescent="0.3">
      <c r="H130">
        <v>26574</v>
      </c>
      <c r="I130" t="s">
        <v>12</v>
      </c>
      <c r="J130">
        <v>50</v>
      </c>
      <c r="K130">
        <v>0</v>
      </c>
    </row>
    <row r="131" spans="8:11" x14ac:dyDescent="0.3">
      <c r="H131">
        <v>26572</v>
      </c>
      <c r="I131" t="s">
        <v>11</v>
      </c>
      <c r="J131">
        <v>1987</v>
      </c>
      <c r="K131">
        <v>0</v>
      </c>
    </row>
    <row r="132" spans="8:11" x14ac:dyDescent="0.3">
      <c r="H132">
        <v>26570</v>
      </c>
      <c r="I132" t="s">
        <v>21</v>
      </c>
      <c r="J132">
        <v>457</v>
      </c>
      <c r="K132">
        <v>0</v>
      </c>
    </row>
    <row r="133" spans="8:11" x14ac:dyDescent="0.3">
      <c r="H133">
        <v>26569</v>
      </c>
      <c r="I133" t="s">
        <v>7</v>
      </c>
      <c r="J133">
        <v>0</v>
      </c>
      <c r="K133">
        <v>0</v>
      </c>
    </row>
    <row r="134" spans="8:11" x14ac:dyDescent="0.3">
      <c r="H134">
        <v>26563</v>
      </c>
      <c r="I134" t="s">
        <v>11</v>
      </c>
      <c r="J134">
        <v>806.3</v>
      </c>
      <c r="K134">
        <v>0</v>
      </c>
    </row>
    <row r="135" spans="8:11" x14ac:dyDescent="0.3">
      <c r="H135">
        <v>26560</v>
      </c>
      <c r="I135" t="s">
        <v>7</v>
      </c>
      <c r="J135">
        <v>0</v>
      </c>
      <c r="K135">
        <v>0</v>
      </c>
    </row>
    <row r="136" spans="8:11" x14ac:dyDescent="0.3">
      <c r="H136">
        <v>26559</v>
      </c>
      <c r="I136" t="s">
        <v>11</v>
      </c>
      <c r="J136">
        <v>3580</v>
      </c>
      <c r="K136">
        <v>0</v>
      </c>
    </row>
    <row r="137" spans="8:11" x14ac:dyDescent="0.3">
      <c r="H137">
        <v>26557</v>
      </c>
      <c r="I137" t="s">
        <v>14</v>
      </c>
      <c r="J137">
        <v>0</v>
      </c>
      <c r="K137">
        <v>0</v>
      </c>
    </row>
    <row r="138" spans="8:11" x14ac:dyDescent="0.3">
      <c r="H138">
        <v>26555</v>
      </c>
      <c r="I138" t="s">
        <v>14</v>
      </c>
      <c r="J138">
        <v>0</v>
      </c>
      <c r="K138">
        <v>0</v>
      </c>
    </row>
    <row r="139" spans="8:11" x14ac:dyDescent="0.3">
      <c r="H139">
        <v>26537</v>
      </c>
      <c r="I139" t="s">
        <v>12</v>
      </c>
      <c r="J139">
        <v>0</v>
      </c>
      <c r="K139">
        <v>0</v>
      </c>
    </row>
    <row r="140" spans="8:11" x14ac:dyDescent="0.3">
      <c r="H140">
        <v>26533</v>
      </c>
      <c r="I140" t="s">
        <v>53</v>
      </c>
      <c r="J140">
        <v>673</v>
      </c>
      <c r="K140">
        <v>0</v>
      </c>
    </row>
    <row r="141" spans="8:11" x14ac:dyDescent="0.3">
      <c r="H141">
        <v>26532</v>
      </c>
      <c r="I141" t="s">
        <v>18</v>
      </c>
      <c r="J141">
        <v>259</v>
      </c>
      <c r="K141">
        <v>0</v>
      </c>
    </row>
    <row r="142" spans="8:11" x14ac:dyDescent="0.3">
      <c r="H142">
        <v>26531</v>
      </c>
      <c r="I142" t="s">
        <v>18</v>
      </c>
      <c r="J142">
        <v>758</v>
      </c>
      <c r="K142">
        <v>0</v>
      </c>
    </row>
    <row r="143" spans="8:11" x14ac:dyDescent="0.3">
      <c r="H143">
        <v>26525</v>
      </c>
      <c r="I143" t="s">
        <v>20</v>
      </c>
      <c r="J143">
        <v>1660.5</v>
      </c>
      <c r="K143">
        <v>0</v>
      </c>
    </row>
    <row r="144" spans="8:11" x14ac:dyDescent="0.3">
      <c r="H144">
        <v>26522</v>
      </c>
      <c r="I144" t="s">
        <v>12</v>
      </c>
      <c r="J144">
        <v>450</v>
      </c>
      <c r="K144">
        <v>0</v>
      </c>
    </row>
    <row r="145" spans="8:11" x14ac:dyDescent="0.3">
      <c r="H145">
        <v>26519</v>
      </c>
      <c r="I145" t="s">
        <v>7</v>
      </c>
      <c r="J145">
        <v>0</v>
      </c>
      <c r="K145">
        <v>0</v>
      </c>
    </row>
    <row r="146" spans="8:11" x14ac:dyDescent="0.3">
      <c r="H146">
        <v>26517</v>
      </c>
      <c r="I146" t="s">
        <v>21</v>
      </c>
      <c r="J146">
        <v>48.5</v>
      </c>
      <c r="K146">
        <v>0</v>
      </c>
    </row>
    <row r="147" spans="8:11" x14ac:dyDescent="0.3">
      <c r="H147">
        <v>26515</v>
      </c>
      <c r="I147" t="s">
        <v>7</v>
      </c>
      <c r="J147">
        <v>0</v>
      </c>
      <c r="K147">
        <v>0</v>
      </c>
    </row>
    <row r="148" spans="8:11" x14ac:dyDescent="0.3">
      <c r="H148">
        <v>26514</v>
      </c>
      <c r="I148" t="s">
        <v>67</v>
      </c>
      <c r="J148">
        <v>1538</v>
      </c>
      <c r="K148">
        <v>0</v>
      </c>
    </row>
    <row r="149" spans="8:11" x14ac:dyDescent="0.3">
      <c r="H149">
        <v>26508</v>
      </c>
      <c r="I149" t="s">
        <v>21</v>
      </c>
      <c r="J149">
        <v>1587</v>
      </c>
      <c r="K149">
        <v>0</v>
      </c>
    </row>
    <row r="150" spans="8:11" x14ac:dyDescent="0.3">
      <c r="H150">
        <v>26504</v>
      </c>
      <c r="I150" t="s">
        <v>18</v>
      </c>
      <c r="J150">
        <v>820</v>
      </c>
      <c r="K150">
        <v>0</v>
      </c>
    </row>
    <row r="151" spans="8:11" x14ac:dyDescent="0.3">
      <c r="H151">
        <v>26502</v>
      </c>
      <c r="I151" t="s">
        <v>7</v>
      </c>
      <c r="J151">
        <v>-29</v>
      </c>
      <c r="K151">
        <v>0</v>
      </c>
    </row>
    <row r="152" spans="8:11" x14ac:dyDescent="0.3">
      <c r="H152">
        <v>26497</v>
      </c>
      <c r="I152" t="s">
        <v>21</v>
      </c>
      <c r="J152">
        <v>1415</v>
      </c>
      <c r="K152">
        <v>0</v>
      </c>
    </row>
    <row r="153" spans="8:11" x14ac:dyDescent="0.3">
      <c r="H153">
        <v>26494</v>
      </c>
      <c r="I153" t="s">
        <v>18</v>
      </c>
      <c r="J153">
        <v>0</v>
      </c>
      <c r="K153">
        <v>0</v>
      </c>
    </row>
    <row r="154" spans="8:11" x14ac:dyDescent="0.3">
      <c r="H154">
        <v>26493</v>
      </c>
      <c r="I154" t="s">
        <v>7</v>
      </c>
      <c r="J154">
        <v>0</v>
      </c>
      <c r="K154">
        <v>0</v>
      </c>
    </row>
    <row r="155" spans="8:11" x14ac:dyDescent="0.3">
      <c r="H155">
        <v>26490</v>
      </c>
      <c r="I155" t="s">
        <v>18</v>
      </c>
      <c r="J155">
        <v>0</v>
      </c>
      <c r="K155">
        <v>0</v>
      </c>
    </row>
    <row r="156" spans="8:11" x14ac:dyDescent="0.3">
      <c r="H156">
        <v>26484</v>
      </c>
      <c r="I156" t="s">
        <v>7</v>
      </c>
      <c r="J156">
        <v>0</v>
      </c>
      <c r="K156">
        <v>0</v>
      </c>
    </row>
    <row r="157" spans="8:11" x14ac:dyDescent="0.3">
      <c r="H157">
        <v>26479</v>
      </c>
      <c r="I157" t="s">
        <v>15</v>
      </c>
      <c r="J157">
        <v>393</v>
      </c>
      <c r="K157">
        <v>0</v>
      </c>
    </row>
    <row r="158" spans="8:11" x14ac:dyDescent="0.3">
      <c r="H158">
        <v>26473</v>
      </c>
      <c r="I158" t="s">
        <v>15</v>
      </c>
      <c r="J158">
        <v>552</v>
      </c>
      <c r="K158">
        <v>0</v>
      </c>
    </row>
    <row r="159" spans="8:11" x14ac:dyDescent="0.3">
      <c r="H159">
        <v>26471</v>
      </c>
      <c r="I159" t="s">
        <v>21</v>
      </c>
      <c r="J159">
        <v>658</v>
      </c>
      <c r="K159">
        <v>0</v>
      </c>
    </row>
    <row r="160" spans="8:11" x14ac:dyDescent="0.3">
      <c r="H160">
        <v>26465</v>
      </c>
      <c r="I160" t="s">
        <v>13</v>
      </c>
      <c r="J160">
        <v>498</v>
      </c>
      <c r="K160">
        <v>0</v>
      </c>
    </row>
    <row r="161" spans="8:11" x14ac:dyDescent="0.3">
      <c r="H161">
        <v>26464</v>
      </c>
      <c r="I161" t="s">
        <v>7</v>
      </c>
      <c r="J161">
        <v>0</v>
      </c>
      <c r="K161">
        <v>0</v>
      </c>
    </row>
    <row r="162" spans="8:11" x14ac:dyDescent="0.3">
      <c r="H162">
        <v>26458</v>
      </c>
      <c r="I162" t="s">
        <v>18</v>
      </c>
      <c r="J162">
        <v>496</v>
      </c>
      <c r="K162">
        <v>0</v>
      </c>
    </row>
    <row r="163" spans="8:11" x14ac:dyDescent="0.3">
      <c r="H163">
        <v>26457</v>
      </c>
      <c r="I163" t="s">
        <v>7</v>
      </c>
      <c r="J163">
        <v>0</v>
      </c>
      <c r="K163">
        <v>0</v>
      </c>
    </row>
    <row r="164" spans="8:11" x14ac:dyDescent="0.3">
      <c r="H164">
        <v>26448</v>
      </c>
      <c r="I164" t="s">
        <v>21</v>
      </c>
      <c r="J164">
        <v>1167.7</v>
      </c>
      <c r="K164">
        <v>0</v>
      </c>
    </row>
    <row r="165" spans="8:11" x14ac:dyDescent="0.3">
      <c r="H165">
        <v>26439</v>
      </c>
      <c r="I165" t="s">
        <v>7</v>
      </c>
      <c r="J165">
        <v>0</v>
      </c>
      <c r="K165">
        <v>0</v>
      </c>
    </row>
    <row r="166" spans="8:11" x14ac:dyDescent="0.3">
      <c r="H166">
        <v>26436</v>
      </c>
      <c r="I166" t="s">
        <v>7</v>
      </c>
      <c r="J166">
        <v>0</v>
      </c>
      <c r="K166">
        <v>0</v>
      </c>
    </row>
    <row r="167" spans="8:11" x14ac:dyDescent="0.3">
      <c r="H167">
        <v>26426</v>
      </c>
      <c r="I167" t="s">
        <v>12</v>
      </c>
      <c r="J167">
        <v>-25</v>
      </c>
      <c r="K167">
        <v>0</v>
      </c>
    </row>
    <row r="168" spans="8:11" x14ac:dyDescent="0.3">
      <c r="H168">
        <v>26424</v>
      </c>
      <c r="I168" t="s">
        <v>7</v>
      </c>
      <c r="J168">
        <v>0</v>
      </c>
      <c r="K168">
        <v>0</v>
      </c>
    </row>
    <row r="169" spans="8:11" x14ac:dyDescent="0.3">
      <c r="H169">
        <v>26422</v>
      </c>
      <c r="I169" t="s">
        <v>18</v>
      </c>
      <c r="J169">
        <v>0</v>
      </c>
      <c r="K169">
        <v>0</v>
      </c>
    </row>
    <row r="170" spans="8:11" x14ac:dyDescent="0.3">
      <c r="H170">
        <v>26417</v>
      </c>
      <c r="I170" t="s">
        <v>11</v>
      </c>
      <c r="J170">
        <v>413</v>
      </c>
      <c r="K170">
        <v>413</v>
      </c>
    </row>
    <row r="171" spans="8:11" x14ac:dyDescent="0.3">
      <c r="H171">
        <v>26394</v>
      </c>
      <c r="I171" t="s">
        <v>7</v>
      </c>
      <c r="J171">
        <v>0</v>
      </c>
      <c r="K171">
        <v>0</v>
      </c>
    </row>
    <row r="172" spans="8:11" x14ac:dyDescent="0.3">
      <c r="H172">
        <v>26393</v>
      </c>
      <c r="I172" t="s">
        <v>7</v>
      </c>
      <c r="J172">
        <v>0</v>
      </c>
      <c r="K172">
        <v>0</v>
      </c>
    </row>
    <row r="173" spans="8:11" x14ac:dyDescent="0.3">
      <c r="H173">
        <v>26366</v>
      </c>
      <c r="I173" t="s">
        <v>11</v>
      </c>
      <c r="J173">
        <v>0</v>
      </c>
      <c r="K173">
        <v>0</v>
      </c>
    </row>
    <row r="174" spans="8:11" x14ac:dyDescent="0.3">
      <c r="H174">
        <v>26352</v>
      </c>
      <c r="I174" t="s">
        <v>11</v>
      </c>
      <c r="J174">
        <v>388</v>
      </c>
      <c r="K174">
        <v>0</v>
      </c>
    </row>
    <row r="175" spans="8:11" x14ac:dyDescent="0.3">
      <c r="H175">
        <v>26343</v>
      </c>
      <c r="I175" t="s">
        <v>8</v>
      </c>
      <c r="J175">
        <v>1522</v>
      </c>
      <c r="K175">
        <v>1522</v>
      </c>
    </row>
    <row r="176" spans="8:11" x14ac:dyDescent="0.3">
      <c r="H176">
        <v>26320</v>
      </c>
      <c r="I176" t="s">
        <v>7</v>
      </c>
      <c r="J176">
        <v>715</v>
      </c>
      <c r="K176">
        <v>0</v>
      </c>
    </row>
    <row r="177" spans="8:11" x14ac:dyDescent="0.3">
      <c r="H177">
        <v>26316</v>
      </c>
      <c r="I177" t="s">
        <v>7</v>
      </c>
      <c r="J177">
        <v>0</v>
      </c>
      <c r="K177">
        <v>0</v>
      </c>
    </row>
    <row r="178" spans="8:11" x14ac:dyDescent="0.3">
      <c r="H178">
        <v>26293</v>
      </c>
      <c r="I178" t="s">
        <v>11</v>
      </c>
      <c r="J178">
        <v>448</v>
      </c>
      <c r="K178">
        <v>0</v>
      </c>
    </row>
    <row r="179" spans="8:11" x14ac:dyDescent="0.3">
      <c r="H179">
        <v>26292</v>
      </c>
      <c r="I179" t="s">
        <v>14</v>
      </c>
      <c r="J179">
        <v>0</v>
      </c>
      <c r="K179">
        <v>0</v>
      </c>
    </row>
    <row r="180" spans="8:11" x14ac:dyDescent="0.3">
      <c r="H180">
        <v>26288</v>
      </c>
      <c r="I180" t="s">
        <v>53</v>
      </c>
      <c r="J180">
        <v>0</v>
      </c>
      <c r="K180">
        <v>0</v>
      </c>
    </row>
    <row r="181" spans="8:11" x14ac:dyDescent="0.3">
      <c r="H181">
        <v>26281</v>
      </c>
      <c r="I181" t="s">
        <v>11</v>
      </c>
      <c r="J181">
        <v>-39</v>
      </c>
      <c r="K181">
        <v>0</v>
      </c>
    </row>
    <row r="182" spans="8:11" x14ac:dyDescent="0.3">
      <c r="H182">
        <v>26267</v>
      </c>
      <c r="I182" t="s">
        <v>18</v>
      </c>
      <c r="J182">
        <v>1015</v>
      </c>
      <c r="K182">
        <v>0</v>
      </c>
    </row>
    <row r="183" spans="8:11" x14ac:dyDescent="0.3">
      <c r="H183">
        <v>26246</v>
      </c>
      <c r="I183" t="s">
        <v>7</v>
      </c>
      <c r="J183">
        <v>0</v>
      </c>
      <c r="K183">
        <v>0</v>
      </c>
    </row>
    <row r="184" spans="8:11" x14ac:dyDescent="0.3">
      <c r="H184">
        <v>26244</v>
      </c>
      <c r="I184" t="s">
        <v>7</v>
      </c>
      <c r="J184">
        <v>0</v>
      </c>
      <c r="K184">
        <v>0</v>
      </c>
    </row>
    <row r="185" spans="8:11" x14ac:dyDescent="0.3">
      <c r="H185">
        <v>26241</v>
      </c>
      <c r="I185" t="s">
        <v>11</v>
      </c>
      <c r="J185">
        <v>479</v>
      </c>
      <c r="K185">
        <v>0</v>
      </c>
    </row>
    <row r="186" spans="8:11" x14ac:dyDescent="0.3">
      <c r="H186">
        <v>26225</v>
      </c>
      <c r="I186" t="s">
        <v>9</v>
      </c>
      <c r="J186">
        <v>0</v>
      </c>
      <c r="K186">
        <v>0</v>
      </c>
    </row>
    <row r="187" spans="8:11" x14ac:dyDescent="0.3">
      <c r="H187">
        <v>26224</v>
      </c>
      <c r="I187" t="s">
        <v>9</v>
      </c>
      <c r="J187">
        <v>0</v>
      </c>
      <c r="K187">
        <v>0</v>
      </c>
    </row>
    <row r="188" spans="8:11" x14ac:dyDescent="0.3">
      <c r="H188">
        <v>26221</v>
      </c>
      <c r="I188" t="s">
        <v>19</v>
      </c>
      <c r="J188">
        <v>466</v>
      </c>
      <c r="K188">
        <v>0</v>
      </c>
    </row>
    <row r="189" spans="8:11" x14ac:dyDescent="0.3">
      <c r="H189">
        <v>26202</v>
      </c>
      <c r="I189" t="s">
        <v>7</v>
      </c>
      <c r="J189">
        <v>0</v>
      </c>
      <c r="K189">
        <v>0</v>
      </c>
    </row>
    <row r="190" spans="8:11" x14ac:dyDescent="0.3">
      <c r="H190">
        <v>26201</v>
      </c>
      <c r="I190" t="s">
        <v>7</v>
      </c>
      <c r="J190">
        <v>0</v>
      </c>
      <c r="K190">
        <v>0</v>
      </c>
    </row>
    <row r="191" spans="8:11" x14ac:dyDescent="0.3">
      <c r="H191">
        <v>26193</v>
      </c>
      <c r="I191" t="s">
        <v>19</v>
      </c>
      <c r="J191">
        <v>1825</v>
      </c>
      <c r="K191">
        <v>0</v>
      </c>
    </row>
    <row r="192" spans="8:11" x14ac:dyDescent="0.3">
      <c r="H192">
        <v>26192</v>
      </c>
      <c r="I192" t="s">
        <v>7</v>
      </c>
      <c r="J192">
        <v>0</v>
      </c>
      <c r="K192">
        <v>0</v>
      </c>
    </row>
    <row r="193" spans="8:11" x14ac:dyDescent="0.3">
      <c r="H193">
        <v>26189</v>
      </c>
      <c r="I193" t="s">
        <v>10</v>
      </c>
      <c r="J193">
        <v>908</v>
      </c>
      <c r="K193">
        <v>1006</v>
      </c>
    </row>
    <row r="194" spans="8:11" x14ac:dyDescent="0.3">
      <c r="H194">
        <v>26177</v>
      </c>
      <c r="I194" t="s">
        <v>19</v>
      </c>
      <c r="J194">
        <v>1199</v>
      </c>
      <c r="K194">
        <v>0</v>
      </c>
    </row>
    <row r="195" spans="8:11" x14ac:dyDescent="0.3">
      <c r="H195">
        <v>26174</v>
      </c>
      <c r="I195" t="s">
        <v>7</v>
      </c>
      <c r="J195">
        <v>0</v>
      </c>
      <c r="K195">
        <v>0</v>
      </c>
    </row>
    <row r="196" spans="8:11" x14ac:dyDescent="0.3">
      <c r="H196">
        <v>26173</v>
      </c>
      <c r="I196" t="s">
        <v>7</v>
      </c>
      <c r="J196">
        <v>0</v>
      </c>
      <c r="K196">
        <v>0</v>
      </c>
    </row>
    <row r="197" spans="8:11" x14ac:dyDescent="0.3">
      <c r="H197">
        <v>26134</v>
      </c>
      <c r="I197" t="s">
        <v>53</v>
      </c>
      <c r="J197">
        <v>-26</v>
      </c>
      <c r="K197">
        <v>0</v>
      </c>
    </row>
    <row r="198" spans="8:11" x14ac:dyDescent="0.3">
      <c r="H198">
        <v>26119</v>
      </c>
      <c r="I198" t="s">
        <v>12</v>
      </c>
      <c r="J198">
        <v>0</v>
      </c>
      <c r="K198">
        <v>0</v>
      </c>
    </row>
    <row r="199" spans="8:11" x14ac:dyDescent="0.3">
      <c r="H199">
        <v>26117</v>
      </c>
      <c r="I199" t="s">
        <v>18</v>
      </c>
      <c r="J199">
        <v>-25</v>
      </c>
      <c r="K199">
        <v>0</v>
      </c>
    </row>
    <row r="200" spans="8:11" x14ac:dyDescent="0.3">
      <c r="H200">
        <v>26115</v>
      </c>
      <c r="I200" t="s">
        <v>7</v>
      </c>
      <c r="J200">
        <v>-5</v>
      </c>
      <c r="K200">
        <v>0</v>
      </c>
    </row>
    <row r="201" spans="8:11" x14ac:dyDescent="0.3">
      <c r="H201">
        <v>26114</v>
      </c>
      <c r="I201" t="s">
        <v>7</v>
      </c>
      <c r="J201">
        <v>462</v>
      </c>
      <c r="K201">
        <v>0</v>
      </c>
    </row>
    <row r="202" spans="8:11" x14ac:dyDescent="0.3">
      <c r="H202">
        <v>26113</v>
      </c>
      <c r="I202" t="s">
        <v>19</v>
      </c>
      <c r="J202">
        <v>859</v>
      </c>
      <c r="K202">
        <v>0</v>
      </c>
    </row>
    <row r="203" spans="8:11" x14ac:dyDescent="0.3">
      <c r="H203">
        <v>26111</v>
      </c>
      <c r="I203" t="s">
        <v>16</v>
      </c>
      <c r="J203">
        <v>0</v>
      </c>
      <c r="K203">
        <v>0</v>
      </c>
    </row>
    <row r="204" spans="8:11" x14ac:dyDescent="0.3">
      <c r="H204">
        <v>26108</v>
      </c>
      <c r="I204" t="s">
        <v>7</v>
      </c>
      <c r="J204">
        <v>0</v>
      </c>
      <c r="K204">
        <v>0</v>
      </c>
    </row>
    <row r="205" spans="8:11" x14ac:dyDescent="0.3">
      <c r="H205">
        <v>26105</v>
      </c>
      <c r="I205" t="s">
        <v>19</v>
      </c>
      <c r="J205">
        <v>1030</v>
      </c>
      <c r="K205">
        <v>0</v>
      </c>
    </row>
    <row r="206" spans="8:11" x14ac:dyDescent="0.3">
      <c r="H206">
        <v>26093</v>
      </c>
      <c r="I206" t="s">
        <v>19</v>
      </c>
      <c r="J206">
        <v>512</v>
      </c>
      <c r="K206">
        <v>0</v>
      </c>
    </row>
    <row r="207" spans="8:11" x14ac:dyDescent="0.3">
      <c r="H207">
        <v>26087</v>
      </c>
      <c r="I207" t="s">
        <v>7</v>
      </c>
      <c r="J207">
        <v>0</v>
      </c>
      <c r="K207">
        <v>0</v>
      </c>
    </row>
    <row r="208" spans="8:11" x14ac:dyDescent="0.3">
      <c r="H208">
        <v>26085</v>
      </c>
      <c r="I208" t="s">
        <v>7</v>
      </c>
      <c r="J208">
        <v>0</v>
      </c>
      <c r="K208">
        <v>0</v>
      </c>
    </row>
    <row r="209" spans="8:11" x14ac:dyDescent="0.3">
      <c r="H209">
        <v>26080</v>
      </c>
      <c r="I209" t="s">
        <v>12</v>
      </c>
      <c r="J209">
        <v>-25</v>
      </c>
      <c r="K209">
        <v>0</v>
      </c>
    </row>
    <row r="210" spans="8:11" x14ac:dyDescent="0.3">
      <c r="H210">
        <v>26059</v>
      </c>
      <c r="I210" t="s">
        <v>7</v>
      </c>
      <c r="J210">
        <v>0</v>
      </c>
      <c r="K210">
        <v>0</v>
      </c>
    </row>
    <row r="211" spans="8:11" x14ac:dyDescent="0.3">
      <c r="H211">
        <v>26047</v>
      </c>
      <c r="I211" t="s">
        <v>10</v>
      </c>
      <c r="J211">
        <v>0</v>
      </c>
      <c r="K211">
        <v>0</v>
      </c>
    </row>
    <row r="212" spans="8:11" x14ac:dyDescent="0.3">
      <c r="H212">
        <v>26041</v>
      </c>
      <c r="I212" t="s">
        <v>7</v>
      </c>
      <c r="J212">
        <v>0</v>
      </c>
      <c r="K212">
        <v>0</v>
      </c>
    </row>
    <row r="213" spans="8:11" x14ac:dyDescent="0.3">
      <c r="H213">
        <v>26039</v>
      </c>
      <c r="I213" t="s">
        <v>7</v>
      </c>
      <c r="J213">
        <v>0</v>
      </c>
      <c r="K213">
        <v>0</v>
      </c>
    </row>
    <row r="214" spans="8:11" x14ac:dyDescent="0.3">
      <c r="H214">
        <v>26037</v>
      </c>
      <c r="I214" t="s">
        <v>7</v>
      </c>
      <c r="J214">
        <v>0</v>
      </c>
      <c r="K214">
        <v>0</v>
      </c>
    </row>
    <row r="215" spans="8:11" x14ac:dyDescent="0.3">
      <c r="H215">
        <v>26033</v>
      </c>
      <c r="I215" t="s">
        <v>7</v>
      </c>
      <c r="J215">
        <v>0</v>
      </c>
      <c r="K215">
        <v>0</v>
      </c>
    </row>
    <row r="216" spans="8:11" x14ac:dyDescent="0.3">
      <c r="H216">
        <v>26012</v>
      </c>
      <c r="I216" t="s">
        <v>8</v>
      </c>
      <c r="J216">
        <v>455</v>
      </c>
      <c r="K216">
        <v>0</v>
      </c>
    </row>
    <row r="217" spans="8:11" x14ac:dyDescent="0.3">
      <c r="H217">
        <v>26002</v>
      </c>
      <c r="I217" t="s">
        <v>8</v>
      </c>
      <c r="J217">
        <v>26</v>
      </c>
      <c r="K217">
        <v>0</v>
      </c>
    </row>
    <row r="218" spans="8:11" x14ac:dyDescent="0.3">
      <c r="H218">
        <v>26001</v>
      </c>
      <c r="I218" t="s">
        <v>7</v>
      </c>
      <c r="J218">
        <v>0</v>
      </c>
      <c r="K218">
        <v>0</v>
      </c>
    </row>
    <row r="219" spans="8:11" x14ac:dyDescent="0.3">
      <c r="H219">
        <v>25991</v>
      </c>
      <c r="I219" t="s">
        <v>16</v>
      </c>
      <c r="J219">
        <v>0</v>
      </c>
      <c r="K219">
        <v>0</v>
      </c>
    </row>
    <row r="220" spans="8:11" x14ac:dyDescent="0.3">
      <c r="H220">
        <v>25967</v>
      </c>
      <c r="I220" t="s">
        <v>7</v>
      </c>
      <c r="J220">
        <v>0</v>
      </c>
      <c r="K220">
        <v>0</v>
      </c>
    </row>
    <row r="221" spans="8:11" x14ac:dyDescent="0.3">
      <c r="H221">
        <v>25963</v>
      </c>
      <c r="I221" t="s">
        <v>7</v>
      </c>
      <c r="J221">
        <v>0</v>
      </c>
      <c r="K221">
        <v>0</v>
      </c>
    </row>
    <row r="222" spans="8:11" x14ac:dyDescent="0.3">
      <c r="H222">
        <v>25957</v>
      </c>
      <c r="I222" t="s">
        <v>16</v>
      </c>
      <c r="J222">
        <v>0</v>
      </c>
      <c r="K222">
        <v>0</v>
      </c>
    </row>
    <row r="223" spans="8:11" x14ac:dyDescent="0.3">
      <c r="H223">
        <v>25956</v>
      </c>
      <c r="I223" t="s">
        <v>16</v>
      </c>
      <c r="J223">
        <v>0</v>
      </c>
      <c r="K223">
        <v>0</v>
      </c>
    </row>
    <row r="224" spans="8:11" x14ac:dyDescent="0.3">
      <c r="H224">
        <v>25941</v>
      </c>
      <c r="I224" t="s">
        <v>7</v>
      </c>
      <c r="J224">
        <v>0</v>
      </c>
      <c r="K224">
        <v>0</v>
      </c>
    </row>
    <row r="225" spans="8:11" x14ac:dyDescent="0.3">
      <c r="H225">
        <v>25933</v>
      </c>
      <c r="I225" t="s">
        <v>18</v>
      </c>
      <c r="J225">
        <v>-90</v>
      </c>
      <c r="K225">
        <v>0</v>
      </c>
    </row>
    <row r="226" spans="8:11" x14ac:dyDescent="0.3">
      <c r="H226">
        <v>25930</v>
      </c>
      <c r="I226" t="s">
        <v>18</v>
      </c>
      <c r="J226">
        <v>-25</v>
      </c>
      <c r="K226">
        <v>0</v>
      </c>
    </row>
    <row r="227" spans="8:11" x14ac:dyDescent="0.3">
      <c r="H227">
        <v>25926</v>
      </c>
      <c r="I227" t="s">
        <v>7</v>
      </c>
      <c r="J227">
        <v>0</v>
      </c>
      <c r="K227">
        <v>0</v>
      </c>
    </row>
    <row r="228" spans="8:11" x14ac:dyDescent="0.3">
      <c r="H228">
        <v>25921</v>
      </c>
      <c r="I228" t="s">
        <v>12</v>
      </c>
      <c r="J228">
        <v>0</v>
      </c>
      <c r="K228">
        <v>0</v>
      </c>
    </row>
    <row r="229" spans="8:11" x14ac:dyDescent="0.3">
      <c r="H229">
        <v>25911</v>
      </c>
      <c r="I229" t="s">
        <v>7</v>
      </c>
      <c r="J229">
        <v>0</v>
      </c>
      <c r="K229">
        <v>0</v>
      </c>
    </row>
    <row r="230" spans="8:11" x14ac:dyDescent="0.3">
      <c r="H230">
        <v>25908</v>
      </c>
      <c r="I230" t="s">
        <v>9</v>
      </c>
      <c r="J230">
        <v>752</v>
      </c>
      <c r="K230">
        <v>0</v>
      </c>
    </row>
    <row r="231" spans="8:11" x14ac:dyDescent="0.3">
      <c r="H231">
        <v>25907</v>
      </c>
      <c r="I231" t="s">
        <v>7</v>
      </c>
      <c r="J231">
        <v>0</v>
      </c>
      <c r="K231">
        <v>0</v>
      </c>
    </row>
    <row r="232" spans="8:11" x14ac:dyDescent="0.3">
      <c r="H232">
        <v>25899</v>
      </c>
      <c r="I232" t="s">
        <v>18</v>
      </c>
      <c r="J232">
        <v>0</v>
      </c>
      <c r="K232">
        <v>0</v>
      </c>
    </row>
    <row r="233" spans="8:11" x14ac:dyDescent="0.3">
      <c r="H233">
        <v>25884</v>
      </c>
      <c r="I233" t="s">
        <v>7</v>
      </c>
      <c r="J233">
        <v>455</v>
      </c>
      <c r="K233">
        <v>0</v>
      </c>
    </row>
    <row r="234" spans="8:11" x14ac:dyDescent="0.3">
      <c r="H234">
        <v>25871</v>
      </c>
      <c r="I234" t="s">
        <v>16</v>
      </c>
      <c r="J234">
        <v>-36</v>
      </c>
      <c r="K234">
        <v>0</v>
      </c>
    </row>
    <row r="235" spans="8:11" x14ac:dyDescent="0.3">
      <c r="H235">
        <v>25852</v>
      </c>
      <c r="I235" t="s">
        <v>20</v>
      </c>
      <c r="J235">
        <v>0</v>
      </c>
      <c r="K235">
        <v>0</v>
      </c>
    </row>
    <row r="236" spans="8:11" x14ac:dyDescent="0.3">
      <c r="H236">
        <v>25846</v>
      </c>
      <c r="I236" t="s">
        <v>8</v>
      </c>
      <c r="J236">
        <v>0</v>
      </c>
      <c r="K236">
        <v>0</v>
      </c>
    </row>
    <row r="237" spans="8:11" x14ac:dyDescent="0.3">
      <c r="H237">
        <v>25828</v>
      </c>
      <c r="I237" t="s">
        <v>14</v>
      </c>
      <c r="J237">
        <v>0</v>
      </c>
      <c r="K237">
        <v>0</v>
      </c>
    </row>
    <row r="238" spans="8:11" x14ac:dyDescent="0.3">
      <c r="H238">
        <v>25824</v>
      </c>
      <c r="I238" t="s">
        <v>10</v>
      </c>
      <c r="J238">
        <v>0</v>
      </c>
      <c r="K238">
        <v>0</v>
      </c>
    </row>
    <row r="239" spans="8:11" x14ac:dyDescent="0.3">
      <c r="H239">
        <v>25823</v>
      </c>
      <c r="I239" t="s">
        <v>13</v>
      </c>
      <c r="J239">
        <v>0</v>
      </c>
      <c r="K239">
        <v>0</v>
      </c>
    </row>
    <row r="240" spans="8:11" x14ac:dyDescent="0.3">
      <c r="H240">
        <v>25816</v>
      </c>
      <c r="I240" t="s">
        <v>18</v>
      </c>
      <c r="J240">
        <v>0</v>
      </c>
      <c r="K240">
        <v>0</v>
      </c>
    </row>
    <row r="241" spans="8:11" x14ac:dyDescent="0.3">
      <c r="H241">
        <v>25789</v>
      </c>
      <c r="I241" t="s">
        <v>18</v>
      </c>
      <c r="J241">
        <v>458</v>
      </c>
      <c r="K241">
        <v>0</v>
      </c>
    </row>
    <row r="242" spans="8:11" x14ac:dyDescent="0.3">
      <c r="H242">
        <v>25788</v>
      </c>
      <c r="I242" t="s">
        <v>7</v>
      </c>
      <c r="J242">
        <v>0</v>
      </c>
      <c r="K242">
        <v>0</v>
      </c>
    </row>
    <row r="243" spans="8:11" x14ac:dyDescent="0.3">
      <c r="H243">
        <v>25776</v>
      </c>
      <c r="I243" t="s">
        <v>20</v>
      </c>
      <c r="J243">
        <v>0</v>
      </c>
      <c r="K243">
        <v>0</v>
      </c>
    </row>
    <row r="244" spans="8:11" x14ac:dyDescent="0.3">
      <c r="H244">
        <v>25772</v>
      </c>
      <c r="I244" t="s">
        <v>7</v>
      </c>
      <c r="J244">
        <v>0</v>
      </c>
      <c r="K244">
        <v>0</v>
      </c>
    </row>
    <row r="245" spans="8:11" x14ac:dyDescent="0.3">
      <c r="H245">
        <v>25770</v>
      </c>
      <c r="I245" t="s">
        <v>12</v>
      </c>
      <c r="J245">
        <v>0</v>
      </c>
      <c r="K245">
        <v>0</v>
      </c>
    </row>
    <row r="246" spans="8:11" x14ac:dyDescent="0.3">
      <c r="H246">
        <v>25769</v>
      </c>
      <c r="I246" t="s">
        <v>16</v>
      </c>
      <c r="J246">
        <v>-39</v>
      </c>
      <c r="K246">
        <v>0</v>
      </c>
    </row>
    <row r="247" spans="8:11" x14ac:dyDescent="0.3">
      <c r="H247">
        <v>25764</v>
      </c>
      <c r="I247" t="s">
        <v>20</v>
      </c>
      <c r="J247">
        <v>0</v>
      </c>
      <c r="K247">
        <v>0</v>
      </c>
    </row>
    <row r="248" spans="8:11" x14ac:dyDescent="0.3">
      <c r="H248">
        <v>25763</v>
      </c>
      <c r="I248" t="s">
        <v>7</v>
      </c>
      <c r="J248">
        <v>0</v>
      </c>
      <c r="K248">
        <v>0</v>
      </c>
    </row>
    <row r="249" spans="8:11" x14ac:dyDescent="0.3">
      <c r="H249">
        <v>25754</v>
      </c>
      <c r="I249" t="s">
        <v>9</v>
      </c>
      <c r="J249">
        <v>-34</v>
      </c>
      <c r="K249">
        <v>0</v>
      </c>
    </row>
    <row r="250" spans="8:11" x14ac:dyDescent="0.3">
      <c r="H250">
        <v>25744</v>
      </c>
      <c r="I250" t="s">
        <v>8</v>
      </c>
      <c r="J250">
        <v>-74</v>
      </c>
      <c r="K250">
        <v>0</v>
      </c>
    </row>
    <row r="251" spans="8:11" x14ac:dyDescent="0.3">
      <c r="H251">
        <v>25727</v>
      </c>
      <c r="I251" t="s">
        <v>8</v>
      </c>
      <c r="J251">
        <v>0</v>
      </c>
      <c r="K251">
        <v>0</v>
      </c>
    </row>
    <row r="252" spans="8:11" x14ac:dyDescent="0.3">
      <c r="H252">
        <v>25705</v>
      </c>
      <c r="I252" t="s">
        <v>20</v>
      </c>
      <c r="J252">
        <v>0</v>
      </c>
      <c r="K252">
        <v>0</v>
      </c>
    </row>
    <row r="253" spans="8:11" x14ac:dyDescent="0.3">
      <c r="H253">
        <v>25650</v>
      </c>
      <c r="I253" t="s">
        <v>20</v>
      </c>
      <c r="J253">
        <v>-2</v>
      </c>
      <c r="K253">
        <v>0</v>
      </c>
    </row>
    <row r="254" spans="8:11" x14ac:dyDescent="0.3">
      <c r="H254">
        <v>25633</v>
      </c>
      <c r="I254" t="s">
        <v>20</v>
      </c>
      <c r="J254">
        <v>0</v>
      </c>
      <c r="K254">
        <v>0</v>
      </c>
    </row>
    <row r="255" spans="8:11" x14ac:dyDescent="0.3">
      <c r="H255">
        <v>25552</v>
      </c>
      <c r="I255" t="s">
        <v>16</v>
      </c>
      <c r="J255">
        <v>616</v>
      </c>
      <c r="K255">
        <v>0</v>
      </c>
    </row>
    <row r="256" spans="8:11" x14ac:dyDescent="0.3">
      <c r="H256">
        <v>25468</v>
      </c>
      <c r="I256" t="s">
        <v>9</v>
      </c>
      <c r="J256">
        <v>0</v>
      </c>
      <c r="K256">
        <v>0</v>
      </c>
    </row>
  </sheetData>
  <conditionalFormatting sqref="B1:B1048576">
    <cfRule type="duplicateValues" dxfId="102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F20E-670D-4BA9-8F47-5E6818808B55}">
  <dimension ref="B1:Q192"/>
  <sheetViews>
    <sheetView workbookViewId="0">
      <selection activeCell="M11" sqref="M11"/>
    </sheetView>
  </sheetViews>
  <sheetFormatPr defaultRowHeight="15.6" x14ac:dyDescent="0.3"/>
  <cols>
    <col min="4" max="4" width="9.5546875" customWidth="1"/>
    <col min="10" max="10" width="9.5546875" customWidth="1"/>
    <col min="15" max="15" width="6.88671875" style="42" customWidth="1"/>
    <col min="16" max="16" width="7.33203125" style="42" customWidth="1"/>
    <col min="17" max="17" width="5.88671875" style="42" customWidth="1"/>
  </cols>
  <sheetData>
    <row r="1" spans="2:17" x14ac:dyDescent="0.3">
      <c r="O1" s="42" t="s">
        <v>69</v>
      </c>
    </row>
    <row r="2" spans="2:17" x14ac:dyDescent="0.3">
      <c r="B2" t="s">
        <v>23</v>
      </c>
      <c r="C2" t="s">
        <v>0</v>
      </c>
      <c r="D2" t="s">
        <v>25</v>
      </c>
      <c r="E2" t="s">
        <v>26</v>
      </c>
      <c r="H2" t="s">
        <v>23</v>
      </c>
      <c r="I2" t="s">
        <v>0</v>
      </c>
      <c r="J2" t="s">
        <v>25</v>
      </c>
      <c r="K2" t="s">
        <v>26</v>
      </c>
    </row>
    <row r="3" spans="2:17" x14ac:dyDescent="0.3">
      <c r="B3">
        <v>26758</v>
      </c>
      <c r="C3" t="s">
        <v>44</v>
      </c>
      <c r="D3">
        <f>VLOOKUP(B3,Table25[],3,FALSE)</f>
        <v>527</v>
      </c>
      <c r="E3">
        <f>VLOOKUP(B3,Table25[],4,FALSE)</f>
        <v>0</v>
      </c>
      <c r="H3">
        <v>26791</v>
      </c>
      <c r="I3" t="s">
        <v>66</v>
      </c>
      <c r="J3">
        <v>761</v>
      </c>
      <c r="K3">
        <v>0</v>
      </c>
      <c r="O3" s="137" t="s">
        <v>0</v>
      </c>
      <c r="P3" s="138" t="s">
        <v>28</v>
      </c>
    </row>
    <row r="4" spans="2:17" x14ac:dyDescent="0.3">
      <c r="B4">
        <v>26772</v>
      </c>
      <c r="C4" t="s">
        <v>6</v>
      </c>
      <c r="D4">
        <f>VLOOKUP(B4,Table25[],3,FALSE)</f>
        <v>906</v>
      </c>
      <c r="E4">
        <f>VLOOKUP(B4,Table25[],4,FALSE)</f>
        <v>0</v>
      </c>
      <c r="H4">
        <v>26790</v>
      </c>
      <c r="I4" t="s">
        <v>66</v>
      </c>
      <c r="J4">
        <v>452</v>
      </c>
      <c r="K4">
        <v>0</v>
      </c>
    </row>
    <row r="5" spans="2:17" x14ac:dyDescent="0.3">
      <c r="B5">
        <v>26782</v>
      </c>
      <c r="C5" t="s">
        <v>6</v>
      </c>
      <c r="D5">
        <f>VLOOKUP(B5,Table25[],3,FALSE)</f>
        <v>455</v>
      </c>
      <c r="E5">
        <f>VLOOKUP(B5,Table25[],4,FALSE)</f>
        <v>0</v>
      </c>
      <c r="H5">
        <v>26789</v>
      </c>
      <c r="I5" t="s">
        <v>66</v>
      </c>
      <c r="J5">
        <v>453</v>
      </c>
      <c r="K5">
        <v>0</v>
      </c>
      <c r="O5" s="137" t="s">
        <v>29</v>
      </c>
      <c r="P5" s="138" t="s">
        <v>31</v>
      </c>
      <c r="Q5" s="138" t="s">
        <v>32</v>
      </c>
    </row>
    <row r="6" spans="2:17" x14ac:dyDescent="0.3">
      <c r="B6">
        <v>26776</v>
      </c>
      <c r="C6" t="s">
        <v>6</v>
      </c>
      <c r="D6">
        <f>VLOOKUP(B6,Table25[],3,FALSE)</f>
        <v>697</v>
      </c>
      <c r="E6">
        <f>VLOOKUP(B6,Table25[],4,FALSE)</f>
        <v>0</v>
      </c>
      <c r="H6">
        <v>26787</v>
      </c>
      <c r="I6" t="s">
        <v>18</v>
      </c>
      <c r="J6">
        <v>623</v>
      </c>
      <c r="K6">
        <v>0</v>
      </c>
      <c r="O6" s="139">
        <v>26465</v>
      </c>
      <c r="P6" s="140">
        <v>498</v>
      </c>
      <c r="Q6" s="140">
        <v>0</v>
      </c>
    </row>
    <row r="7" spans="2:17" x14ac:dyDescent="0.3">
      <c r="B7">
        <v>26468</v>
      </c>
      <c r="C7" t="s">
        <v>6</v>
      </c>
      <c r="D7">
        <v>141</v>
      </c>
      <c r="E7">
        <v>0</v>
      </c>
      <c r="H7">
        <v>26786</v>
      </c>
      <c r="I7" t="s">
        <v>53</v>
      </c>
      <c r="J7">
        <v>241</v>
      </c>
      <c r="K7">
        <v>0</v>
      </c>
      <c r="O7" s="139">
        <v>26468</v>
      </c>
      <c r="P7" s="140">
        <v>141</v>
      </c>
      <c r="Q7" s="140">
        <v>0</v>
      </c>
    </row>
    <row r="8" spans="2:17" x14ac:dyDescent="0.3">
      <c r="B8">
        <v>26634</v>
      </c>
      <c r="C8" t="s">
        <v>6</v>
      </c>
      <c r="D8">
        <f>VLOOKUP(B8,Table25[],3,FALSE)</f>
        <v>1020</v>
      </c>
      <c r="E8">
        <f>VLOOKUP(B8,Table25[],4,FALSE)</f>
        <v>0</v>
      </c>
      <c r="H8">
        <v>26784</v>
      </c>
      <c r="I8" t="s">
        <v>66</v>
      </c>
      <c r="J8">
        <v>458</v>
      </c>
      <c r="K8">
        <v>0</v>
      </c>
      <c r="O8" s="139">
        <v>26504</v>
      </c>
      <c r="P8" s="140">
        <v>820</v>
      </c>
      <c r="Q8" s="140">
        <v>0</v>
      </c>
    </row>
    <row r="9" spans="2:17" x14ac:dyDescent="0.3">
      <c r="B9">
        <v>26750</v>
      </c>
      <c r="C9" t="s">
        <v>6</v>
      </c>
      <c r="D9">
        <f>VLOOKUP(B9,Table25[],3,FALSE)</f>
        <v>1376</v>
      </c>
      <c r="E9">
        <f>VLOOKUP(B9,Table25[],4,FALSE)</f>
        <v>0</v>
      </c>
      <c r="H9">
        <v>26782</v>
      </c>
      <c r="I9" t="s">
        <v>12</v>
      </c>
      <c r="J9">
        <v>455</v>
      </c>
      <c r="K9">
        <v>0</v>
      </c>
      <c r="O9" s="139">
        <v>26532</v>
      </c>
      <c r="P9" s="140">
        <v>259</v>
      </c>
      <c r="Q9" s="140">
        <v>0</v>
      </c>
    </row>
    <row r="10" spans="2:17" x14ac:dyDescent="0.3">
      <c r="B10">
        <v>26779</v>
      </c>
      <c r="C10" t="s">
        <v>65</v>
      </c>
      <c r="D10">
        <f>VLOOKUP(B10,Table25[],3,FALSE)</f>
        <v>1301</v>
      </c>
      <c r="E10">
        <f>VLOOKUP(B10,Table25[],4,FALSE)</f>
        <v>1301</v>
      </c>
      <c r="H10">
        <v>26781</v>
      </c>
      <c r="I10" t="s">
        <v>9</v>
      </c>
      <c r="J10">
        <v>495</v>
      </c>
      <c r="K10">
        <v>0</v>
      </c>
      <c r="O10" s="139">
        <v>26613</v>
      </c>
      <c r="P10" s="140">
        <v>660</v>
      </c>
      <c r="Q10" s="140">
        <v>0</v>
      </c>
    </row>
    <row r="11" spans="2:17" x14ac:dyDescent="0.3">
      <c r="B11">
        <v>26760</v>
      </c>
      <c r="C11" t="s">
        <v>65</v>
      </c>
      <c r="D11">
        <f>VLOOKUP(B11,Table25[],3,FALSE)</f>
        <v>583</v>
      </c>
      <c r="E11">
        <f>VLOOKUP(B11,Table25[],4,FALSE)</f>
        <v>0</v>
      </c>
      <c r="H11">
        <v>26780</v>
      </c>
      <c r="I11" t="s">
        <v>67</v>
      </c>
      <c r="J11">
        <v>459</v>
      </c>
      <c r="K11">
        <v>0</v>
      </c>
      <c r="O11" s="139">
        <v>26634</v>
      </c>
      <c r="P11" s="140">
        <v>1020</v>
      </c>
      <c r="Q11" s="140">
        <v>0</v>
      </c>
    </row>
    <row r="12" spans="2:17" x14ac:dyDescent="0.3">
      <c r="B12">
        <v>26763</v>
      </c>
      <c r="C12" t="s">
        <v>65</v>
      </c>
      <c r="D12">
        <f>VLOOKUP(B12,Table25[],3,FALSE)</f>
        <v>710</v>
      </c>
      <c r="E12">
        <f>VLOOKUP(B12,Table25[],4,FALSE)</f>
        <v>0</v>
      </c>
      <c r="H12">
        <v>26779</v>
      </c>
      <c r="I12" t="s">
        <v>67</v>
      </c>
      <c r="J12">
        <v>1301</v>
      </c>
      <c r="K12">
        <v>1301</v>
      </c>
      <c r="O12" s="139">
        <v>26661</v>
      </c>
      <c r="P12" s="140">
        <v>71</v>
      </c>
      <c r="Q12" s="140">
        <v>0</v>
      </c>
    </row>
    <row r="13" spans="2:17" x14ac:dyDescent="0.3">
      <c r="B13">
        <v>26780</v>
      </c>
      <c r="C13" t="s">
        <v>65</v>
      </c>
      <c r="D13">
        <f>VLOOKUP(B13,Table25[],3,FALSE)</f>
        <v>459</v>
      </c>
      <c r="E13">
        <f>VLOOKUP(B13,Table25[],4,FALSE)</f>
        <v>0</v>
      </c>
      <c r="H13">
        <v>26778</v>
      </c>
      <c r="I13" t="s">
        <v>9</v>
      </c>
      <c r="J13">
        <v>463</v>
      </c>
      <c r="K13">
        <v>463</v>
      </c>
      <c r="O13" s="139">
        <v>26692</v>
      </c>
      <c r="P13" s="140">
        <v>967</v>
      </c>
      <c r="Q13" s="140">
        <v>967</v>
      </c>
    </row>
    <row r="14" spans="2:17" x14ac:dyDescent="0.3">
      <c r="B14">
        <v>26719</v>
      </c>
      <c r="C14" t="s">
        <v>65</v>
      </c>
      <c r="D14">
        <f>VLOOKUP(B14,Table25[],3,FALSE)</f>
        <v>422</v>
      </c>
      <c r="E14">
        <f>VLOOKUP(B14,Table25[],4,FALSE)</f>
        <v>0</v>
      </c>
      <c r="H14">
        <v>26777</v>
      </c>
      <c r="I14" t="s">
        <v>66</v>
      </c>
      <c r="J14">
        <v>147</v>
      </c>
      <c r="K14">
        <v>0</v>
      </c>
      <c r="O14" s="139">
        <v>26707</v>
      </c>
      <c r="P14" s="140">
        <v>120</v>
      </c>
      <c r="Q14" s="140">
        <v>0</v>
      </c>
    </row>
    <row r="15" spans="2:17" x14ac:dyDescent="0.3">
      <c r="B15">
        <v>26692</v>
      </c>
      <c r="C15" t="s">
        <v>65</v>
      </c>
      <c r="D15">
        <f>VLOOKUP(B15,Table25[],3,FALSE)</f>
        <v>967</v>
      </c>
      <c r="E15">
        <f>VLOOKUP(B15,Table25[],4,FALSE)</f>
        <v>967</v>
      </c>
      <c r="H15">
        <v>26776</v>
      </c>
      <c r="I15" t="s">
        <v>12</v>
      </c>
      <c r="J15">
        <v>697</v>
      </c>
      <c r="K15">
        <v>0</v>
      </c>
      <c r="O15" s="139">
        <v>26719</v>
      </c>
      <c r="P15" s="140">
        <v>422</v>
      </c>
      <c r="Q15" s="140">
        <v>0</v>
      </c>
    </row>
    <row r="16" spans="2:17" x14ac:dyDescent="0.3">
      <c r="B16">
        <v>26778</v>
      </c>
      <c r="C16" t="s">
        <v>3</v>
      </c>
      <c r="D16">
        <f>VLOOKUP(B16,Table25[],3,FALSE)</f>
        <v>463</v>
      </c>
      <c r="E16">
        <f>VLOOKUP(B16,Table25[],4,FALSE)</f>
        <v>463</v>
      </c>
      <c r="H16">
        <v>26775</v>
      </c>
      <c r="I16" t="s">
        <v>11</v>
      </c>
      <c r="J16">
        <v>480</v>
      </c>
      <c r="K16">
        <v>0</v>
      </c>
      <c r="O16" s="139">
        <v>26743</v>
      </c>
      <c r="P16" s="140">
        <v>442</v>
      </c>
      <c r="Q16" s="140">
        <v>0</v>
      </c>
    </row>
    <row r="17" spans="2:17" x14ac:dyDescent="0.3">
      <c r="B17">
        <v>26781</v>
      </c>
      <c r="C17" t="s">
        <v>3</v>
      </c>
      <c r="D17">
        <f>VLOOKUP(B17,Table25[],3,FALSE)</f>
        <v>495</v>
      </c>
      <c r="E17">
        <f>VLOOKUP(B17,Table25[],4,FALSE)</f>
        <v>0</v>
      </c>
      <c r="H17">
        <v>26774</v>
      </c>
      <c r="I17" t="s">
        <v>53</v>
      </c>
      <c r="J17">
        <v>492</v>
      </c>
      <c r="K17">
        <v>0</v>
      </c>
      <c r="O17" s="139">
        <v>26746</v>
      </c>
      <c r="P17" s="140">
        <v>23</v>
      </c>
      <c r="Q17" s="140">
        <v>0</v>
      </c>
    </row>
    <row r="18" spans="2:17" x14ac:dyDescent="0.3">
      <c r="B18">
        <v>26752</v>
      </c>
      <c r="C18" t="s">
        <v>3</v>
      </c>
      <c r="D18">
        <f>VLOOKUP(B18,Table25[],3,FALSE)</f>
        <v>449</v>
      </c>
      <c r="E18">
        <f>VLOOKUP(B18,Table25[],4,FALSE)</f>
        <v>0</v>
      </c>
      <c r="H18">
        <v>26773</v>
      </c>
      <c r="I18" t="s">
        <v>18</v>
      </c>
      <c r="J18">
        <v>574</v>
      </c>
      <c r="K18">
        <v>574</v>
      </c>
      <c r="O18" s="139">
        <v>26750</v>
      </c>
      <c r="P18" s="140">
        <v>1376</v>
      </c>
      <c r="Q18" s="140">
        <v>0</v>
      </c>
    </row>
    <row r="19" spans="2:17" x14ac:dyDescent="0.3">
      <c r="B19">
        <v>26746</v>
      </c>
      <c r="C19" t="s">
        <v>3</v>
      </c>
      <c r="D19">
        <f>VLOOKUP(B19,Table25[],3,FALSE)</f>
        <v>23</v>
      </c>
      <c r="E19">
        <f>VLOOKUP(B19,Table25[],4,FALSE)</f>
        <v>0</v>
      </c>
      <c r="H19">
        <v>26772</v>
      </c>
      <c r="I19" t="s">
        <v>12</v>
      </c>
      <c r="J19">
        <v>906</v>
      </c>
      <c r="K19">
        <v>0</v>
      </c>
      <c r="O19" s="139">
        <v>26752</v>
      </c>
      <c r="P19" s="140">
        <v>449</v>
      </c>
      <c r="Q19" s="140">
        <v>0</v>
      </c>
    </row>
    <row r="20" spans="2:17" x14ac:dyDescent="0.3">
      <c r="B20">
        <v>26766</v>
      </c>
      <c r="C20" t="s">
        <v>3</v>
      </c>
      <c r="D20">
        <f>VLOOKUP(B20,Table25[],3,FALSE)</f>
        <v>95</v>
      </c>
      <c r="E20">
        <f>VLOOKUP(B20,Table25[],4,FALSE)</f>
        <v>0</v>
      </c>
      <c r="H20">
        <v>26771</v>
      </c>
      <c r="I20" t="s">
        <v>53</v>
      </c>
      <c r="J20">
        <v>595</v>
      </c>
      <c r="K20">
        <v>0</v>
      </c>
      <c r="O20" s="139">
        <v>26754</v>
      </c>
      <c r="P20" s="140">
        <v>1302</v>
      </c>
      <c r="Q20" s="140">
        <v>0</v>
      </c>
    </row>
    <row r="21" spans="2:17" x14ac:dyDescent="0.3">
      <c r="B21">
        <v>26773</v>
      </c>
      <c r="C21" t="s">
        <v>38</v>
      </c>
      <c r="D21">
        <f>VLOOKUP(B21,Table25[],3,FALSE)</f>
        <v>574</v>
      </c>
      <c r="E21">
        <f>VLOOKUP(B21,Table25[],4,FALSE)</f>
        <v>574</v>
      </c>
      <c r="H21">
        <v>26770</v>
      </c>
      <c r="I21" t="s">
        <v>7</v>
      </c>
      <c r="J21">
        <v>490</v>
      </c>
      <c r="K21">
        <v>0</v>
      </c>
      <c r="O21" s="139">
        <v>26756</v>
      </c>
      <c r="P21" s="140">
        <v>707</v>
      </c>
      <c r="Q21" s="140">
        <v>0</v>
      </c>
    </row>
    <row r="22" spans="2:17" x14ac:dyDescent="0.3">
      <c r="B22">
        <v>26768</v>
      </c>
      <c r="C22" t="s">
        <v>38</v>
      </c>
      <c r="D22">
        <f>VLOOKUP(B22,Table25[],3,FALSE)</f>
        <v>783</v>
      </c>
      <c r="E22">
        <f>VLOOKUP(B22,Table25[],4,FALSE)</f>
        <v>0</v>
      </c>
      <c r="H22">
        <v>26768</v>
      </c>
      <c r="I22" t="s">
        <v>18</v>
      </c>
      <c r="J22">
        <v>783</v>
      </c>
      <c r="K22">
        <v>0</v>
      </c>
      <c r="O22" s="139">
        <v>26757</v>
      </c>
      <c r="P22" s="140">
        <v>406</v>
      </c>
      <c r="Q22" s="140">
        <v>0</v>
      </c>
    </row>
    <row r="23" spans="2:17" x14ac:dyDescent="0.3">
      <c r="B23">
        <v>26757</v>
      </c>
      <c r="C23" t="s">
        <v>38</v>
      </c>
      <c r="D23">
        <f>VLOOKUP(B23,Table25[],3,FALSE)</f>
        <v>406</v>
      </c>
      <c r="E23">
        <f>VLOOKUP(B23,Table25[],4,FALSE)</f>
        <v>0</v>
      </c>
      <c r="H23">
        <v>26767</v>
      </c>
      <c r="I23" t="s">
        <v>66</v>
      </c>
      <c r="J23">
        <v>392</v>
      </c>
      <c r="K23">
        <v>0</v>
      </c>
      <c r="O23" s="139">
        <v>26758</v>
      </c>
      <c r="P23" s="140">
        <v>527</v>
      </c>
      <c r="Q23" s="140">
        <v>0</v>
      </c>
    </row>
    <row r="24" spans="2:17" x14ac:dyDescent="0.3">
      <c r="B24">
        <v>26756</v>
      </c>
      <c r="C24" t="s">
        <v>38</v>
      </c>
      <c r="D24">
        <f>VLOOKUP(B24,Table25[],3,FALSE)</f>
        <v>707</v>
      </c>
      <c r="E24">
        <f>VLOOKUP(B24,Table25[],4,FALSE)</f>
        <v>0</v>
      </c>
      <c r="H24">
        <v>26766</v>
      </c>
      <c r="I24" t="s">
        <v>9</v>
      </c>
      <c r="J24">
        <v>95</v>
      </c>
      <c r="K24">
        <v>0</v>
      </c>
      <c r="O24" s="139">
        <v>26759</v>
      </c>
      <c r="P24" s="140">
        <v>801.5</v>
      </c>
      <c r="Q24" s="140">
        <v>0</v>
      </c>
    </row>
    <row r="25" spans="2:17" x14ac:dyDescent="0.3">
      <c r="B25">
        <v>26787</v>
      </c>
      <c r="C25" t="s">
        <v>38</v>
      </c>
      <c r="D25">
        <f>VLOOKUP(B25,Table25[],3,FALSE)</f>
        <v>623</v>
      </c>
      <c r="E25">
        <f>VLOOKUP(B25,Table25[],4,FALSE)</f>
        <v>0</v>
      </c>
      <c r="H25">
        <v>26765</v>
      </c>
      <c r="I25" t="s">
        <v>7</v>
      </c>
      <c r="J25">
        <v>461</v>
      </c>
      <c r="K25">
        <v>0</v>
      </c>
      <c r="O25" s="139">
        <v>26760</v>
      </c>
      <c r="P25" s="140">
        <v>583</v>
      </c>
      <c r="Q25" s="140">
        <v>0</v>
      </c>
    </row>
    <row r="26" spans="2:17" x14ac:dyDescent="0.3">
      <c r="B26">
        <v>26532</v>
      </c>
      <c r="C26" t="s">
        <v>38</v>
      </c>
      <c r="D26">
        <f>VLOOKUP(B26,Table25[],3,FALSE)</f>
        <v>259</v>
      </c>
      <c r="E26">
        <f>VLOOKUP(B26,Table25[],4,FALSE)</f>
        <v>0</v>
      </c>
      <c r="H26">
        <v>26764</v>
      </c>
      <c r="I26" t="s">
        <v>11</v>
      </c>
      <c r="J26">
        <v>363</v>
      </c>
      <c r="K26">
        <v>363</v>
      </c>
      <c r="O26" s="139">
        <v>26761</v>
      </c>
      <c r="P26" s="140">
        <v>507</v>
      </c>
      <c r="Q26" s="140">
        <v>0</v>
      </c>
    </row>
    <row r="27" spans="2:17" x14ac:dyDescent="0.3">
      <c r="B27">
        <v>26504</v>
      </c>
      <c r="C27" t="s">
        <v>38</v>
      </c>
      <c r="D27">
        <f>VLOOKUP(B27,Table25[],3,FALSE)</f>
        <v>820</v>
      </c>
      <c r="E27">
        <f>VLOOKUP(B27,Table25[],4,FALSE)</f>
        <v>0</v>
      </c>
      <c r="H27">
        <v>26763</v>
      </c>
      <c r="I27" t="s">
        <v>67</v>
      </c>
      <c r="J27">
        <v>710</v>
      </c>
      <c r="K27">
        <v>0</v>
      </c>
      <c r="O27" s="139">
        <v>26763</v>
      </c>
      <c r="P27" s="140">
        <v>710</v>
      </c>
      <c r="Q27" s="140">
        <v>0</v>
      </c>
    </row>
    <row r="28" spans="2:17" x14ac:dyDescent="0.3">
      <c r="B28">
        <v>26754</v>
      </c>
      <c r="C28" t="s">
        <v>2</v>
      </c>
      <c r="D28">
        <f>VLOOKUP(B28,Table25[],3,FALSE)</f>
        <v>1302</v>
      </c>
      <c r="E28">
        <f>VLOOKUP(B28,Table25[],4,FALSE)</f>
        <v>0</v>
      </c>
      <c r="H28">
        <v>26761</v>
      </c>
      <c r="I28" t="s">
        <v>66</v>
      </c>
      <c r="J28">
        <v>507</v>
      </c>
      <c r="K28">
        <v>0</v>
      </c>
      <c r="O28" s="139">
        <v>26764</v>
      </c>
      <c r="P28" s="140">
        <v>363</v>
      </c>
      <c r="Q28" s="140">
        <v>363</v>
      </c>
    </row>
    <row r="29" spans="2:17" x14ac:dyDescent="0.3">
      <c r="B29">
        <v>26775</v>
      </c>
      <c r="C29" t="s">
        <v>2</v>
      </c>
      <c r="D29">
        <f>VLOOKUP(B29,Table25[],3,FALSE)</f>
        <v>480</v>
      </c>
      <c r="E29">
        <f>VLOOKUP(B29,Table25[],4,FALSE)</f>
        <v>0</v>
      </c>
      <c r="H29">
        <v>26760</v>
      </c>
      <c r="I29" t="s">
        <v>67</v>
      </c>
      <c r="J29">
        <v>583</v>
      </c>
      <c r="K29">
        <v>0</v>
      </c>
      <c r="O29" s="139">
        <v>26766</v>
      </c>
      <c r="P29" s="140">
        <v>95</v>
      </c>
      <c r="Q29" s="140">
        <v>0</v>
      </c>
    </row>
    <row r="30" spans="2:17" x14ac:dyDescent="0.3">
      <c r="B30">
        <v>26759</v>
      </c>
      <c r="C30" t="s">
        <v>2</v>
      </c>
      <c r="D30">
        <f>VLOOKUP(B30,Table25[],3,FALSE)</f>
        <v>801.5</v>
      </c>
      <c r="E30">
        <f>VLOOKUP(B30,Table25[],4,FALSE)</f>
        <v>0</v>
      </c>
      <c r="H30">
        <v>26759</v>
      </c>
      <c r="I30" t="s">
        <v>11</v>
      </c>
      <c r="J30">
        <v>801.5</v>
      </c>
      <c r="K30">
        <v>0</v>
      </c>
      <c r="O30" s="139">
        <v>26768</v>
      </c>
      <c r="P30" s="140">
        <v>783</v>
      </c>
      <c r="Q30" s="140">
        <v>0</v>
      </c>
    </row>
    <row r="31" spans="2:17" x14ac:dyDescent="0.3">
      <c r="B31">
        <v>26764</v>
      </c>
      <c r="C31" t="s">
        <v>2</v>
      </c>
      <c r="D31">
        <f>VLOOKUP(B31,Table25[],3,FALSE)</f>
        <v>363</v>
      </c>
      <c r="E31">
        <f>VLOOKUP(B31,Table25[],4,FALSE)</f>
        <v>363</v>
      </c>
      <c r="H31">
        <v>26758</v>
      </c>
      <c r="I31" t="s">
        <v>21</v>
      </c>
      <c r="J31">
        <v>527</v>
      </c>
      <c r="K31">
        <v>0</v>
      </c>
      <c r="O31" s="139">
        <v>26771</v>
      </c>
      <c r="P31" s="140">
        <v>595</v>
      </c>
      <c r="Q31" s="140">
        <v>0</v>
      </c>
    </row>
    <row r="32" spans="2:17" x14ac:dyDescent="0.3">
      <c r="B32">
        <v>26784</v>
      </c>
      <c r="C32" t="s">
        <v>64</v>
      </c>
      <c r="D32">
        <f>VLOOKUP(B32,Table25[],3,FALSE)</f>
        <v>458</v>
      </c>
      <c r="E32">
        <f>VLOOKUP(B32,Table25[],4,FALSE)</f>
        <v>0</v>
      </c>
      <c r="H32">
        <v>26757</v>
      </c>
      <c r="I32" t="s">
        <v>18</v>
      </c>
      <c r="J32">
        <v>406</v>
      </c>
      <c r="K32">
        <v>0</v>
      </c>
      <c r="O32" s="139">
        <v>26772</v>
      </c>
      <c r="P32" s="140">
        <v>906</v>
      </c>
      <c r="Q32" s="140">
        <v>0</v>
      </c>
    </row>
    <row r="33" spans="2:17" x14ac:dyDescent="0.3">
      <c r="B33">
        <v>26777</v>
      </c>
      <c r="C33" t="s">
        <v>64</v>
      </c>
      <c r="D33">
        <f>VLOOKUP(B33,Table25[],3,FALSE)</f>
        <v>147</v>
      </c>
      <c r="E33">
        <f>VLOOKUP(B33,Table25[],4,FALSE)</f>
        <v>0</v>
      </c>
      <c r="H33">
        <v>26756</v>
      </c>
      <c r="I33" t="s">
        <v>18</v>
      </c>
      <c r="J33">
        <v>707</v>
      </c>
      <c r="K33">
        <v>0</v>
      </c>
      <c r="O33" s="139">
        <v>26773</v>
      </c>
      <c r="P33" s="140">
        <v>574</v>
      </c>
      <c r="Q33" s="140">
        <v>574</v>
      </c>
    </row>
    <row r="34" spans="2:17" x14ac:dyDescent="0.3">
      <c r="B34">
        <v>26789</v>
      </c>
      <c r="C34" t="s">
        <v>64</v>
      </c>
      <c r="D34">
        <f>VLOOKUP(B34,Table25[],3,FALSE)</f>
        <v>453</v>
      </c>
      <c r="E34">
        <f>VLOOKUP(B34,Table25[],4,FALSE)</f>
        <v>0</v>
      </c>
      <c r="H34">
        <v>26754</v>
      </c>
      <c r="I34" t="s">
        <v>11</v>
      </c>
      <c r="J34">
        <v>1302</v>
      </c>
      <c r="K34">
        <v>0</v>
      </c>
      <c r="O34" s="139">
        <v>26774</v>
      </c>
      <c r="P34" s="140">
        <v>492</v>
      </c>
      <c r="Q34" s="140">
        <v>0</v>
      </c>
    </row>
    <row r="35" spans="2:17" x14ac:dyDescent="0.3">
      <c r="B35">
        <v>26661</v>
      </c>
      <c r="C35" t="s">
        <v>64</v>
      </c>
      <c r="D35">
        <f>VLOOKUP(B35,Table25[],3,FALSE)</f>
        <v>71</v>
      </c>
      <c r="E35">
        <f>VLOOKUP(B35,Table25[],4,FALSE)</f>
        <v>0</v>
      </c>
      <c r="H35">
        <v>26753</v>
      </c>
      <c r="I35" t="s">
        <v>7</v>
      </c>
      <c r="J35">
        <v>0</v>
      </c>
      <c r="K35">
        <v>0</v>
      </c>
      <c r="O35" s="139">
        <v>26775</v>
      </c>
      <c r="P35" s="140">
        <v>480</v>
      </c>
      <c r="Q35" s="140">
        <v>0</v>
      </c>
    </row>
    <row r="36" spans="2:17" x14ac:dyDescent="0.3">
      <c r="B36">
        <v>26707</v>
      </c>
      <c r="C36" t="s">
        <v>64</v>
      </c>
      <c r="D36">
        <f>VLOOKUP(B36,Table25[],3,FALSE)</f>
        <v>120</v>
      </c>
      <c r="E36">
        <f>VLOOKUP(B36,Table25[],4,FALSE)</f>
        <v>0</v>
      </c>
      <c r="H36">
        <v>26752</v>
      </c>
      <c r="I36" t="s">
        <v>9</v>
      </c>
      <c r="J36">
        <v>449</v>
      </c>
      <c r="K36">
        <v>0</v>
      </c>
      <c r="O36" s="139">
        <v>26776</v>
      </c>
      <c r="P36" s="140">
        <v>697</v>
      </c>
      <c r="Q36" s="140">
        <v>0</v>
      </c>
    </row>
    <row r="37" spans="2:17" x14ac:dyDescent="0.3">
      <c r="B37">
        <v>26790</v>
      </c>
      <c r="C37" t="s">
        <v>64</v>
      </c>
      <c r="D37">
        <f>VLOOKUP(B37,Table25[],3,FALSE)</f>
        <v>452</v>
      </c>
      <c r="E37">
        <f>VLOOKUP(B37,Table25[],4,FALSE)</f>
        <v>0</v>
      </c>
      <c r="H37">
        <v>26750</v>
      </c>
      <c r="I37" t="s">
        <v>12</v>
      </c>
      <c r="J37">
        <v>1376</v>
      </c>
      <c r="K37">
        <v>0</v>
      </c>
      <c r="O37" s="139">
        <v>26777</v>
      </c>
      <c r="P37" s="140">
        <v>147</v>
      </c>
      <c r="Q37" s="140">
        <v>0</v>
      </c>
    </row>
    <row r="38" spans="2:17" x14ac:dyDescent="0.3">
      <c r="B38">
        <v>26761</v>
      </c>
      <c r="C38" t="s">
        <v>64</v>
      </c>
      <c r="D38">
        <f>VLOOKUP(B38,Table25[],3,FALSE)</f>
        <v>507</v>
      </c>
      <c r="E38">
        <f>VLOOKUP(B38,Table25[],4,FALSE)</f>
        <v>0</v>
      </c>
      <c r="H38">
        <v>26749</v>
      </c>
      <c r="I38" t="s">
        <v>7</v>
      </c>
      <c r="J38">
        <v>967</v>
      </c>
      <c r="K38">
        <v>0</v>
      </c>
      <c r="O38" s="139">
        <v>26778</v>
      </c>
      <c r="P38" s="140">
        <v>463</v>
      </c>
      <c r="Q38" s="140">
        <v>463</v>
      </c>
    </row>
    <row r="39" spans="2:17" x14ac:dyDescent="0.3">
      <c r="B39">
        <v>26791</v>
      </c>
      <c r="C39" t="s">
        <v>64</v>
      </c>
      <c r="D39">
        <f>VLOOKUP(B39,Table25[],3,FALSE)</f>
        <v>761</v>
      </c>
      <c r="E39">
        <f>VLOOKUP(B39,Table25[],4,FALSE)</f>
        <v>0</v>
      </c>
      <c r="H39">
        <v>26746</v>
      </c>
      <c r="I39" t="s">
        <v>9</v>
      </c>
      <c r="J39">
        <v>23</v>
      </c>
      <c r="K39">
        <v>0</v>
      </c>
      <c r="O39" s="139">
        <v>26779</v>
      </c>
      <c r="P39" s="140">
        <v>1301</v>
      </c>
      <c r="Q39" s="140">
        <v>1301</v>
      </c>
    </row>
    <row r="40" spans="2:17" x14ac:dyDescent="0.3">
      <c r="B40">
        <v>26613</v>
      </c>
      <c r="C40" t="s">
        <v>64</v>
      </c>
      <c r="D40">
        <f>VLOOKUP(B40,Table25[],3,FALSE)</f>
        <v>660</v>
      </c>
      <c r="E40">
        <f>VLOOKUP(B40,Table25[],4,FALSE)</f>
        <v>0</v>
      </c>
      <c r="H40">
        <v>26745</v>
      </c>
      <c r="I40" t="s">
        <v>67</v>
      </c>
      <c r="J40">
        <v>0</v>
      </c>
      <c r="K40">
        <v>0</v>
      </c>
      <c r="O40" s="139">
        <v>26780</v>
      </c>
      <c r="P40" s="140">
        <v>459</v>
      </c>
      <c r="Q40" s="140">
        <v>0</v>
      </c>
    </row>
    <row r="41" spans="2:17" x14ac:dyDescent="0.3">
      <c r="B41">
        <v>26465</v>
      </c>
      <c r="C41" t="s">
        <v>64</v>
      </c>
      <c r="D41">
        <f>VLOOKUP(B41,Table25[],3,FALSE)</f>
        <v>498</v>
      </c>
      <c r="E41">
        <f>VLOOKUP(B41,Table25[],4,FALSE)</f>
        <v>0</v>
      </c>
      <c r="H41">
        <v>26743</v>
      </c>
      <c r="I41" t="s">
        <v>53</v>
      </c>
      <c r="J41">
        <v>442</v>
      </c>
      <c r="K41">
        <v>0</v>
      </c>
      <c r="O41" s="139">
        <v>26781</v>
      </c>
      <c r="P41" s="140">
        <v>495</v>
      </c>
      <c r="Q41" s="140">
        <v>0</v>
      </c>
    </row>
    <row r="42" spans="2:17" x14ac:dyDescent="0.3">
      <c r="B42">
        <v>26743</v>
      </c>
      <c r="C42" t="s">
        <v>52</v>
      </c>
      <c r="D42">
        <f>VLOOKUP(B42,Table25[],3,FALSE)</f>
        <v>442</v>
      </c>
      <c r="E42">
        <f>VLOOKUP(B42,Table25[],4,FALSE)</f>
        <v>0</v>
      </c>
      <c r="H42">
        <v>26739</v>
      </c>
      <c r="I42" t="s">
        <v>7</v>
      </c>
      <c r="J42">
        <v>0</v>
      </c>
      <c r="K42">
        <v>0</v>
      </c>
      <c r="O42" s="139">
        <v>26782</v>
      </c>
      <c r="P42" s="140">
        <v>455</v>
      </c>
      <c r="Q42" s="140">
        <v>0</v>
      </c>
    </row>
    <row r="43" spans="2:17" x14ac:dyDescent="0.3">
      <c r="B43">
        <v>26771</v>
      </c>
      <c r="C43" t="s">
        <v>52</v>
      </c>
      <c r="D43">
        <f>VLOOKUP(B43,Table25[],3,FALSE)</f>
        <v>595</v>
      </c>
      <c r="E43">
        <f>VLOOKUP(B43,Table25[],4,FALSE)</f>
        <v>0</v>
      </c>
      <c r="H43">
        <v>26737</v>
      </c>
      <c r="I43" t="s">
        <v>13</v>
      </c>
      <c r="J43">
        <v>916</v>
      </c>
      <c r="K43">
        <v>0</v>
      </c>
      <c r="O43" s="139">
        <v>26784</v>
      </c>
      <c r="P43" s="140">
        <v>458</v>
      </c>
      <c r="Q43" s="140">
        <v>0</v>
      </c>
    </row>
    <row r="44" spans="2:17" x14ac:dyDescent="0.3">
      <c r="B44">
        <v>26774</v>
      </c>
      <c r="C44" t="s">
        <v>52</v>
      </c>
      <c r="D44">
        <f>VLOOKUP(B44,Table25[],3,FALSE)</f>
        <v>492</v>
      </c>
      <c r="E44">
        <f>VLOOKUP(B44,Table25[],4,FALSE)</f>
        <v>0</v>
      </c>
      <c r="H44">
        <v>26736</v>
      </c>
      <c r="I44" t="s">
        <v>13</v>
      </c>
      <c r="J44">
        <v>586</v>
      </c>
      <c r="K44">
        <v>586</v>
      </c>
      <c r="O44" s="139">
        <v>26786</v>
      </c>
      <c r="P44" s="140">
        <v>241</v>
      </c>
      <c r="Q44" s="140">
        <v>0</v>
      </c>
    </row>
    <row r="45" spans="2:17" x14ac:dyDescent="0.3">
      <c r="B45">
        <v>26786</v>
      </c>
      <c r="C45" t="s">
        <v>52</v>
      </c>
      <c r="D45">
        <f>VLOOKUP(B45,Table25[],3,FALSE)</f>
        <v>241</v>
      </c>
      <c r="E45">
        <f>VLOOKUP(B45,Table25[],4,FALSE)</f>
        <v>0</v>
      </c>
      <c r="H45">
        <v>26734</v>
      </c>
      <c r="I45" t="s">
        <v>15</v>
      </c>
      <c r="J45">
        <v>23</v>
      </c>
      <c r="K45">
        <v>0</v>
      </c>
      <c r="O45" s="139">
        <v>26787</v>
      </c>
      <c r="P45" s="140">
        <v>623</v>
      </c>
      <c r="Q45" s="140">
        <v>0</v>
      </c>
    </row>
    <row r="46" spans="2:17" x14ac:dyDescent="0.3">
      <c r="H46">
        <v>26733</v>
      </c>
      <c r="I46" t="s">
        <v>15</v>
      </c>
      <c r="J46">
        <v>441</v>
      </c>
      <c r="K46">
        <v>0</v>
      </c>
      <c r="O46" s="139">
        <v>26789</v>
      </c>
      <c r="P46" s="140">
        <v>453</v>
      </c>
      <c r="Q46" s="140">
        <v>0</v>
      </c>
    </row>
    <row r="47" spans="2:17" x14ac:dyDescent="0.3">
      <c r="H47">
        <v>26730</v>
      </c>
      <c r="I47" t="s">
        <v>13</v>
      </c>
      <c r="J47">
        <v>457</v>
      </c>
      <c r="K47">
        <v>0</v>
      </c>
      <c r="O47" s="139">
        <v>26790</v>
      </c>
      <c r="P47" s="140">
        <v>452</v>
      </c>
      <c r="Q47" s="140">
        <v>0</v>
      </c>
    </row>
    <row r="48" spans="2:17" x14ac:dyDescent="0.3">
      <c r="H48">
        <v>26725</v>
      </c>
      <c r="I48" t="s">
        <v>20</v>
      </c>
      <c r="J48">
        <v>440.5</v>
      </c>
      <c r="K48">
        <v>0</v>
      </c>
      <c r="O48" s="139">
        <v>26791</v>
      </c>
      <c r="P48" s="140">
        <v>761</v>
      </c>
      <c r="Q48" s="140">
        <v>0</v>
      </c>
    </row>
    <row r="49" spans="8:17" x14ac:dyDescent="0.3">
      <c r="H49">
        <v>26723</v>
      </c>
      <c r="I49" t="s">
        <v>21</v>
      </c>
      <c r="J49">
        <v>0</v>
      </c>
      <c r="K49">
        <v>0</v>
      </c>
      <c r="O49" s="139" t="s">
        <v>30</v>
      </c>
      <c r="P49" s="140">
        <v>24104.5</v>
      </c>
      <c r="Q49" s="140">
        <v>3668</v>
      </c>
    </row>
    <row r="50" spans="8:17" x14ac:dyDescent="0.3">
      <c r="H50">
        <v>26722</v>
      </c>
      <c r="I50" t="s">
        <v>20</v>
      </c>
      <c r="J50">
        <v>24</v>
      </c>
      <c r="K50">
        <v>24</v>
      </c>
    </row>
    <row r="51" spans="8:17" x14ac:dyDescent="0.3">
      <c r="H51">
        <v>26719</v>
      </c>
      <c r="I51" t="s">
        <v>67</v>
      </c>
      <c r="J51">
        <v>422</v>
      </c>
      <c r="K51">
        <v>0</v>
      </c>
    </row>
    <row r="52" spans="8:17" x14ac:dyDescent="0.3">
      <c r="H52">
        <v>26717</v>
      </c>
      <c r="I52" t="s">
        <v>13</v>
      </c>
      <c r="J52">
        <v>625</v>
      </c>
      <c r="K52">
        <v>0</v>
      </c>
    </row>
    <row r="53" spans="8:17" x14ac:dyDescent="0.3">
      <c r="H53">
        <v>26716</v>
      </c>
      <c r="I53" t="s">
        <v>8</v>
      </c>
      <c r="J53">
        <v>495</v>
      </c>
      <c r="K53">
        <v>495</v>
      </c>
    </row>
    <row r="54" spans="8:17" x14ac:dyDescent="0.3">
      <c r="H54">
        <v>26714</v>
      </c>
      <c r="I54" t="s">
        <v>18</v>
      </c>
      <c r="J54">
        <v>400.5</v>
      </c>
      <c r="K54">
        <v>0</v>
      </c>
    </row>
    <row r="55" spans="8:17" x14ac:dyDescent="0.3">
      <c r="H55">
        <v>26712</v>
      </c>
      <c r="I55" t="s">
        <v>13</v>
      </c>
      <c r="J55">
        <v>636</v>
      </c>
      <c r="K55">
        <v>636</v>
      </c>
    </row>
    <row r="56" spans="8:17" x14ac:dyDescent="0.3">
      <c r="H56">
        <v>26711</v>
      </c>
      <c r="I56" t="s">
        <v>13</v>
      </c>
      <c r="J56">
        <v>1436</v>
      </c>
      <c r="K56">
        <v>0</v>
      </c>
    </row>
    <row r="57" spans="8:17" x14ac:dyDescent="0.3">
      <c r="H57">
        <v>26710</v>
      </c>
      <c r="I57" t="s">
        <v>18</v>
      </c>
      <c r="J57">
        <v>63</v>
      </c>
      <c r="K57">
        <v>0</v>
      </c>
    </row>
    <row r="58" spans="8:17" x14ac:dyDescent="0.3">
      <c r="H58">
        <v>26707</v>
      </c>
      <c r="I58" t="s">
        <v>66</v>
      </c>
      <c r="J58">
        <v>120</v>
      </c>
      <c r="K58">
        <v>0</v>
      </c>
    </row>
    <row r="59" spans="8:17" x14ac:dyDescent="0.3">
      <c r="H59">
        <v>26705</v>
      </c>
      <c r="I59" t="s">
        <v>8</v>
      </c>
      <c r="J59">
        <v>116</v>
      </c>
      <c r="K59">
        <v>0</v>
      </c>
    </row>
    <row r="60" spans="8:17" x14ac:dyDescent="0.3">
      <c r="H60">
        <v>26703</v>
      </c>
      <c r="I60" t="s">
        <v>18</v>
      </c>
      <c r="J60">
        <v>0</v>
      </c>
      <c r="K60">
        <v>0</v>
      </c>
    </row>
    <row r="61" spans="8:17" x14ac:dyDescent="0.3">
      <c r="H61">
        <v>26702</v>
      </c>
      <c r="I61" t="s">
        <v>13</v>
      </c>
      <c r="J61">
        <v>441</v>
      </c>
      <c r="K61">
        <v>441</v>
      </c>
    </row>
    <row r="62" spans="8:17" x14ac:dyDescent="0.3">
      <c r="H62">
        <v>26701</v>
      </c>
      <c r="I62" t="s">
        <v>13</v>
      </c>
      <c r="J62">
        <v>483.65</v>
      </c>
      <c r="K62">
        <v>0</v>
      </c>
    </row>
    <row r="63" spans="8:17" x14ac:dyDescent="0.3">
      <c r="H63">
        <v>26699</v>
      </c>
      <c r="I63" t="s">
        <v>15</v>
      </c>
      <c r="J63">
        <v>508</v>
      </c>
      <c r="K63">
        <v>0</v>
      </c>
    </row>
    <row r="64" spans="8:17" x14ac:dyDescent="0.3">
      <c r="H64">
        <v>26697</v>
      </c>
      <c r="I64" t="s">
        <v>13</v>
      </c>
      <c r="J64">
        <v>823</v>
      </c>
      <c r="K64">
        <v>0</v>
      </c>
    </row>
    <row r="65" spans="8:11" x14ac:dyDescent="0.3">
      <c r="H65">
        <v>26695</v>
      </c>
      <c r="I65" t="s">
        <v>13</v>
      </c>
      <c r="J65">
        <v>0</v>
      </c>
      <c r="K65">
        <v>0</v>
      </c>
    </row>
    <row r="66" spans="8:11" x14ac:dyDescent="0.3">
      <c r="H66">
        <v>26693</v>
      </c>
      <c r="I66" t="s">
        <v>13</v>
      </c>
      <c r="J66">
        <v>711</v>
      </c>
      <c r="K66">
        <v>0</v>
      </c>
    </row>
    <row r="67" spans="8:11" x14ac:dyDescent="0.3">
      <c r="H67">
        <v>26692</v>
      </c>
      <c r="I67" t="s">
        <v>67</v>
      </c>
      <c r="J67">
        <v>967</v>
      </c>
      <c r="K67">
        <v>967</v>
      </c>
    </row>
    <row r="68" spans="8:11" x14ac:dyDescent="0.3">
      <c r="H68">
        <v>26690</v>
      </c>
      <c r="I68" t="s">
        <v>20</v>
      </c>
      <c r="J68">
        <v>1013</v>
      </c>
      <c r="K68">
        <v>0</v>
      </c>
    </row>
    <row r="69" spans="8:11" x14ac:dyDescent="0.3">
      <c r="H69">
        <v>26688</v>
      </c>
      <c r="I69" t="s">
        <v>13</v>
      </c>
      <c r="J69">
        <v>455</v>
      </c>
      <c r="K69">
        <v>0</v>
      </c>
    </row>
    <row r="70" spans="8:11" x14ac:dyDescent="0.3">
      <c r="H70">
        <v>26685</v>
      </c>
      <c r="I70" t="s">
        <v>7</v>
      </c>
      <c r="J70">
        <v>0</v>
      </c>
      <c r="K70">
        <v>0</v>
      </c>
    </row>
    <row r="71" spans="8:11" x14ac:dyDescent="0.3">
      <c r="H71">
        <v>26684</v>
      </c>
      <c r="I71" t="s">
        <v>7</v>
      </c>
      <c r="J71">
        <v>0</v>
      </c>
      <c r="K71">
        <v>0</v>
      </c>
    </row>
    <row r="72" spans="8:11" x14ac:dyDescent="0.3">
      <c r="H72">
        <v>26682</v>
      </c>
      <c r="I72" t="s">
        <v>15</v>
      </c>
      <c r="J72">
        <v>469</v>
      </c>
      <c r="K72">
        <v>0</v>
      </c>
    </row>
    <row r="73" spans="8:11" x14ac:dyDescent="0.3">
      <c r="H73">
        <v>26681</v>
      </c>
      <c r="I73" t="s">
        <v>8</v>
      </c>
      <c r="J73">
        <v>1173</v>
      </c>
      <c r="K73">
        <v>0</v>
      </c>
    </row>
    <row r="74" spans="8:11" x14ac:dyDescent="0.3">
      <c r="H74">
        <v>26680</v>
      </c>
      <c r="I74" t="s">
        <v>15</v>
      </c>
      <c r="J74">
        <v>1072</v>
      </c>
      <c r="K74">
        <v>0</v>
      </c>
    </row>
    <row r="75" spans="8:11" x14ac:dyDescent="0.3">
      <c r="H75">
        <v>26676</v>
      </c>
      <c r="I75" t="s">
        <v>15</v>
      </c>
      <c r="J75">
        <v>524</v>
      </c>
      <c r="K75">
        <v>0</v>
      </c>
    </row>
    <row r="76" spans="8:11" x14ac:dyDescent="0.3">
      <c r="H76">
        <v>26673</v>
      </c>
      <c r="I76" t="s">
        <v>20</v>
      </c>
      <c r="J76">
        <v>853</v>
      </c>
      <c r="K76">
        <v>0</v>
      </c>
    </row>
    <row r="77" spans="8:11" x14ac:dyDescent="0.3">
      <c r="H77">
        <v>26671</v>
      </c>
      <c r="I77" t="s">
        <v>7</v>
      </c>
      <c r="J77">
        <v>0</v>
      </c>
      <c r="K77">
        <v>0</v>
      </c>
    </row>
    <row r="78" spans="8:11" x14ac:dyDescent="0.3">
      <c r="H78">
        <v>26668</v>
      </c>
      <c r="I78" t="s">
        <v>7</v>
      </c>
      <c r="J78">
        <v>0</v>
      </c>
      <c r="K78">
        <v>0</v>
      </c>
    </row>
    <row r="79" spans="8:11" x14ac:dyDescent="0.3">
      <c r="H79">
        <v>26665</v>
      </c>
      <c r="I79" t="s">
        <v>20</v>
      </c>
      <c r="J79">
        <v>565</v>
      </c>
      <c r="K79">
        <v>0</v>
      </c>
    </row>
    <row r="80" spans="8:11" x14ac:dyDescent="0.3">
      <c r="H80">
        <v>26661</v>
      </c>
      <c r="I80" t="s">
        <v>66</v>
      </c>
      <c r="J80">
        <v>71</v>
      </c>
      <c r="K80">
        <v>0</v>
      </c>
    </row>
    <row r="81" spans="8:11" x14ac:dyDescent="0.3">
      <c r="H81">
        <v>26660</v>
      </c>
      <c r="I81" t="s">
        <v>8</v>
      </c>
      <c r="J81">
        <v>413</v>
      </c>
      <c r="K81">
        <v>0</v>
      </c>
    </row>
    <row r="82" spans="8:11" x14ac:dyDescent="0.3">
      <c r="H82">
        <v>26658</v>
      </c>
      <c r="I82" t="s">
        <v>15</v>
      </c>
      <c r="J82">
        <v>1180</v>
      </c>
      <c r="K82">
        <v>0</v>
      </c>
    </row>
    <row r="83" spans="8:11" x14ac:dyDescent="0.3">
      <c r="H83">
        <v>26657</v>
      </c>
      <c r="I83" t="s">
        <v>13</v>
      </c>
      <c r="J83">
        <v>634</v>
      </c>
      <c r="K83">
        <v>0</v>
      </c>
    </row>
    <row r="84" spans="8:11" x14ac:dyDescent="0.3">
      <c r="H84">
        <v>26655</v>
      </c>
      <c r="I84" t="s">
        <v>15</v>
      </c>
      <c r="J84">
        <v>1041.9000000000001</v>
      </c>
      <c r="K84">
        <v>0</v>
      </c>
    </row>
    <row r="85" spans="8:11" x14ac:dyDescent="0.3">
      <c r="H85">
        <v>26650</v>
      </c>
      <c r="I85" t="s">
        <v>13</v>
      </c>
      <c r="J85">
        <v>1340</v>
      </c>
      <c r="K85">
        <v>0</v>
      </c>
    </row>
    <row r="86" spans="8:11" x14ac:dyDescent="0.3">
      <c r="H86">
        <v>26643</v>
      </c>
      <c r="I86" t="s">
        <v>20</v>
      </c>
      <c r="J86">
        <v>35</v>
      </c>
      <c r="K86">
        <v>0</v>
      </c>
    </row>
    <row r="87" spans="8:11" x14ac:dyDescent="0.3">
      <c r="H87">
        <v>26634</v>
      </c>
      <c r="I87" t="s">
        <v>12</v>
      </c>
      <c r="J87">
        <v>1020</v>
      </c>
      <c r="K87">
        <v>0</v>
      </c>
    </row>
    <row r="88" spans="8:11" x14ac:dyDescent="0.3">
      <c r="H88">
        <v>26630</v>
      </c>
      <c r="I88" t="s">
        <v>13</v>
      </c>
      <c r="J88">
        <v>434</v>
      </c>
      <c r="K88">
        <v>0</v>
      </c>
    </row>
    <row r="89" spans="8:11" x14ac:dyDescent="0.3">
      <c r="H89">
        <v>26626</v>
      </c>
      <c r="I89" t="s">
        <v>7</v>
      </c>
      <c r="J89">
        <v>0</v>
      </c>
      <c r="K89">
        <v>0</v>
      </c>
    </row>
    <row r="90" spans="8:11" x14ac:dyDescent="0.3">
      <c r="H90">
        <v>26622</v>
      </c>
      <c r="I90" t="s">
        <v>7</v>
      </c>
      <c r="J90">
        <v>0</v>
      </c>
      <c r="K90">
        <v>0</v>
      </c>
    </row>
    <row r="91" spans="8:11" x14ac:dyDescent="0.3">
      <c r="H91">
        <v>26620</v>
      </c>
      <c r="I91" t="s">
        <v>18</v>
      </c>
      <c r="J91">
        <v>1266</v>
      </c>
      <c r="K91">
        <v>0</v>
      </c>
    </row>
    <row r="92" spans="8:11" x14ac:dyDescent="0.3">
      <c r="H92">
        <v>26619</v>
      </c>
      <c r="I92" t="s">
        <v>8</v>
      </c>
      <c r="J92">
        <v>1902</v>
      </c>
      <c r="K92">
        <v>0</v>
      </c>
    </row>
    <row r="93" spans="8:11" x14ac:dyDescent="0.3">
      <c r="H93">
        <v>26614</v>
      </c>
      <c r="I93" t="s">
        <v>13</v>
      </c>
      <c r="J93">
        <v>993.65</v>
      </c>
      <c r="K93">
        <v>0</v>
      </c>
    </row>
    <row r="94" spans="8:11" x14ac:dyDescent="0.3">
      <c r="H94">
        <v>26613</v>
      </c>
      <c r="I94" t="s">
        <v>66</v>
      </c>
      <c r="J94">
        <v>660</v>
      </c>
      <c r="K94">
        <v>0</v>
      </c>
    </row>
    <row r="95" spans="8:11" x14ac:dyDescent="0.3">
      <c r="H95">
        <v>26605</v>
      </c>
      <c r="I95" t="s">
        <v>20</v>
      </c>
      <c r="J95">
        <v>172</v>
      </c>
      <c r="K95">
        <v>0</v>
      </c>
    </row>
    <row r="96" spans="8:11" x14ac:dyDescent="0.3">
      <c r="H96">
        <v>26602</v>
      </c>
      <c r="I96" t="s">
        <v>13</v>
      </c>
      <c r="J96">
        <v>338</v>
      </c>
      <c r="K96">
        <v>0</v>
      </c>
    </row>
    <row r="97" spans="8:11" x14ac:dyDescent="0.3">
      <c r="H97">
        <v>26596</v>
      </c>
      <c r="I97" t="s">
        <v>7</v>
      </c>
      <c r="J97">
        <v>0</v>
      </c>
      <c r="K97">
        <v>0</v>
      </c>
    </row>
    <row r="98" spans="8:11" x14ac:dyDescent="0.3">
      <c r="H98">
        <v>26585</v>
      </c>
      <c r="I98" t="s">
        <v>18</v>
      </c>
      <c r="J98">
        <v>46</v>
      </c>
      <c r="K98">
        <v>0</v>
      </c>
    </row>
    <row r="99" spans="8:11" x14ac:dyDescent="0.3">
      <c r="H99">
        <v>26584</v>
      </c>
      <c r="I99" t="s">
        <v>13</v>
      </c>
      <c r="J99">
        <v>0</v>
      </c>
      <c r="K99">
        <v>0</v>
      </c>
    </row>
    <row r="100" spans="8:11" x14ac:dyDescent="0.3">
      <c r="H100">
        <v>26576</v>
      </c>
      <c r="I100" t="s">
        <v>11</v>
      </c>
      <c r="J100">
        <v>799</v>
      </c>
      <c r="K100">
        <v>0</v>
      </c>
    </row>
    <row r="101" spans="8:11" x14ac:dyDescent="0.3">
      <c r="H101">
        <v>26569</v>
      </c>
      <c r="I101" t="s">
        <v>7</v>
      </c>
      <c r="J101">
        <v>0</v>
      </c>
      <c r="K101">
        <v>0</v>
      </c>
    </row>
    <row r="102" spans="8:11" x14ac:dyDescent="0.3">
      <c r="H102">
        <v>26560</v>
      </c>
      <c r="I102" t="s">
        <v>7</v>
      </c>
      <c r="J102">
        <v>0</v>
      </c>
      <c r="K102">
        <v>0</v>
      </c>
    </row>
    <row r="103" spans="8:11" x14ac:dyDescent="0.3">
      <c r="H103">
        <v>26557</v>
      </c>
      <c r="I103" t="s">
        <v>14</v>
      </c>
      <c r="J103">
        <v>0</v>
      </c>
      <c r="K103">
        <v>0</v>
      </c>
    </row>
    <row r="104" spans="8:11" x14ac:dyDescent="0.3">
      <c r="H104">
        <v>26555</v>
      </c>
      <c r="I104" t="s">
        <v>14</v>
      </c>
      <c r="J104">
        <v>0</v>
      </c>
      <c r="K104">
        <v>0</v>
      </c>
    </row>
    <row r="105" spans="8:11" x14ac:dyDescent="0.3">
      <c r="H105">
        <v>26537</v>
      </c>
      <c r="I105" t="s">
        <v>12</v>
      </c>
      <c r="J105">
        <v>0</v>
      </c>
      <c r="K105">
        <v>0</v>
      </c>
    </row>
    <row r="106" spans="8:11" x14ac:dyDescent="0.3">
      <c r="H106">
        <v>26533</v>
      </c>
      <c r="I106" t="s">
        <v>53</v>
      </c>
      <c r="J106">
        <v>673</v>
      </c>
      <c r="K106">
        <v>0</v>
      </c>
    </row>
    <row r="107" spans="8:11" x14ac:dyDescent="0.3">
      <c r="H107">
        <v>26532</v>
      </c>
      <c r="I107" t="s">
        <v>18</v>
      </c>
      <c r="J107">
        <v>259</v>
      </c>
      <c r="K107">
        <v>0</v>
      </c>
    </row>
    <row r="108" spans="8:11" x14ac:dyDescent="0.3">
      <c r="H108">
        <v>26531</v>
      </c>
      <c r="I108" t="s">
        <v>18</v>
      </c>
      <c r="J108">
        <v>758</v>
      </c>
      <c r="K108">
        <v>0</v>
      </c>
    </row>
    <row r="109" spans="8:11" x14ac:dyDescent="0.3">
      <c r="H109">
        <v>26525</v>
      </c>
      <c r="I109" t="s">
        <v>20</v>
      </c>
      <c r="J109">
        <v>1660.5</v>
      </c>
      <c r="K109">
        <v>0</v>
      </c>
    </row>
    <row r="110" spans="8:11" x14ac:dyDescent="0.3">
      <c r="H110">
        <v>26519</v>
      </c>
      <c r="I110" t="s">
        <v>7</v>
      </c>
      <c r="J110">
        <v>0</v>
      </c>
      <c r="K110">
        <v>0</v>
      </c>
    </row>
    <row r="111" spans="8:11" x14ac:dyDescent="0.3">
      <c r="H111">
        <v>26515</v>
      </c>
      <c r="I111" t="s">
        <v>7</v>
      </c>
      <c r="J111">
        <v>0</v>
      </c>
      <c r="K111">
        <v>0</v>
      </c>
    </row>
    <row r="112" spans="8:11" x14ac:dyDescent="0.3">
      <c r="H112">
        <v>26504</v>
      </c>
      <c r="I112" t="s">
        <v>18</v>
      </c>
      <c r="J112">
        <v>820</v>
      </c>
      <c r="K112">
        <v>0</v>
      </c>
    </row>
    <row r="113" spans="8:11" x14ac:dyDescent="0.3">
      <c r="H113">
        <v>26502</v>
      </c>
      <c r="I113" t="s">
        <v>7</v>
      </c>
      <c r="J113">
        <v>-29</v>
      </c>
      <c r="K113">
        <v>0</v>
      </c>
    </row>
    <row r="114" spans="8:11" x14ac:dyDescent="0.3">
      <c r="H114">
        <v>26494</v>
      </c>
      <c r="I114" t="s">
        <v>18</v>
      </c>
      <c r="J114">
        <v>0</v>
      </c>
      <c r="K114">
        <v>0</v>
      </c>
    </row>
    <row r="115" spans="8:11" x14ac:dyDescent="0.3">
      <c r="H115">
        <v>26493</v>
      </c>
      <c r="I115" t="s">
        <v>7</v>
      </c>
      <c r="J115">
        <v>0</v>
      </c>
      <c r="K115">
        <v>0</v>
      </c>
    </row>
    <row r="116" spans="8:11" x14ac:dyDescent="0.3">
      <c r="H116">
        <v>26490</v>
      </c>
      <c r="I116" t="s">
        <v>18</v>
      </c>
      <c r="J116">
        <v>0</v>
      </c>
      <c r="K116">
        <v>0</v>
      </c>
    </row>
    <row r="117" spans="8:11" x14ac:dyDescent="0.3">
      <c r="H117">
        <v>26484</v>
      </c>
      <c r="I117" t="s">
        <v>7</v>
      </c>
      <c r="J117">
        <v>0</v>
      </c>
      <c r="K117">
        <v>0</v>
      </c>
    </row>
    <row r="118" spans="8:11" x14ac:dyDescent="0.3">
      <c r="H118">
        <v>26479</v>
      </c>
      <c r="I118" t="s">
        <v>15</v>
      </c>
      <c r="J118">
        <v>393</v>
      </c>
      <c r="K118">
        <v>0</v>
      </c>
    </row>
    <row r="119" spans="8:11" x14ac:dyDescent="0.3">
      <c r="H119">
        <v>26473</v>
      </c>
      <c r="I119" t="s">
        <v>15</v>
      </c>
      <c r="J119">
        <v>552</v>
      </c>
      <c r="K119">
        <v>0</v>
      </c>
    </row>
    <row r="120" spans="8:11" x14ac:dyDescent="0.3">
      <c r="H120">
        <v>26471</v>
      </c>
      <c r="I120" t="s">
        <v>21</v>
      </c>
      <c r="J120">
        <v>658</v>
      </c>
      <c r="K120">
        <v>0</v>
      </c>
    </row>
    <row r="121" spans="8:11" x14ac:dyDescent="0.3">
      <c r="H121">
        <v>26465</v>
      </c>
      <c r="I121" t="s">
        <v>66</v>
      </c>
      <c r="J121">
        <v>498</v>
      </c>
      <c r="K121">
        <v>0</v>
      </c>
    </row>
    <row r="122" spans="8:11" x14ac:dyDescent="0.3">
      <c r="H122">
        <v>26464</v>
      </c>
      <c r="I122" t="s">
        <v>7</v>
      </c>
      <c r="J122">
        <v>0</v>
      </c>
      <c r="K122">
        <v>0</v>
      </c>
    </row>
    <row r="123" spans="8:11" x14ac:dyDescent="0.3">
      <c r="H123">
        <v>26458</v>
      </c>
      <c r="I123" t="s">
        <v>20</v>
      </c>
      <c r="J123">
        <v>496</v>
      </c>
      <c r="K123">
        <v>0</v>
      </c>
    </row>
    <row r="124" spans="8:11" x14ac:dyDescent="0.3">
      <c r="H124">
        <v>26457</v>
      </c>
      <c r="I124" t="s">
        <v>7</v>
      </c>
      <c r="J124">
        <v>0</v>
      </c>
      <c r="K124">
        <v>0</v>
      </c>
    </row>
    <row r="125" spans="8:11" x14ac:dyDescent="0.3">
      <c r="H125">
        <v>26439</v>
      </c>
      <c r="I125" t="s">
        <v>7</v>
      </c>
      <c r="J125">
        <v>0</v>
      </c>
      <c r="K125">
        <v>0</v>
      </c>
    </row>
    <row r="126" spans="8:11" x14ac:dyDescent="0.3">
      <c r="H126">
        <v>26436</v>
      </c>
      <c r="I126" t="s">
        <v>7</v>
      </c>
      <c r="J126">
        <v>0</v>
      </c>
      <c r="K126">
        <v>0</v>
      </c>
    </row>
    <row r="127" spans="8:11" x14ac:dyDescent="0.3">
      <c r="H127">
        <v>26426</v>
      </c>
      <c r="I127" t="s">
        <v>12</v>
      </c>
      <c r="J127">
        <v>-25</v>
      </c>
      <c r="K127">
        <v>0</v>
      </c>
    </row>
    <row r="128" spans="8:11" x14ac:dyDescent="0.3">
      <c r="H128">
        <v>26424</v>
      </c>
      <c r="I128" t="s">
        <v>7</v>
      </c>
      <c r="J128">
        <v>0</v>
      </c>
      <c r="K128">
        <v>0</v>
      </c>
    </row>
    <row r="129" spans="8:11" x14ac:dyDescent="0.3">
      <c r="H129">
        <v>26422</v>
      </c>
      <c r="I129" t="s">
        <v>18</v>
      </c>
      <c r="J129">
        <v>0</v>
      </c>
      <c r="K129">
        <v>0</v>
      </c>
    </row>
    <row r="130" spans="8:11" x14ac:dyDescent="0.3">
      <c r="H130">
        <v>26417</v>
      </c>
      <c r="I130" t="s">
        <v>11</v>
      </c>
      <c r="J130">
        <v>413</v>
      </c>
      <c r="K130">
        <v>413</v>
      </c>
    </row>
    <row r="131" spans="8:11" x14ac:dyDescent="0.3">
      <c r="H131">
        <v>26394</v>
      </c>
      <c r="I131" t="s">
        <v>7</v>
      </c>
      <c r="J131">
        <v>0</v>
      </c>
      <c r="K131">
        <v>0</v>
      </c>
    </row>
    <row r="132" spans="8:11" x14ac:dyDescent="0.3">
      <c r="H132">
        <v>26393</v>
      </c>
      <c r="I132" t="s">
        <v>7</v>
      </c>
      <c r="J132">
        <v>0</v>
      </c>
      <c r="K132">
        <v>0</v>
      </c>
    </row>
    <row r="133" spans="8:11" x14ac:dyDescent="0.3">
      <c r="H133">
        <v>26366</v>
      </c>
      <c r="I133" t="s">
        <v>11</v>
      </c>
      <c r="J133">
        <v>0</v>
      </c>
      <c r="K133">
        <v>0</v>
      </c>
    </row>
    <row r="134" spans="8:11" x14ac:dyDescent="0.3">
      <c r="H134">
        <v>26343</v>
      </c>
      <c r="I134" t="s">
        <v>8</v>
      </c>
      <c r="J134">
        <v>1522</v>
      </c>
      <c r="K134">
        <v>1522</v>
      </c>
    </row>
    <row r="135" spans="8:11" x14ac:dyDescent="0.3">
      <c r="H135">
        <v>26320</v>
      </c>
      <c r="I135" t="s">
        <v>18</v>
      </c>
      <c r="J135">
        <v>715</v>
      </c>
      <c r="K135">
        <v>0</v>
      </c>
    </row>
    <row r="136" spans="8:11" x14ac:dyDescent="0.3">
      <c r="H136">
        <v>26316</v>
      </c>
      <c r="I136" t="s">
        <v>7</v>
      </c>
      <c r="J136">
        <v>0</v>
      </c>
      <c r="K136">
        <v>0</v>
      </c>
    </row>
    <row r="137" spans="8:11" x14ac:dyDescent="0.3">
      <c r="H137">
        <v>26292</v>
      </c>
      <c r="I137" t="s">
        <v>14</v>
      </c>
      <c r="J137">
        <v>0</v>
      </c>
      <c r="K137">
        <v>0</v>
      </c>
    </row>
    <row r="138" spans="8:11" x14ac:dyDescent="0.3">
      <c r="H138">
        <v>26288</v>
      </c>
      <c r="I138" t="s">
        <v>53</v>
      </c>
      <c r="J138">
        <v>0</v>
      </c>
      <c r="K138">
        <v>0</v>
      </c>
    </row>
    <row r="139" spans="8:11" x14ac:dyDescent="0.3">
      <c r="H139">
        <v>26281</v>
      </c>
      <c r="I139" t="s">
        <v>11</v>
      </c>
      <c r="J139">
        <v>-39</v>
      </c>
      <c r="K139">
        <v>0</v>
      </c>
    </row>
    <row r="140" spans="8:11" x14ac:dyDescent="0.3">
      <c r="H140">
        <v>26267</v>
      </c>
      <c r="I140" t="s">
        <v>18</v>
      </c>
      <c r="J140">
        <v>1015</v>
      </c>
      <c r="K140">
        <v>0</v>
      </c>
    </row>
    <row r="141" spans="8:11" x14ac:dyDescent="0.3">
      <c r="H141">
        <v>26246</v>
      </c>
      <c r="I141" t="s">
        <v>7</v>
      </c>
      <c r="J141">
        <v>0</v>
      </c>
      <c r="K141">
        <v>0</v>
      </c>
    </row>
    <row r="142" spans="8:11" x14ac:dyDescent="0.3">
      <c r="H142">
        <v>26244</v>
      </c>
      <c r="I142" t="s">
        <v>7</v>
      </c>
      <c r="J142">
        <v>0</v>
      </c>
      <c r="K142">
        <v>0</v>
      </c>
    </row>
    <row r="143" spans="8:11" x14ac:dyDescent="0.3">
      <c r="H143">
        <v>26225</v>
      </c>
      <c r="I143" t="s">
        <v>9</v>
      </c>
      <c r="J143">
        <v>0</v>
      </c>
      <c r="K143">
        <v>0</v>
      </c>
    </row>
    <row r="144" spans="8:11" x14ac:dyDescent="0.3">
      <c r="H144">
        <v>26224</v>
      </c>
      <c r="I144" t="s">
        <v>9</v>
      </c>
      <c r="J144">
        <v>0</v>
      </c>
      <c r="K144">
        <v>0</v>
      </c>
    </row>
    <row r="145" spans="8:11" x14ac:dyDescent="0.3">
      <c r="H145">
        <v>26221</v>
      </c>
      <c r="I145" t="s">
        <v>19</v>
      </c>
      <c r="J145">
        <v>466</v>
      </c>
      <c r="K145">
        <v>0</v>
      </c>
    </row>
    <row r="146" spans="8:11" x14ac:dyDescent="0.3">
      <c r="H146">
        <v>26202</v>
      </c>
      <c r="I146" t="s">
        <v>7</v>
      </c>
      <c r="J146">
        <v>0</v>
      </c>
      <c r="K146">
        <v>0</v>
      </c>
    </row>
    <row r="147" spans="8:11" x14ac:dyDescent="0.3">
      <c r="H147">
        <v>26201</v>
      </c>
      <c r="I147" t="s">
        <v>7</v>
      </c>
      <c r="J147">
        <v>0</v>
      </c>
      <c r="K147">
        <v>0</v>
      </c>
    </row>
    <row r="148" spans="8:11" x14ac:dyDescent="0.3">
      <c r="H148">
        <v>26193</v>
      </c>
      <c r="I148" t="s">
        <v>19</v>
      </c>
      <c r="J148">
        <v>1825</v>
      </c>
      <c r="K148">
        <v>0</v>
      </c>
    </row>
    <row r="149" spans="8:11" x14ac:dyDescent="0.3">
      <c r="H149">
        <v>26192</v>
      </c>
      <c r="I149" t="s">
        <v>7</v>
      </c>
      <c r="J149">
        <v>0</v>
      </c>
      <c r="K149">
        <v>0</v>
      </c>
    </row>
    <row r="150" spans="8:11" x14ac:dyDescent="0.3">
      <c r="H150">
        <v>26189</v>
      </c>
      <c r="I150" t="s">
        <v>10</v>
      </c>
      <c r="J150">
        <v>908</v>
      </c>
      <c r="K150">
        <v>1006</v>
      </c>
    </row>
    <row r="151" spans="8:11" x14ac:dyDescent="0.3">
      <c r="H151">
        <v>26177</v>
      </c>
      <c r="I151" t="s">
        <v>19</v>
      </c>
      <c r="J151">
        <v>1199</v>
      </c>
      <c r="K151">
        <v>0</v>
      </c>
    </row>
    <row r="152" spans="8:11" x14ac:dyDescent="0.3">
      <c r="H152">
        <v>26174</v>
      </c>
      <c r="I152" t="s">
        <v>7</v>
      </c>
      <c r="J152">
        <v>0</v>
      </c>
      <c r="K152">
        <v>0</v>
      </c>
    </row>
    <row r="153" spans="8:11" x14ac:dyDescent="0.3">
      <c r="H153">
        <v>26173</v>
      </c>
      <c r="I153" t="s">
        <v>7</v>
      </c>
      <c r="J153">
        <v>0</v>
      </c>
      <c r="K153">
        <v>0</v>
      </c>
    </row>
    <row r="154" spans="8:11" x14ac:dyDescent="0.3">
      <c r="H154">
        <v>26134</v>
      </c>
      <c r="I154" t="s">
        <v>53</v>
      </c>
      <c r="J154">
        <v>-26</v>
      </c>
      <c r="K154">
        <v>0</v>
      </c>
    </row>
    <row r="155" spans="8:11" x14ac:dyDescent="0.3">
      <c r="H155">
        <v>26119</v>
      </c>
      <c r="I155" t="s">
        <v>12</v>
      </c>
      <c r="J155">
        <v>0</v>
      </c>
      <c r="K155">
        <v>0</v>
      </c>
    </row>
    <row r="156" spans="8:11" x14ac:dyDescent="0.3">
      <c r="H156">
        <v>26117</v>
      </c>
      <c r="I156" t="s">
        <v>18</v>
      </c>
      <c r="J156">
        <v>-25</v>
      </c>
      <c r="K156">
        <v>0</v>
      </c>
    </row>
    <row r="157" spans="8:11" x14ac:dyDescent="0.3">
      <c r="H157">
        <v>26115</v>
      </c>
      <c r="I157" t="s">
        <v>7</v>
      </c>
      <c r="J157">
        <v>-5</v>
      </c>
      <c r="K157">
        <v>0</v>
      </c>
    </row>
    <row r="158" spans="8:11" x14ac:dyDescent="0.3">
      <c r="H158">
        <v>26114</v>
      </c>
      <c r="I158" t="s">
        <v>7</v>
      </c>
      <c r="J158">
        <v>462</v>
      </c>
      <c r="K158">
        <v>0</v>
      </c>
    </row>
    <row r="159" spans="8:11" x14ac:dyDescent="0.3">
      <c r="H159">
        <v>26113</v>
      </c>
      <c r="I159" t="s">
        <v>19</v>
      </c>
      <c r="J159">
        <v>859</v>
      </c>
      <c r="K159">
        <v>0</v>
      </c>
    </row>
    <row r="160" spans="8:11" x14ac:dyDescent="0.3">
      <c r="H160">
        <v>26111</v>
      </c>
      <c r="I160" t="s">
        <v>16</v>
      </c>
      <c r="J160">
        <v>0</v>
      </c>
      <c r="K160">
        <v>0</v>
      </c>
    </row>
    <row r="161" spans="8:11" x14ac:dyDescent="0.3">
      <c r="H161">
        <v>26108</v>
      </c>
      <c r="I161" t="s">
        <v>7</v>
      </c>
      <c r="J161">
        <v>0</v>
      </c>
      <c r="K161">
        <v>0</v>
      </c>
    </row>
    <row r="162" spans="8:11" x14ac:dyDescent="0.3">
      <c r="H162">
        <v>26105</v>
      </c>
      <c r="I162" t="s">
        <v>19</v>
      </c>
      <c r="J162">
        <v>1030</v>
      </c>
      <c r="K162">
        <v>0</v>
      </c>
    </row>
    <row r="163" spans="8:11" x14ac:dyDescent="0.3">
      <c r="H163">
        <v>26093</v>
      </c>
      <c r="I163" t="s">
        <v>19</v>
      </c>
      <c r="J163">
        <v>512</v>
      </c>
      <c r="K163">
        <v>0</v>
      </c>
    </row>
    <row r="164" spans="8:11" x14ac:dyDescent="0.3">
      <c r="H164">
        <v>26087</v>
      </c>
      <c r="I164" t="s">
        <v>7</v>
      </c>
      <c r="J164">
        <v>0</v>
      </c>
      <c r="K164">
        <v>0</v>
      </c>
    </row>
    <row r="165" spans="8:11" x14ac:dyDescent="0.3">
      <c r="H165">
        <v>26085</v>
      </c>
      <c r="I165" t="s">
        <v>7</v>
      </c>
      <c r="J165">
        <v>0</v>
      </c>
      <c r="K165">
        <v>0</v>
      </c>
    </row>
    <row r="166" spans="8:11" x14ac:dyDescent="0.3">
      <c r="H166">
        <v>26080</v>
      </c>
      <c r="I166" t="s">
        <v>12</v>
      </c>
      <c r="J166">
        <v>-25</v>
      </c>
      <c r="K166">
        <v>0</v>
      </c>
    </row>
    <row r="167" spans="8:11" x14ac:dyDescent="0.3">
      <c r="H167">
        <v>26059</v>
      </c>
      <c r="I167" t="s">
        <v>7</v>
      </c>
      <c r="J167">
        <v>0</v>
      </c>
      <c r="K167">
        <v>0</v>
      </c>
    </row>
    <row r="168" spans="8:11" x14ac:dyDescent="0.3">
      <c r="H168">
        <v>26047</v>
      </c>
      <c r="I168" t="s">
        <v>10</v>
      </c>
      <c r="J168">
        <v>0</v>
      </c>
      <c r="K168">
        <v>0</v>
      </c>
    </row>
    <row r="169" spans="8:11" x14ac:dyDescent="0.3">
      <c r="H169">
        <v>26041</v>
      </c>
      <c r="I169" t="s">
        <v>7</v>
      </c>
      <c r="J169">
        <v>0</v>
      </c>
      <c r="K169">
        <v>0</v>
      </c>
    </row>
    <row r="170" spans="8:11" x14ac:dyDescent="0.3">
      <c r="H170">
        <v>26039</v>
      </c>
      <c r="I170" t="s">
        <v>7</v>
      </c>
      <c r="J170">
        <v>0</v>
      </c>
      <c r="K170">
        <v>0</v>
      </c>
    </row>
    <row r="171" spans="8:11" x14ac:dyDescent="0.3">
      <c r="H171">
        <v>26037</v>
      </c>
      <c r="I171" t="s">
        <v>7</v>
      </c>
      <c r="J171">
        <v>0</v>
      </c>
      <c r="K171">
        <v>0</v>
      </c>
    </row>
    <row r="172" spans="8:11" x14ac:dyDescent="0.3">
      <c r="H172">
        <v>26033</v>
      </c>
      <c r="I172" t="s">
        <v>7</v>
      </c>
      <c r="J172">
        <v>0</v>
      </c>
      <c r="K172">
        <v>0</v>
      </c>
    </row>
    <row r="173" spans="8:11" x14ac:dyDescent="0.3">
      <c r="H173">
        <v>26012</v>
      </c>
      <c r="I173" t="s">
        <v>8</v>
      </c>
      <c r="J173">
        <v>455</v>
      </c>
      <c r="K173">
        <v>0</v>
      </c>
    </row>
    <row r="174" spans="8:11" x14ac:dyDescent="0.3">
      <c r="H174">
        <v>26002</v>
      </c>
      <c r="I174" t="s">
        <v>8</v>
      </c>
      <c r="J174">
        <v>26</v>
      </c>
      <c r="K174">
        <v>0</v>
      </c>
    </row>
    <row r="175" spans="8:11" x14ac:dyDescent="0.3">
      <c r="H175">
        <v>26001</v>
      </c>
      <c r="I175" t="s">
        <v>7</v>
      </c>
      <c r="J175">
        <v>0</v>
      </c>
      <c r="K175">
        <v>0</v>
      </c>
    </row>
    <row r="176" spans="8:11" x14ac:dyDescent="0.3">
      <c r="H176">
        <v>25991</v>
      </c>
      <c r="I176" t="s">
        <v>16</v>
      </c>
      <c r="J176">
        <v>0</v>
      </c>
      <c r="K176">
        <v>0</v>
      </c>
    </row>
    <row r="177" spans="8:11" x14ac:dyDescent="0.3">
      <c r="H177">
        <v>25967</v>
      </c>
      <c r="I177" t="s">
        <v>7</v>
      </c>
      <c r="J177">
        <v>0</v>
      </c>
      <c r="K177">
        <v>0</v>
      </c>
    </row>
    <row r="178" spans="8:11" x14ac:dyDescent="0.3">
      <c r="H178">
        <v>25963</v>
      </c>
      <c r="I178" t="s">
        <v>7</v>
      </c>
      <c r="J178">
        <v>0</v>
      </c>
      <c r="K178">
        <v>0</v>
      </c>
    </row>
    <row r="179" spans="8:11" x14ac:dyDescent="0.3">
      <c r="H179">
        <v>25957</v>
      </c>
      <c r="I179" t="s">
        <v>16</v>
      </c>
      <c r="J179">
        <v>0</v>
      </c>
      <c r="K179">
        <v>0</v>
      </c>
    </row>
    <row r="180" spans="8:11" x14ac:dyDescent="0.3">
      <c r="H180">
        <v>25956</v>
      </c>
      <c r="I180" t="s">
        <v>16</v>
      </c>
      <c r="J180">
        <v>0</v>
      </c>
      <c r="K180">
        <v>0</v>
      </c>
    </row>
    <row r="181" spans="8:11" x14ac:dyDescent="0.3">
      <c r="H181">
        <v>25941</v>
      </c>
      <c r="I181" t="s">
        <v>7</v>
      </c>
      <c r="J181">
        <v>0</v>
      </c>
      <c r="K181">
        <v>0</v>
      </c>
    </row>
    <row r="182" spans="8:11" x14ac:dyDescent="0.3">
      <c r="H182">
        <v>25933</v>
      </c>
      <c r="I182" t="s">
        <v>18</v>
      </c>
      <c r="J182">
        <v>-90</v>
      </c>
      <c r="K182">
        <v>0</v>
      </c>
    </row>
    <row r="183" spans="8:11" x14ac:dyDescent="0.3">
      <c r="H183">
        <v>25930</v>
      </c>
      <c r="I183" t="s">
        <v>18</v>
      </c>
      <c r="J183">
        <v>-25</v>
      </c>
      <c r="K183">
        <v>0</v>
      </c>
    </row>
    <row r="184" spans="8:11" x14ac:dyDescent="0.3">
      <c r="H184">
        <v>25926</v>
      </c>
      <c r="I184" t="s">
        <v>7</v>
      </c>
      <c r="J184">
        <v>0</v>
      </c>
      <c r="K184">
        <v>0</v>
      </c>
    </row>
    <row r="185" spans="8:11" x14ac:dyDescent="0.3">
      <c r="H185">
        <v>25921</v>
      </c>
      <c r="I185" t="s">
        <v>12</v>
      </c>
      <c r="J185">
        <v>0</v>
      </c>
      <c r="K185">
        <v>0</v>
      </c>
    </row>
    <row r="186" spans="8:11" x14ac:dyDescent="0.3">
      <c r="H186">
        <v>25911</v>
      </c>
      <c r="I186" t="s">
        <v>7</v>
      </c>
      <c r="J186">
        <v>0</v>
      </c>
      <c r="K186">
        <v>0</v>
      </c>
    </row>
    <row r="187" spans="8:11" x14ac:dyDescent="0.3">
      <c r="H187">
        <v>25908</v>
      </c>
      <c r="I187" t="s">
        <v>9</v>
      </c>
      <c r="J187">
        <v>752</v>
      </c>
      <c r="K187">
        <v>0</v>
      </c>
    </row>
    <row r="188" spans="8:11" x14ac:dyDescent="0.3">
      <c r="H188">
        <v>25907</v>
      </c>
      <c r="I188" t="s">
        <v>7</v>
      </c>
      <c r="J188">
        <v>0</v>
      </c>
      <c r="K188">
        <v>0</v>
      </c>
    </row>
    <row r="189" spans="8:11" x14ac:dyDescent="0.3">
      <c r="H189">
        <v>25899</v>
      </c>
      <c r="I189" t="s">
        <v>18</v>
      </c>
      <c r="J189">
        <v>0</v>
      </c>
      <c r="K189">
        <v>0</v>
      </c>
    </row>
    <row r="190" spans="8:11" x14ac:dyDescent="0.3">
      <c r="H190">
        <v>25884</v>
      </c>
      <c r="I190" t="s">
        <v>7</v>
      </c>
      <c r="J190">
        <v>455</v>
      </c>
      <c r="K190">
        <v>0</v>
      </c>
    </row>
    <row r="191" spans="8:11" x14ac:dyDescent="0.3">
      <c r="H191">
        <v>25828</v>
      </c>
      <c r="I191" t="s">
        <v>14</v>
      </c>
      <c r="J191">
        <v>0</v>
      </c>
      <c r="K191">
        <v>0</v>
      </c>
    </row>
    <row r="192" spans="8:11" x14ac:dyDescent="0.3">
      <c r="H192">
        <v>25744</v>
      </c>
      <c r="I192" t="s">
        <v>8</v>
      </c>
      <c r="J192">
        <v>-74</v>
      </c>
      <c r="K192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5DE1F-21D9-4BC0-BE2C-C05E6D8EC375}">
  <dimension ref="B1:R319"/>
  <sheetViews>
    <sheetView topLeftCell="B1" workbookViewId="0">
      <selection activeCell="D5" sqref="D5"/>
    </sheetView>
  </sheetViews>
  <sheetFormatPr defaultRowHeight="15.6" x14ac:dyDescent="0.3"/>
  <cols>
    <col min="4" max="4" width="9.5546875" customWidth="1"/>
    <col min="10" max="10" width="7" customWidth="1"/>
    <col min="11" max="11" width="9.5546875" customWidth="1"/>
    <col min="16" max="16" width="13.6640625" style="33" bestFit="1" customWidth="1"/>
    <col min="17" max="17" width="15.44140625" style="33" bestFit="1" customWidth="1"/>
    <col min="18" max="18" width="14" style="33" bestFit="1" customWidth="1"/>
  </cols>
  <sheetData>
    <row r="1" spans="2:18" x14ac:dyDescent="0.3">
      <c r="P1" s="33" t="s">
        <v>70</v>
      </c>
    </row>
    <row r="2" spans="2:18" x14ac:dyDescent="0.3">
      <c r="B2" t="s">
        <v>23</v>
      </c>
      <c r="C2" t="s">
        <v>0</v>
      </c>
      <c r="D2" t="s">
        <v>25</v>
      </c>
      <c r="E2" t="s">
        <v>26</v>
      </c>
    </row>
    <row r="3" spans="2:18" x14ac:dyDescent="0.3">
      <c r="B3">
        <v>26835</v>
      </c>
      <c r="C3" t="s">
        <v>52</v>
      </c>
      <c r="D3">
        <f>VLOOKUP(B3,Table27[],3,FALSE)</f>
        <v>275</v>
      </c>
      <c r="E3">
        <f>VLOOKUP(B3,Table27[],4,FALSE)</f>
        <v>0</v>
      </c>
      <c r="I3" t="s">
        <v>23</v>
      </c>
      <c r="J3" t="s">
        <v>0</v>
      </c>
      <c r="K3" t="s">
        <v>25</v>
      </c>
      <c r="L3" t="s">
        <v>26</v>
      </c>
      <c r="P3" s="34" t="s">
        <v>0</v>
      </c>
      <c r="Q3" s="33" t="s">
        <v>28</v>
      </c>
    </row>
    <row r="4" spans="2:18" x14ac:dyDescent="0.3">
      <c r="B4">
        <v>26785</v>
      </c>
      <c r="C4" t="s">
        <v>52</v>
      </c>
      <c r="D4">
        <f>VLOOKUP(B4,Table27[],3,FALSE)</f>
        <v>497</v>
      </c>
      <c r="E4">
        <f>VLOOKUP(B4,Table27[],4,FALSE)</f>
        <v>0</v>
      </c>
      <c r="I4">
        <v>26993</v>
      </c>
      <c r="J4" t="s">
        <v>7</v>
      </c>
      <c r="K4">
        <v>2792</v>
      </c>
      <c r="L4">
        <v>2792</v>
      </c>
    </row>
    <row r="5" spans="2:18" x14ac:dyDescent="0.3">
      <c r="B5">
        <v>26909</v>
      </c>
      <c r="C5" t="s">
        <v>52</v>
      </c>
      <c r="D5">
        <f>VLOOKUP(B5,Table27[],3,FALSE)</f>
        <v>745</v>
      </c>
      <c r="E5">
        <f>VLOOKUP(B5,Table27[],4,FALSE)</f>
        <v>0</v>
      </c>
      <c r="I5">
        <v>26992</v>
      </c>
      <c r="J5" t="s">
        <v>7</v>
      </c>
      <c r="K5">
        <v>389</v>
      </c>
      <c r="L5">
        <v>0</v>
      </c>
      <c r="P5" s="34" t="s">
        <v>29</v>
      </c>
      <c r="Q5" s="33" t="s">
        <v>31</v>
      </c>
      <c r="R5" s="33" t="s">
        <v>32</v>
      </c>
    </row>
    <row r="6" spans="2:18" x14ac:dyDescent="0.3">
      <c r="B6">
        <v>26929</v>
      </c>
      <c r="C6" t="s">
        <v>52</v>
      </c>
      <c r="D6">
        <f>VLOOKUP(B6,Table27[],3,FALSE)</f>
        <v>458</v>
      </c>
      <c r="E6">
        <f>VLOOKUP(B6,Table27[],4,FALSE)</f>
        <v>0</v>
      </c>
      <c r="I6">
        <v>26991</v>
      </c>
      <c r="J6" t="s">
        <v>7</v>
      </c>
      <c r="K6">
        <v>668</v>
      </c>
      <c r="L6">
        <v>0</v>
      </c>
      <c r="P6" s="35">
        <v>26465</v>
      </c>
      <c r="Q6" s="83">
        <v>498</v>
      </c>
      <c r="R6" s="83">
        <v>0</v>
      </c>
    </row>
    <row r="7" spans="2:18" x14ac:dyDescent="0.3">
      <c r="B7">
        <v>26907</v>
      </c>
      <c r="C7" t="s">
        <v>52</v>
      </c>
      <c r="D7">
        <f>VLOOKUP(B7,Table27[],3,FALSE)</f>
        <v>671</v>
      </c>
      <c r="E7">
        <f>VLOOKUP(B7,Table27[],4,FALSE)</f>
        <v>0</v>
      </c>
      <c r="I7">
        <v>26990</v>
      </c>
      <c r="J7" t="s">
        <v>7</v>
      </c>
      <c r="K7">
        <v>152</v>
      </c>
      <c r="L7">
        <v>0</v>
      </c>
      <c r="P7" s="35">
        <v>26471</v>
      </c>
      <c r="Q7" s="83">
        <v>658</v>
      </c>
      <c r="R7" s="83">
        <v>0</v>
      </c>
    </row>
    <row r="8" spans="2:18" x14ac:dyDescent="0.3">
      <c r="B8">
        <v>26851</v>
      </c>
      <c r="C8" t="s">
        <v>52</v>
      </c>
      <c r="D8">
        <f>VLOOKUP(B8,Table27[],3,FALSE)</f>
        <v>633</v>
      </c>
      <c r="E8">
        <f>VLOOKUP(B8,Table27[],4,FALSE)</f>
        <v>0</v>
      </c>
      <c r="I8">
        <v>26989</v>
      </c>
      <c r="J8" t="s">
        <v>7</v>
      </c>
      <c r="K8">
        <v>1012</v>
      </c>
      <c r="L8">
        <v>0</v>
      </c>
      <c r="P8" s="35">
        <v>26525</v>
      </c>
      <c r="Q8" s="83">
        <v>1660.5</v>
      </c>
      <c r="R8" s="83">
        <v>0</v>
      </c>
    </row>
    <row r="9" spans="2:18" x14ac:dyDescent="0.3">
      <c r="B9">
        <v>26947</v>
      </c>
      <c r="C9" t="s">
        <v>52</v>
      </c>
      <c r="D9">
        <f>VLOOKUP(B9,Table27[],3,FALSE)</f>
        <v>482</v>
      </c>
      <c r="E9">
        <f>VLOOKUP(B9,Table27[],4,FALSE)</f>
        <v>0</v>
      </c>
      <c r="I9">
        <v>26987</v>
      </c>
      <c r="J9" t="s">
        <v>7</v>
      </c>
      <c r="K9">
        <v>530</v>
      </c>
      <c r="L9">
        <v>0</v>
      </c>
      <c r="P9" s="35">
        <v>26541</v>
      </c>
      <c r="Q9" s="83">
        <v>458</v>
      </c>
      <c r="R9" s="83">
        <v>0</v>
      </c>
    </row>
    <row r="10" spans="2:18" x14ac:dyDescent="0.3">
      <c r="B10">
        <v>26891</v>
      </c>
      <c r="C10" t="s">
        <v>52</v>
      </c>
      <c r="D10">
        <f>VLOOKUP(B10,Table27[],3,FALSE)</f>
        <v>452</v>
      </c>
      <c r="E10">
        <f>VLOOKUP(B10,Table27[],4,FALSE)</f>
        <v>0</v>
      </c>
      <c r="I10">
        <v>26986</v>
      </c>
      <c r="J10" t="s">
        <v>7</v>
      </c>
      <c r="K10">
        <v>1068</v>
      </c>
      <c r="L10">
        <v>0</v>
      </c>
      <c r="P10" s="35">
        <v>26553</v>
      </c>
      <c r="Q10" s="83">
        <v>110</v>
      </c>
      <c r="R10" s="83">
        <v>0</v>
      </c>
    </row>
    <row r="11" spans="2:18" x14ac:dyDescent="0.3">
      <c r="B11">
        <v>26908</v>
      </c>
      <c r="C11" t="s">
        <v>52</v>
      </c>
      <c r="D11">
        <f>VLOOKUP(B11,Table27[],3,FALSE)</f>
        <v>531</v>
      </c>
      <c r="E11">
        <f>VLOOKUP(B11,Table27[],4,FALSE)</f>
        <v>0</v>
      </c>
      <c r="I11">
        <v>26985</v>
      </c>
      <c r="J11" t="s">
        <v>7</v>
      </c>
      <c r="K11">
        <v>510</v>
      </c>
      <c r="L11">
        <v>0</v>
      </c>
      <c r="P11" s="35">
        <v>26576</v>
      </c>
      <c r="Q11" s="83">
        <v>799</v>
      </c>
      <c r="R11" s="83">
        <v>0</v>
      </c>
    </row>
    <row r="12" spans="2:18" x14ac:dyDescent="0.3">
      <c r="B12">
        <v>26906</v>
      </c>
      <c r="C12" t="s">
        <v>52</v>
      </c>
      <c r="D12">
        <f>VLOOKUP(B12,Table27[],3,FALSE)</f>
        <v>1631</v>
      </c>
      <c r="E12">
        <f>VLOOKUP(B12,Table27[],4,FALSE)</f>
        <v>0</v>
      </c>
      <c r="I12">
        <v>26984</v>
      </c>
      <c r="J12" t="s">
        <v>7</v>
      </c>
      <c r="K12">
        <v>762.65</v>
      </c>
      <c r="L12">
        <v>762.65</v>
      </c>
      <c r="P12" s="35">
        <v>26586</v>
      </c>
      <c r="Q12" s="83">
        <v>531</v>
      </c>
      <c r="R12" s="83">
        <v>0</v>
      </c>
    </row>
    <row r="13" spans="2:18" x14ac:dyDescent="0.3">
      <c r="B13">
        <v>26812</v>
      </c>
      <c r="C13" t="s">
        <v>52</v>
      </c>
      <c r="D13">
        <f>VLOOKUP(B13,Table27[],3,FALSE)</f>
        <v>1298</v>
      </c>
      <c r="E13">
        <f>VLOOKUP(B13,Table27[],4,FALSE)</f>
        <v>0</v>
      </c>
      <c r="I13">
        <v>26983</v>
      </c>
      <c r="J13" t="s">
        <v>7</v>
      </c>
      <c r="K13">
        <v>1976</v>
      </c>
      <c r="L13">
        <v>1976</v>
      </c>
      <c r="P13" s="35">
        <v>26652</v>
      </c>
      <c r="Q13" s="83">
        <v>141</v>
      </c>
      <c r="R13" s="83">
        <v>0</v>
      </c>
    </row>
    <row r="14" spans="2:18" x14ac:dyDescent="0.3">
      <c r="B14">
        <v>26471</v>
      </c>
      <c r="C14" t="s">
        <v>6</v>
      </c>
      <c r="D14">
        <f>VLOOKUP(B14,Table27[],3,FALSE)</f>
        <v>658</v>
      </c>
      <c r="E14">
        <f>VLOOKUP(B14,Table27[],4,FALSE)</f>
        <v>0</v>
      </c>
      <c r="I14">
        <v>26982</v>
      </c>
      <c r="J14" t="s">
        <v>7</v>
      </c>
      <c r="K14">
        <v>725</v>
      </c>
      <c r="L14">
        <v>0</v>
      </c>
      <c r="P14" s="35">
        <v>26654</v>
      </c>
      <c r="Q14" s="83">
        <v>1023</v>
      </c>
      <c r="R14" s="83">
        <v>0</v>
      </c>
    </row>
    <row r="15" spans="2:18" x14ac:dyDescent="0.3">
      <c r="B15">
        <v>26939</v>
      </c>
      <c r="C15" t="s">
        <v>6</v>
      </c>
      <c r="D15">
        <f>VLOOKUP(B15,Table27[],3,FALSE)</f>
        <v>554</v>
      </c>
      <c r="E15">
        <f>VLOOKUP(B15,Table27[],4,FALSE)</f>
        <v>0</v>
      </c>
      <c r="I15">
        <v>26981</v>
      </c>
      <c r="J15" t="s">
        <v>7</v>
      </c>
      <c r="K15">
        <v>2219</v>
      </c>
      <c r="L15">
        <v>0</v>
      </c>
      <c r="P15" s="35">
        <v>26655</v>
      </c>
      <c r="Q15" s="83">
        <v>1041.9000000000001</v>
      </c>
      <c r="R15" s="83">
        <v>0</v>
      </c>
    </row>
    <row r="16" spans="2:18" x14ac:dyDescent="0.3">
      <c r="B16">
        <v>26917</v>
      </c>
      <c r="C16" t="s">
        <v>6</v>
      </c>
      <c r="D16">
        <f>VLOOKUP(B16,Table27[],3,FALSE)</f>
        <v>792</v>
      </c>
      <c r="E16">
        <f>VLOOKUP(B16,Table27[],4,FALSE)</f>
        <v>0</v>
      </c>
      <c r="I16">
        <v>26980</v>
      </c>
      <c r="J16" t="s">
        <v>7</v>
      </c>
      <c r="K16">
        <v>1357.5</v>
      </c>
      <c r="L16">
        <v>0</v>
      </c>
      <c r="P16" s="35">
        <v>26656</v>
      </c>
      <c r="Q16" s="83">
        <v>534</v>
      </c>
      <c r="R16" s="83">
        <v>0</v>
      </c>
    </row>
    <row r="17" spans="2:18" x14ac:dyDescent="0.3">
      <c r="B17">
        <v>26804</v>
      </c>
      <c r="C17" t="s">
        <v>6</v>
      </c>
      <c r="D17">
        <f>VLOOKUP(B17,Table27[],3,FALSE)</f>
        <v>501</v>
      </c>
      <c r="E17">
        <f>VLOOKUP(B17,Table27[],4,FALSE)</f>
        <v>0</v>
      </c>
      <c r="I17">
        <v>26979</v>
      </c>
      <c r="J17" t="s">
        <v>7</v>
      </c>
      <c r="K17">
        <v>585</v>
      </c>
      <c r="L17">
        <v>0</v>
      </c>
      <c r="P17" s="35">
        <v>26678</v>
      </c>
      <c r="Q17" s="83">
        <v>729</v>
      </c>
      <c r="R17" s="83">
        <v>0</v>
      </c>
    </row>
    <row r="18" spans="2:18" x14ac:dyDescent="0.3">
      <c r="B18">
        <v>26868</v>
      </c>
      <c r="C18" t="s">
        <v>6</v>
      </c>
      <c r="D18">
        <f>VLOOKUP(B18,Table27[],3,FALSE)</f>
        <v>1390</v>
      </c>
      <c r="E18">
        <f>VLOOKUP(B18,Table27[],4,FALSE)</f>
        <v>1390</v>
      </c>
      <c r="I18">
        <v>26978</v>
      </c>
      <c r="J18" t="s">
        <v>7</v>
      </c>
      <c r="K18">
        <v>477</v>
      </c>
      <c r="L18">
        <v>0</v>
      </c>
      <c r="P18" s="35">
        <v>26709</v>
      </c>
      <c r="Q18" s="83">
        <v>462</v>
      </c>
      <c r="R18" s="83">
        <v>0</v>
      </c>
    </row>
    <row r="19" spans="2:18" x14ac:dyDescent="0.3">
      <c r="B19">
        <v>26922</v>
      </c>
      <c r="C19" t="s">
        <v>6</v>
      </c>
      <c r="D19">
        <f>VLOOKUP(B19,Table27[],3,FALSE)</f>
        <v>696</v>
      </c>
      <c r="E19">
        <f>VLOOKUP(B19,Table27[],4,FALSE)</f>
        <v>0</v>
      </c>
      <c r="I19">
        <v>26977</v>
      </c>
      <c r="J19" t="s">
        <v>7</v>
      </c>
      <c r="K19">
        <v>500</v>
      </c>
      <c r="L19">
        <v>0</v>
      </c>
      <c r="P19" s="35">
        <v>26720</v>
      </c>
      <c r="Q19" s="83">
        <v>563</v>
      </c>
      <c r="R19" s="83">
        <v>0</v>
      </c>
    </row>
    <row r="20" spans="2:18" x14ac:dyDescent="0.3">
      <c r="B20">
        <v>26795</v>
      </c>
      <c r="C20" t="s">
        <v>6</v>
      </c>
      <c r="D20">
        <f>VLOOKUP(B20,Table27[],3,FALSE)</f>
        <v>457</v>
      </c>
      <c r="E20">
        <f>VLOOKUP(B20,Table27[],4,FALSE)</f>
        <v>0</v>
      </c>
      <c r="I20">
        <v>26976</v>
      </c>
      <c r="J20" t="s">
        <v>7</v>
      </c>
      <c r="K20">
        <v>843</v>
      </c>
      <c r="L20">
        <v>0</v>
      </c>
      <c r="P20" s="35">
        <v>26728</v>
      </c>
      <c r="Q20" s="83">
        <v>639</v>
      </c>
      <c r="R20" s="83">
        <v>0</v>
      </c>
    </row>
    <row r="21" spans="2:18" x14ac:dyDescent="0.3">
      <c r="B21">
        <v>26936</v>
      </c>
      <c r="C21" t="s">
        <v>6</v>
      </c>
      <c r="D21">
        <f>VLOOKUP(B21,Table27[],3,FALSE)</f>
        <v>791</v>
      </c>
      <c r="E21">
        <f>VLOOKUP(B21,Table27[],4,FALSE)</f>
        <v>791</v>
      </c>
      <c r="I21">
        <v>26975</v>
      </c>
      <c r="J21" t="s">
        <v>7</v>
      </c>
      <c r="K21">
        <v>320</v>
      </c>
      <c r="L21">
        <v>0</v>
      </c>
      <c r="P21" s="35">
        <v>26735</v>
      </c>
      <c r="Q21" s="83">
        <v>425</v>
      </c>
      <c r="R21" s="83">
        <v>0</v>
      </c>
    </row>
    <row r="22" spans="2:18" x14ac:dyDescent="0.3">
      <c r="B22">
        <v>26944</v>
      </c>
      <c r="C22" t="s">
        <v>6</v>
      </c>
      <c r="D22">
        <f>VLOOKUP(B22,Table27[],3,FALSE)</f>
        <v>480</v>
      </c>
      <c r="E22">
        <f>VLOOKUP(B22,Table27[],4,FALSE)</f>
        <v>0</v>
      </c>
      <c r="I22">
        <v>26974</v>
      </c>
      <c r="J22" t="s">
        <v>7</v>
      </c>
      <c r="K22">
        <v>510</v>
      </c>
      <c r="L22">
        <v>0</v>
      </c>
      <c r="P22" s="35">
        <v>26747</v>
      </c>
      <c r="Q22" s="83">
        <v>645</v>
      </c>
      <c r="R22" s="83">
        <v>0</v>
      </c>
    </row>
    <row r="23" spans="2:18" x14ac:dyDescent="0.3">
      <c r="B23">
        <v>26930</v>
      </c>
      <c r="C23" t="s">
        <v>6</v>
      </c>
      <c r="D23">
        <f>VLOOKUP(B23,Table27[],3,FALSE)</f>
        <v>434</v>
      </c>
      <c r="E23">
        <f>VLOOKUP(B23,Table27[],4,FALSE)</f>
        <v>0</v>
      </c>
      <c r="I23">
        <v>26972</v>
      </c>
      <c r="J23" t="s">
        <v>7</v>
      </c>
      <c r="K23">
        <v>764</v>
      </c>
      <c r="L23">
        <v>0</v>
      </c>
      <c r="P23" s="35">
        <v>26749</v>
      </c>
      <c r="Q23" s="83">
        <v>967</v>
      </c>
      <c r="R23" s="83">
        <v>0</v>
      </c>
    </row>
    <row r="24" spans="2:18" x14ac:dyDescent="0.3">
      <c r="B24">
        <v>26933</v>
      </c>
      <c r="C24" t="s">
        <v>6</v>
      </c>
      <c r="D24">
        <f>VLOOKUP(B24,Table27[],3,FALSE)</f>
        <v>1099.3</v>
      </c>
      <c r="E24">
        <f>VLOOKUP(B24,Table27[],4,FALSE)</f>
        <v>0</v>
      </c>
      <c r="I24">
        <v>26971</v>
      </c>
      <c r="J24" t="s">
        <v>7</v>
      </c>
      <c r="K24">
        <v>854</v>
      </c>
      <c r="L24">
        <v>0</v>
      </c>
      <c r="P24" s="35">
        <v>26765</v>
      </c>
      <c r="Q24" s="83">
        <v>461</v>
      </c>
      <c r="R24" s="83">
        <v>0</v>
      </c>
    </row>
    <row r="25" spans="2:18" x14ac:dyDescent="0.3">
      <c r="B25">
        <v>26822</v>
      </c>
      <c r="C25" t="s">
        <v>38</v>
      </c>
      <c r="D25">
        <f>VLOOKUP(B25,Table27[],3,FALSE)</f>
        <v>558</v>
      </c>
      <c r="E25">
        <f>VLOOKUP(B25,Table27[],4,FALSE)</f>
        <v>0</v>
      </c>
      <c r="I25">
        <v>26970</v>
      </c>
      <c r="J25" t="s">
        <v>7</v>
      </c>
      <c r="K25">
        <v>1682</v>
      </c>
      <c r="L25">
        <v>0</v>
      </c>
      <c r="P25" s="35">
        <v>26769</v>
      </c>
      <c r="Q25" s="83">
        <v>460</v>
      </c>
      <c r="R25" s="83">
        <v>0</v>
      </c>
    </row>
    <row r="26" spans="2:18" x14ac:dyDescent="0.3">
      <c r="B26">
        <v>26654</v>
      </c>
      <c r="C26" t="s">
        <v>38</v>
      </c>
      <c r="D26">
        <f>VLOOKUP(B26,Table27[],3,FALSE)</f>
        <v>1023</v>
      </c>
      <c r="E26">
        <f>VLOOKUP(B26,Table27[],4,FALSE)</f>
        <v>0</v>
      </c>
      <c r="I26">
        <v>26969</v>
      </c>
      <c r="J26" t="s">
        <v>7</v>
      </c>
      <c r="K26">
        <v>424</v>
      </c>
      <c r="L26">
        <v>424</v>
      </c>
      <c r="P26" s="35">
        <v>26770</v>
      </c>
      <c r="Q26" s="83">
        <v>490</v>
      </c>
      <c r="R26" s="83">
        <v>0</v>
      </c>
    </row>
    <row r="27" spans="2:18" x14ac:dyDescent="0.3">
      <c r="B27">
        <v>26709</v>
      </c>
      <c r="C27" t="s">
        <v>38</v>
      </c>
      <c r="D27">
        <f>VLOOKUP(B27,Table27[],3,FALSE)</f>
        <v>462</v>
      </c>
      <c r="E27">
        <f>VLOOKUP(B27,Table27[],4,FALSE)</f>
        <v>0</v>
      </c>
      <c r="I27">
        <v>26968</v>
      </c>
      <c r="J27" t="s">
        <v>7</v>
      </c>
      <c r="K27">
        <v>2037.65</v>
      </c>
      <c r="L27">
        <v>0</v>
      </c>
      <c r="P27" s="35">
        <v>26774</v>
      </c>
      <c r="Q27" s="83">
        <v>492</v>
      </c>
      <c r="R27" s="83">
        <v>0</v>
      </c>
    </row>
    <row r="28" spans="2:18" x14ac:dyDescent="0.3">
      <c r="B28">
        <v>26921</v>
      </c>
      <c r="C28" t="s">
        <v>38</v>
      </c>
      <c r="D28">
        <f>VLOOKUP(B28,Table27[],3,FALSE)</f>
        <v>918</v>
      </c>
      <c r="E28">
        <f>VLOOKUP(B28,Table27[],4,FALSE)</f>
        <v>0</v>
      </c>
      <c r="I28">
        <v>26967</v>
      </c>
      <c r="J28" t="s">
        <v>7</v>
      </c>
      <c r="K28">
        <v>427</v>
      </c>
      <c r="L28">
        <v>0</v>
      </c>
      <c r="P28" s="35">
        <v>26785</v>
      </c>
      <c r="Q28" s="83">
        <v>497</v>
      </c>
      <c r="R28" s="83">
        <v>0</v>
      </c>
    </row>
    <row r="29" spans="2:18" x14ac:dyDescent="0.3">
      <c r="B29">
        <v>26920</v>
      </c>
      <c r="C29" t="s">
        <v>38</v>
      </c>
      <c r="D29">
        <f>VLOOKUP(B29,Table27[],3,FALSE)</f>
        <v>431</v>
      </c>
      <c r="E29">
        <f>VLOOKUP(B29,Table27[],4,FALSE)</f>
        <v>0</v>
      </c>
      <c r="I29">
        <v>26966</v>
      </c>
      <c r="J29" t="s">
        <v>7</v>
      </c>
      <c r="K29">
        <v>608</v>
      </c>
      <c r="L29">
        <v>608</v>
      </c>
      <c r="P29" s="35">
        <v>26786</v>
      </c>
      <c r="Q29" s="83">
        <v>241</v>
      </c>
      <c r="R29" s="83">
        <v>0</v>
      </c>
    </row>
    <row r="30" spans="2:18" x14ac:dyDescent="0.3">
      <c r="B30">
        <v>26889</v>
      </c>
      <c r="C30" t="s">
        <v>38</v>
      </c>
      <c r="D30">
        <f>VLOOKUP(B30,Table27[],3,FALSE)</f>
        <v>457</v>
      </c>
      <c r="E30">
        <f>VLOOKUP(B30,Table27[],4,FALSE)</f>
        <v>0</v>
      </c>
      <c r="I30">
        <v>26965</v>
      </c>
      <c r="J30" t="s">
        <v>7</v>
      </c>
      <c r="K30">
        <v>726</v>
      </c>
      <c r="L30">
        <v>0</v>
      </c>
      <c r="P30" s="35">
        <v>26788</v>
      </c>
      <c r="Q30" s="83">
        <v>417</v>
      </c>
      <c r="R30" s="83">
        <v>0</v>
      </c>
    </row>
    <row r="31" spans="2:18" x14ac:dyDescent="0.3">
      <c r="B31">
        <v>26873</v>
      </c>
      <c r="C31" t="s">
        <v>38</v>
      </c>
      <c r="D31">
        <f>VLOOKUP(B31,Table27[],3,FALSE)</f>
        <v>971</v>
      </c>
      <c r="E31">
        <f>VLOOKUP(B31,Table27[],4,FALSE)</f>
        <v>0</v>
      </c>
      <c r="I31">
        <v>26964</v>
      </c>
      <c r="J31" t="s">
        <v>7</v>
      </c>
      <c r="K31">
        <v>3307</v>
      </c>
      <c r="L31">
        <v>0</v>
      </c>
      <c r="P31" s="35">
        <v>26792</v>
      </c>
      <c r="Q31" s="83">
        <v>466</v>
      </c>
      <c r="R31" s="83">
        <v>0</v>
      </c>
    </row>
    <row r="32" spans="2:18" x14ac:dyDescent="0.3">
      <c r="B32">
        <v>26903</v>
      </c>
      <c r="C32" t="s">
        <v>38</v>
      </c>
      <c r="D32">
        <f>VLOOKUP(B32,Table27[],3,FALSE)</f>
        <v>513.5</v>
      </c>
      <c r="E32">
        <f>VLOOKUP(B32,Table27[],4,FALSE)</f>
        <v>513.5</v>
      </c>
      <c r="I32">
        <v>26963</v>
      </c>
      <c r="J32" t="s">
        <v>7</v>
      </c>
      <c r="K32">
        <v>428</v>
      </c>
      <c r="L32">
        <v>0</v>
      </c>
      <c r="P32" s="35">
        <v>26793</v>
      </c>
      <c r="Q32" s="83">
        <v>448</v>
      </c>
      <c r="R32" s="83">
        <v>448</v>
      </c>
    </row>
    <row r="33" spans="2:18" x14ac:dyDescent="0.3">
      <c r="B33">
        <v>26892</v>
      </c>
      <c r="C33" t="s">
        <v>38</v>
      </c>
      <c r="D33">
        <f>VLOOKUP(B33,Table27[],3,FALSE)</f>
        <v>421</v>
      </c>
      <c r="E33">
        <f>VLOOKUP(B33,Table27[],4,FALSE)</f>
        <v>0</v>
      </c>
      <c r="I33">
        <v>26962</v>
      </c>
      <c r="J33" t="s">
        <v>7</v>
      </c>
      <c r="K33">
        <v>473</v>
      </c>
      <c r="L33">
        <v>0</v>
      </c>
      <c r="P33" s="35">
        <v>26794</v>
      </c>
      <c r="Q33" s="83">
        <v>722</v>
      </c>
      <c r="R33" s="83">
        <v>0</v>
      </c>
    </row>
    <row r="34" spans="2:18" x14ac:dyDescent="0.3">
      <c r="B34">
        <v>26802</v>
      </c>
      <c r="C34" t="s">
        <v>38</v>
      </c>
      <c r="D34">
        <f>VLOOKUP(B34,Table27[],3,FALSE)</f>
        <v>2653</v>
      </c>
      <c r="E34">
        <f>VLOOKUP(B34,Table27[],4,FALSE)</f>
        <v>0</v>
      </c>
      <c r="I34">
        <v>26960</v>
      </c>
      <c r="J34" t="s">
        <v>7</v>
      </c>
      <c r="K34">
        <v>831</v>
      </c>
      <c r="L34">
        <v>0</v>
      </c>
      <c r="P34" s="35">
        <v>26795</v>
      </c>
      <c r="Q34" s="83">
        <v>457</v>
      </c>
      <c r="R34" s="83">
        <v>0</v>
      </c>
    </row>
    <row r="35" spans="2:18" x14ac:dyDescent="0.3">
      <c r="B35">
        <v>26801</v>
      </c>
      <c r="C35" t="s">
        <v>38</v>
      </c>
      <c r="D35">
        <f>VLOOKUP(B35,Table27[],3,FALSE)</f>
        <v>933</v>
      </c>
      <c r="E35">
        <f>VLOOKUP(B35,Table27[],4,FALSE)</f>
        <v>0</v>
      </c>
      <c r="I35">
        <v>26959</v>
      </c>
      <c r="J35" t="s">
        <v>7</v>
      </c>
      <c r="K35">
        <v>2354</v>
      </c>
      <c r="L35">
        <v>0</v>
      </c>
      <c r="P35" s="35">
        <v>26798</v>
      </c>
      <c r="Q35" s="83">
        <v>452</v>
      </c>
      <c r="R35" s="83">
        <v>0</v>
      </c>
    </row>
    <row r="36" spans="2:18" x14ac:dyDescent="0.3">
      <c r="B36">
        <v>26937</v>
      </c>
      <c r="C36" t="s">
        <v>38</v>
      </c>
      <c r="D36">
        <f>VLOOKUP(B36,Table27[],3,FALSE)</f>
        <v>291</v>
      </c>
      <c r="E36">
        <f>VLOOKUP(B36,Table27[],4,FALSE)</f>
        <v>291</v>
      </c>
      <c r="I36">
        <v>26958</v>
      </c>
      <c r="J36" t="s">
        <v>7</v>
      </c>
      <c r="K36">
        <v>608</v>
      </c>
      <c r="L36">
        <v>0</v>
      </c>
      <c r="P36" s="35">
        <v>26799</v>
      </c>
      <c r="Q36" s="83">
        <v>300</v>
      </c>
      <c r="R36" s="83">
        <v>0</v>
      </c>
    </row>
    <row r="37" spans="2:18" x14ac:dyDescent="0.3">
      <c r="B37">
        <v>26945</v>
      </c>
      <c r="C37" t="s">
        <v>3</v>
      </c>
      <c r="D37">
        <f>VLOOKUP(B37,Table27[],3,FALSE)</f>
        <v>486</v>
      </c>
      <c r="E37">
        <f>VLOOKUP(B37,Table27[],4,FALSE)</f>
        <v>0</v>
      </c>
      <c r="I37">
        <v>26957</v>
      </c>
      <c r="J37" t="s">
        <v>7</v>
      </c>
      <c r="K37">
        <v>222</v>
      </c>
      <c r="L37">
        <v>0</v>
      </c>
      <c r="P37" s="35">
        <v>26801</v>
      </c>
      <c r="Q37" s="83">
        <v>933</v>
      </c>
      <c r="R37" s="83">
        <v>0</v>
      </c>
    </row>
    <row r="38" spans="2:18" x14ac:dyDescent="0.3">
      <c r="B38">
        <v>26864</v>
      </c>
      <c r="C38" t="s">
        <v>3</v>
      </c>
      <c r="D38">
        <f>VLOOKUP(B38,Table27[],3,FALSE)</f>
        <v>387</v>
      </c>
      <c r="E38">
        <f>VLOOKUP(B38,Table27[],4,FALSE)</f>
        <v>0</v>
      </c>
      <c r="I38">
        <v>26956</v>
      </c>
      <c r="J38" t="s">
        <v>7</v>
      </c>
      <c r="K38">
        <v>459</v>
      </c>
      <c r="L38">
        <v>0</v>
      </c>
      <c r="P38" s="35">
        <v>26802</v>
      </c>
      <c r="Q38" s="83">
        <v>2653</v>
      </c>
      <c r="R38" s="83">
        <v>0</v>
      </c>
    </row>
    <row r="39" spans="2:18" x14ac:dyDescent="0.3">
      <c r="B39">
        <v>26843</v>
      </c>
      <c r="C39" t="s">
        <v>3</v>
      </c>
      <c r="D39">
        <f>VLOOKUP(B39,Table27[],3,FALSE)</f>
        <v>594</v>
      </c>
      <c r="E39">
        <f>VLOOKUP(B39,Table27[],4,FALSE)</f>
        <v>0</v>
      </c>
      <c r="I39">
        <v>26955</v>
      </c>
      <c r="J39" t="s">
        <v>7</v>
      </c>
      <c r="K39">
        <v>683</v>
      </c>
      <c r="L39">
        <v>0</v>
      </c>
      <c r="P39" s="35">
        <v>26803</v>
      </c>
      <c r="Q39" s="83">
        <v>202</v>
      </c>
      <c r="R39" s="83">
        <v>0</v>
      </c>
    </row>
    <row r="40" spans="2:18" x14ac:dyDescent="0.3">
      <c r="B40">
        <v>26846</v>
      </c>
      <c r="C40" t="s">
        <v>3</v>
      </c>
      <c r="D40">
        <f>VLOOKUP(B40,Table27[],3,FALSE)</f>
        <v>134</v>
      </c>
      <c r="E40">
        <f>VLOOKUP(B40,Table27[],4,FALSE)</f>
        <v>0</v>
      </c>
      <c r="I40">
        <v>26954</v>
      </c>
      <c r="J40" t="s">
        <v>7</v>
      </c>
      <c r="K40">
        <v>449</v>
      </c>
      <c r="L40">
        <v>0</v>
      </c>
      <c r="P40" s="35">
        <v>26804</v>
      </c>
      <c r="Q40" s="83">
        <v>501</v>
      </c>
      <c r="R40" s="83">
        <v>0</v>
      </c>
    </row>
    <row r="41" spans="2:18" x14ac:dyDescent="0.3">
      <c r="B41">
        <v>26874</v>
      </c>
      <c r="C41" t="s">
        <v>3</v>
      </c>
      <c r="D41">
        <f>VLOOKUP(B41,Table27[],3,FALSE)</f>
        <v>237</v>
      </c>
      <c r="E41">
        <f>VLOOKUP(B41,Table27[],4,FALSE)</f>
        <v>0</v>
      </c>
      <c r="I41">
        <v>26953</v>
      </c>
      <c r="J41" t="s">
        <v>7</v>
      </c>
      <c r="K41">
        <v>840</v>
      </c>
      <c r="L41">
        <v>0</v>
      </c>
      <c r="P41" s="35">
        <v>26805</v>
      </c>
      <c r="Q41" s="83">
        <v>428</v>
      </c>
      <c r="R41" s="83">
        <v>0</v>
      </c>
    </row>
    <row r="42" spans="2:18" x14ac:dyDescent="0.3">
      <c r="B42">
        <v>26845</v>
      </c>
      <c r="C42" t="s">
        <v>3</v>
      </c>
      <c r="D42">
        <f>VLOOKUP(B42,Table27[],3,FALSE)</f>
        <v>307</v>
      </c>
      <c r="E42">
        <f>VLOOKUP(B42,Table27[],4,FALSE)</f>
        <v>0</v>
      </c>
      <c r="I42">
        <v>26952</v>
      </c>
      <c r="J42" t="s">
        <v>7</v>
      </c>
      <c r="K42">
        <v>490</v>
      </c>
      <c r="L42">
        <v>0</v>
      </c>
      <c r="P42" s="35">
        <v>26806</v>
      </c>
      <c r="Q42" s="83">
        <v>433</v>
      </c>
      <c r="R42" s="83">
        <v>0</v>
      </c>
    </row>
    <row r="43" spans="2:18" x14ac:dyDescent="0.3">
      <c r="B43">
        <v>26769</v>
      </c>
      <c r="C43" t="s">
        <v>3</v>
      </c>
      <c r="D43">
        <f>VLOOKUP(B43,Table27[],3,FALSE)</f>
        <v>460</v>
      </c>
      <c r="E43">
        <f>VLOOKUP(B43,Table27[],4,FALSE)</f>
        <v>0</v>
      </c>
      <c r="I43">
        <v>26951</v>
      </c>
      <c r="J43" t="s">
        <v>7</v>
      </c>
      <c r="K43">
        <v>445</v>
      </c>
      <c r="L43">
        <v>0</v>
      </c>
      <c r="P43" s="35">
        <v>26807</v>
      </c>
      <c r="Q43" s="83">
        <v>439</v>
      </c>
      <c r="R43" s="83">
        <v>0</v>
      </c>
    </row>
    <row r="44" spans="2:18" x14ac:dyDescent="0.3">
      <c r="B44">
        <v>26859</v>
      </c>
      <c r="C44" t="s">
        <v>3</v>
      </c>
      <c r="D44">
        <f>VLOOKUP(B44,Table27[],3,FALSE)</f>
        <v>510.8</v>
      </c>
      <c r="E44">
        <f>VLOOKUP(B44,Table27[],4,FALSE)</f>
        <v>0</v>
      </c>
      <c r="I44">
        <v>26950</v>
      </c>
      <c r="J44" t="s">
        <v>7</v>
      </c>
      <c r="K44">
        <v>461</v>
      </c>
      <c r="L44">
        <v>0</v>
      </c>
      <c r="P44" s="35">
        <v>26810</v>
      </c>
      <c r="Q44" s="83">
        <v>773</v>
      </c>
      <c r="R44" s="83">
        <v>0</v>
      </c>
    </row>
    <row r="45" spans="2:18" x14ac:dyDescent="0.3">
      <c r="B45">
        <v>26728</v>
      </c>
      <c r="C45" t="s">
        <v>3</v>
      </c>
      <c r="D45">
        <f>VLOOKUP(B45,Table27[],3,FALSE)</f>
        <v>639</v>
      </c>
      <c r="E45">
        <f>VLOOKUP(B45,Table27[],4,FALSE)</f>
        <v>0</v>
      </c>
      <c r="I45">
        <v>26949</v>
      </c>
      <c r="J45" t="s">
        <v>7</v>
      </c>
      <c r="K45">
        <v>56</v>
      </c>
      <c r="L45">
        <v>0</v>
      </c>
      <c r="P45" s="35">
        <v>26811</v>
      </c>
      <c r="Q45" s="83">
        <v>426</v>
      </c>
      <c r="R45" s="83">
        <v>0</v>
      </c>
    </row>
    <row r="46" spans="2:18" x14ac:dyDescent="0.3">
      <c r="B46">
        <v>26678</v>
      </c>
      <c r="C46" t="s">
        <v>3</v>
      </c>
      <c r="D46">
        <f>VLOOKUP(B46,Table27[],3,FALSE)</f>
        <v>729</v>
      </c>
      <c r="E46">
        <f>VLOOKUP(B46,Table27[],4,FALSE)</f>
        <v>0</v>
      </c>
      <c r="I46">
        <v>26947</v>
      </c>
      <c r="J46" t="s">
        <v>53</v>
      </c>
      <c r="K46">
        <v>482</v>
      </c>
      <c r="L46">
        <v>0</v>
      </c>
      <c r="P46" s="35">
        <v>26812</v>
      </c>
      <c r="Q46" s="83">
        <v>1298</v>
      </c>
      <c r="R46" s="83">
        <v>0</v>
      </c>
    </row>
    <row r="47" spans="2:18" x14ac:dyDescent="0.3">
      <c r="B47">
        <v>26894</v>
      </c>
      <c r="C47" t="s">
        <v>3</v>
      </c>
      <c r="D47">
        <f>VLOOKUP(B47,Table27[],3,FALSE)</f>
        <v>783</v>
      </c>
      <c r="E47">
        <f>VLOOKUP(B47,Table27[],4,FALSE)</f>
        <v>0</v>
      </c>
      <c r="I47">
        <v>26946</v>
      </c>
      <c r="J47" t="s">
        <v>20</v>
      </c>
      <c r="K47">
        <v>975</v>
      </c>
      <c r="L47">
        <v>0</v>
      </c>
      <c r="P47" s="35">
        <v>26813</v>
      </c>
      <c r="Q47" s="83">
        <v>467</v>
      </c>
      <c r="R47" s="83">
        <v>0</v>
      </c>
    </row>
    <row r="48" spans="2:18" x14ac:dyDescent="0.3">
      <c r="B48">
        <v>26837</v>
      </c>
      <c r="C48" t="s">
        <v>3</v>
      </c>
      <c r="D48">
        <f>VLOOKUP(B48,Table27[],3,FALSE)</f>
        <v>850</v>
      </c>
      <c r="E48">
        <f>VLOOKUP(B48,Table27[],4,FALSE)</f>
        <v>0</v>
      </c>
      <c r="I48">
        <v>26945</v>
      </c>
      <c r="J48" t="s">
        <v>9</v>
      </c>
      <c r="K48">
        <v>486</v>
      </c>
      <c r="L48">
        <v>0</v>
      </c>
      <c r="P48" s="35">
        <v>26814</v>
      </c>
      <c r="Q48" s="83">
        <v>56</v>
      </c>
      <c r="R48" s="83">
        <v>0</v>
      </c>
    </row>
    <row r="49" spans="2:18" x14ac:dyDescent="0.3">
      <c r="B49">
        <v>26905</v>
      </c>
      <c r="C49" t="s">
        <v>3</v>
      </c>
      <c r="D49">
        <f>VLOOKUP(B49,Table27[],3,FALSE)</f>
        <v>1307</v>
      </c>
      <c r="E49">
        <f>VLOOKUP(B49,Table27[],4,FALSE)</f>
        <v>0</v>
      </c>
      <c r="I49">
        <v>26944</v>
      </c>
      <c r="J49" t="s">
        <v>12</v>
      </c>
      <c r="K49">
        <v>480</v>
      </c>
      <c r="L49">
        <v>0</v>
      </c>
      <c r="P49" s="35">
        <v>26816</v>
      </c>
      <c r="Q49" s="83">
        <v>716</v>
      </c>
      <c r="R49" s="83">
        <v>0</v>
      </c>
    </row>
    <row r="50" spans="2:18" x14ac:dyDescent="0.3">
      <c r="B50">
        <v>26794</v>
      </c>
      <c r="C50" t="s">
        <v>3</v>
      </c>
      <c r="D50">
        <f>VLOOKUP(B50,Table27[],3,FALSE)</f>
        <v>722</v>
      </c>
      <c r="E50">
        <f>VLOOKUP(B50,Table27[],4,FALSE)</f>
        <v>0</v>
      </c>
      <c r="I50">
        <v>26943</v>
      </c>
      <c r="J50" t="s">
        <v>7</v>
      </c>
      <c r="K50">
        <v>1830</v>
      </c>
      <c r="L50">
        <v>0</v>
      </c>
      <c r="P50" s="35">
        <v>26817</v>
      </c>
      <c r="Q50" s="83">
        <v>724</v>
      </c>
      <c r="R50" s="83">
        <v>0</v>
      </c>
    </row>
    <row r="51" spans="2:18" x14ac:dyDescent="0.3">
      <c r="B51">
        <v>26541</v>
      </c>
      <c r="C51" t="s">
        <v>3</v>
      </c>
      <c r="D51">
        <f>VLOOKUP(B51,Table27[],3,FALSE)</f>
        <v>458</v>
      </c>
      <c r="E51">
        <f>VLOOKUP(B51,Table27[],4,FALSE)</f>
        <v>0</v>
      </c>
      <c r="I51">
        <v>26942</v>
      </c>
      <c r="J51" t="s">
        <v>20</v>
      </c>
      <c r="K51">
        <v>728</v>
      </c>
      <c r="L51">
        <v>728</v>
      </c>
      <c r="P51" s="35">
        <v>26821</v>
      </c>
      <c r="Q51" s="83">
        <v>459</v>
      </c>
      <c r="R51" s="83">
        <v>0</v>
      </c>
    </row>
    <row r="52" spans="2:18" x14ac:dyDescent="0.3">
      <c r="B52">
        <v>26876</v>
      </c>
      <c r="C52" t="s">
        <v>3</v>
      </c>
      <c r="D52">
        <f>VLOOKUP(B52,Table27[],3,FALSE)</f>
        <v>462</v>
      </c>
      <c r="E52">
        <f>VLOOKUP(B52,Table27[],4,FALSE)</f>
        <v>0</v>
      </c>
      <c r="I52">
        <v>26941</v>
      </c>
      <c r="J52" t="s">
        <v>7</v>
      </c>
      <c r="K52">
        <v>409</v>
      </c>
      <c r="L52">
        <v>0</v>
      </c>
      <c r="P52" s="35">
        <v>26822</v>
      </c>
      <c r="Q52" s="83">
        <v>558</v>
      </c>
      <c r="R52" s="83">
        <v>0</v>
      </c>
    </row>
    <row r="53" spans="2:18" x14ac:dyDescent="0.3">
      <c r="B53">
        <v>26840</v>
      </c>
      <c r="C53" t="s">
        <v>3</v>
      </c>
      <c r="D53">
        <f>VLOOKUP(B53,Table27[],3,FALSE)</f>
        <v>3093</v>
      </c>
      <c r="E53">
        <f>VLOOKUP(B53,Table27[],4,FALSE)</f>
        <v>0</v>
      </c>
      <c r="I53">
        <v>26940</v>
      </c>
      <c r="J53" t="s">
        <v>66</v>
      </c>
      <c r="K53">
        <v>1073.25</v>
      </c>
      <c r="L53">
        <v>0</v>
      </c>
      <c r="P53" s="35">
        <v>26824</v>
      </c>
      <c r="Q53" s="83">
        <v>68</v>
      </c>
      <c r="R53" s="83">
        <v>0</v>
      </c>
    </row>
    <row r="54" spans="2:18" x14ac:dyDescent="0.3">
      <c r="B54">
        <v>26934</v>
      </c>
      <c r="C54" t="s">
        <v>65</v>
      </c>
      <c r="D54">
        <f>VLOOKUP(B54,Table27[],3,FALSE)</f>
        <v>412</v>
      </c>
      <c r="E54">
        <f>VLOOKUP(B54,Table27[],4,FALSE)</f>
        <v>0</v>
      </c>
      <c r="I54">
        <v>26939</v>
      </c>
      <c r="J54" t="s">
        <v>12</v>
      </c>
      <c r="K54">
        <v>554</v>
      </c>
      <c r="L54">
        <v>0</v>
      </c>
      <c r="P54" s="35">
        <v>26825</v>
      </c>
      <c r="Q54" s="83">
        <v>467</v>
      </c>
      <c r="R54" s="83">
        <v>0</v>
      </c>
    </row>
    <row r="55" spans="2:18" x14ac:dyDescent="0.3">
      <c r="B55">
        <v>26788</v>
      </c>
      <c r="C55" t="s">
        <v>65</v>
      </c>
      <c r="D55">
        <f>VLOOKUP(B55,Table27[],3,FALSE)</f>
        <v>417</v>
      </c>
      <c r="E55">
        <f>VLOOKUP(B55,Table27[],4,FALSE)</f>
        <v>0</v>
      </c>
      <c r="I55">
        <v>26938</v>
      </c>
      <c r="J55" t="s">
        <v>8</v>
      </c>
      <c r="K55">
        <v>1416</v>
      </c>
      <c r="L55">
        <v>0</v>
      </c>
      <c r="P55" s="35">
        <v>26826</v>
      </c>
      <c r="Q55" s="83">
        <v>1499</v>
      </c>
      <c r="R55" s="83">
        <v>0</v>
      </c>
    </row>
    <row r="56" spans="2:18" x14ac:dyDescent="0.3">
      <c r="B56">
        <v>26923</v>
      </c>
      <c r="C56" t="s">
        <v>65</v>
      </c>
      <c r="D56">
        <f>VLOOKUP(B56,Table27[],3,FALSE)</f>
        <v>885</v>
      </c>
      <c r="E56">
        <f>VLOOKUP(B56,Table27[],4,FALSE)</f>
        <v>0</v>
      </c>
      <c r="I56">
        <v>26937</v>
      </c>
      <c r="J56" t="s">
        <v>18</v>
      </c>
      <c r="K56">
        <v>291</v>
      </c>
      <c r="L56">
        <v>291</v>
      </c>
      <c r="P56" s="35">
        <v>26827</v>
      </c>
      <c r="Q56" s="83">
        <v>479.65</v>
      </c>
      <c r="R56" s="83">
        <v>0</v>
      </c>
    </row>
    <row r="57" spans="2:18" x14ac:dyDescent="0.3">
      <c r="B57">
        <v>26849</v>
      </c>
      <c r="C57" t="s">
        <v>65</v>
      </c>
      <c r="D57">
        <f>VLOOKUP(B57,Table27[],3,FALSE)</f>
        <v>418.65</v>
      </c>
      <c r="E57">
        <f>VLOOKUP(B57,Table27[],4,FALSE)</f>
        <v>0</v>
      </c>
      <c r="I57">
        <v>26936</v>
      </c>
      <c r="J57" t="s">
        <v>12</v>
      </c>
      <c r="K57">
        <v>791</v>
      </c>
      <c r="L57">
        <v>791</v>
      </c>
      <c r="P57" s="35">
        <v>26828</v>
      </c>
      <c r="Q57" s="83">
        <v>1619</v>
      </c>
      <c r="R57" s="83">
        <v>0</v>
      </c>
    </row>
    <row r="58" spans="2:18" x14ac:dyDescent="0.3">
      <c r="B58">
        <v>26870</v>
      </c>
      <c r="C58" t="s">
        <v>65</v>
      </c>
      <c r="D58">
        <f>VLOOKUP(B58,Table27[],3,FALSE)</f>
        <v>767</v>
      </c>
      <c r="E58">
        <f>VLOOKUP(B58,Table27[],4,FALSE)</f>
        <v>0</v>
      </c>
      <c r="I58">
        <v>26935</v>
      </c>
      <c r="J58" t="s">
        <v>15</v>
      </c>
      <c r="K58">
        <v>1195</v>
      </c>
      <c r="L58">
        <v>0</v>
      </c>
      <c r="P58" s="35">
        <v>26829</v>
      </c>
      <c r="Q58" s="83">
        <v>579.65</v>
      </c>
      <c r="R58" s="83">
        <v>0</v>
      </c>
    </row>
    <row r="59" spans="2:18" x14ac:dyDescent="0.3">
      <c r="B59">
        <v>26890</v>
      </c>
      <c r="C59" t="s">
        <v>65</v>
      </c>
      <c r="D59">
        <f>VLOOKUP(B59,Table27[],3,FALSE)</f>
        <v>576</v>
      </c>
      <c r="E59">
        <f>VLOOKUP(B59,Table27[],4,FALSE)</f>
        <v>576</v>
      </c>
      <c r="I59">
        <v>26934</v>
      </c>
      <c r="J59" t="s">
        <v>67</v>
      </c>
      <c r="K59">
        <v>412</v>
      </c>
      <c r="L59">
        <v>0</v>
      </c>
      <c r="P59" s="35">
        <v>26830</v>
      </c>
      <c r="Q59" s="83">
        <v>1330</v>
      </c>
      <c r="R59" s="83">
        <v>0</v>
      </c>
    </row>
    <row r="60" spans="2:18" x14ac:dyDescent="0.3">
      <c r="B60">
        <v>26814</v>
      </c>
      <c r="C60" t="s">
        <v>65</v>
      </c>
      <c r="D60">
        <f>VLOOKUP(B60,Table27[],3,FALSE)</f>
        <v>56</v>
      </c>
      <c r="E60">
        <f>VLOOKUP(B60,Table27[],4,FALSE)</f>
        <v>0</v>
      </c>
      <c r="I60">
        <v>26933</v>
      </c>
      <c r="J60" t="s">
        <v>12</v>
      </c>
      <c r="K60">
        <v>1099.3</v>
      </c>
      <c r="L60">
        <v>0</v>
      </c>
      <c r="P60" s="35">
        <v>26831</v>
      </c>
      <c r="Q60" s="83">
        <v>317</v>
      </c>
      <c r="R60" s="83">
        <v>0</v>
      </c>
    </row>
    <row r="61" spans="2:18" x14ac:dyDescent="0.3">
      <c r="B61">
        <v>26887</v>
      </c>
      <c r="C61" t="s">
        <v>65</v>
      </c>
      <c r="D61">
        <f>VLOOKUP(B61,Table27[],3,FALSE)</f>
        <v>533</v>
      </c>
      <c r="E61">
        <f>VLOOKUP(B61,Table27[],4,FALSE)</f>
        <v>0</v>
      </c>
      <c r="I61">
        <v>26932</v>
      </c>
      <c r="J61" t="s">
        <v>15</v>
      </c>
      <c r="K61">
        <v>1693</v>
      </c>
      <c r="L61">
        <v>0</v>
      </c>
      <c r="P61" s="35">
        <v>26832</v>
      </c>
      <c r="Q61" s="83">
        <v>861</v>
      </c>
      <c r="R61" s="83">
        <v>0</v>
      </c>
    </row>
    <row r="62" spans="2:18" x14ac:dyDescent="0.3">
      <c r="B62">
        <v>26860</v>
      </c>
      <c r="C62" t="s">
        <v>65</v>
      </c>
      <c r="D62">
        <f>VLOOKUP(B62,Table27[],3,FALSE)</f>
        <v>569</v>
      </c>
      <c r="E62">
        <f>VLOOKUP(B62,Table27[],4,FALSE)</f>
        <v>0</v>
      </c>
      <c r="I62">
        <v>26930</v>
      </c>
      <c r="J62" t="s">
        <v>12</v>
      </c>
      <c r="K62">
        <v>434</v>
      </c>
      <c r="L62">
        <v>0</v>
      </c>
      <c r="P62" s="35">
        <v>26834</v>
      </c>
      <c r="Q62" s="83">
        <v>1055</v>
      </c>
      <c r="R62" s="83">
        <v>0</v>
      </c>
    </row>
    <row r="63" spans="2:18" x14ac:dyDescent="0.3">
      <c r="B63">
        <v>26848</v>
      </c>
      <c r="C63" t="s">
        <v>65</v>
      </c>
      <c r="D63">
        <f>VLOOKUP(B63,Table27[],3,FALSE)</f>
        <v>590</v>
      </c>
      <c r="E63">
        <f>VLOOKUP(B63,Table27[],4,FALSE)</f>
        <v>0</v>
      </c>
      <c r="I63">
        <v>26929</v>
      </c>
      <c r="J63" t="s">
        <v>53</v>
      </c>
      <c r="K63">
        <v>458</v>
      </c>
      <c r="L63">
        <v>0</v>
      </c>
      <c r="P63" s="35">
        <v>26835</v>
      </c>
      <c r="Q63" s="83">
        <v>275</v>
      </c>
      <c r="R63" s="83">
        <v>0</v>
      </c>
    </row>
    <row r="64" spans="2:18" x14ac:dyDescent="0.3">
      <c r="B64">
        <v>26841</v>
      </c>
      <c r="C64" t="s">
        <v>65</v>
      </c>
      <c r="D64">
        <f>VLOOKUP(B64,Table27[],3,FALSE)</f>
        <v>437</v>
      </c>
      <c r="E64">
        <f>VLOOKUP(B64,Table27[],4,FALSE)</f>
        <v>437</v>
      </c>
      <c r="I64">
        <v>26928</v>
      </c>
      <c r="J64" t="s">
        <v>8</v>
      </c>
      <c r="K64">
        <v>1699</v>
      </c>
      <c r="L64">
        <v>0</v>
      </c>
      <c r="P64" s="35">
        <v>26836</v>
      </c>
      <c r="Q64" s="83">
        <v>485</v>
      </c>
      <c r="R64" s="83">
        <v>0</v>
      </c>
    </row>
    <row r="65" spans="2:18" x14ac:dyDescent="0.3">
      <c r="B65">
        <v>26831</v>
      </c>
      <c r="C65" t="s">
        <v>65</v>
      </c>
      <c r="D65">
        <f>VLOOKUP(B65,Table27[],3,FALSE)</f>
        <v>317</v>
      </c>
      <c r="E65">
        <f>VLOOKUP(B65,Table27[],4,FALSE)</f>
        <v>0</v>
      </c>
      <c r="I65">
        <v>26927</v>
      </c>
      <c r="J65" t="s">
        <v>7</v>
      </c>
      <c r="K65">
        <v>928</v>
      </c>
      <c r="L65">
        <v>0</v>
      </c>
      <c r="P65" s="35">
        <v>26837</v>
      </c>
      <c r="Q65" s="83">
        <v>850</v>
      </c>
      <c r="R65" s="83">
        <v>0</v>
      </c>
    </row>
    <row r="66" spans="2:18" x14ac:dyDescent="0.3">
      <c r="B66">
        <v>26829</v>
      </c>
      <c r="C66" t="s">
        <v>65</v>
      </c>
      <c r="D66">
        <f>VLOOKUP(B66,Table27[],3,FALSE)</f>
        <v>579.65</v>
      </c>
      <c r="E66">
        <f>VLOOKUP(B66,Table27[],4,FALSE)</f>
        <v>0</v>
      </c>
      <c r="I66">
        <v>26926</v>
      </c>
      <c r="J66" t="s">
        <v>7</v>
      </c>
      <c r="K66">
        <v>1352</v>
      </c>
      <c r="L66">
        <v>0</v>
      </c>
      <c r="P66" s="35">
        <v>26840</v>
      </c>
      <c r="Q66" s="83">
        <v>3093</v>
      </c>
      <c r="R66" s="83">
        <v>0</v>
      </c>
    </row>
    <row r="67" spans="2:18" x14ac:dyDescent="0.3">
      <c r="B67">
        <v>26925</v>
      </c>
      <c r="C67" t="s">
        <v>65</v>
      </c>
      <c r="D67">
        <f>VLOOKUP(B67,Table27[],3,FALSE)</f>
        <v>365</v>
      </c>
      <c r="E67">
        <f>VLOOKUP(B67,Table27[],4,FALSE)</f>
        <v>0</v>
      </c>
      <c r="I67">
        <v>26925</v>
      </c>
      <c r="J67" t="s">
        <v>67</v>
      </c>
      <c r="K67">
        <v>365</v>
      </c>
      <c r="L67">
        <v>0</v>
      </c>
      <c r="P67" s="35">
        <v>26841</v>
      </c>
      <c r="Q67" s="83">
        <v>437</v>
      </c>
      <c r="R67" s="83">
        <v>437</v>
      </c>
    </row>
    <row r="68" spans="2:18" x14ac:dyDescent="0.3">
      <c r="B68">
        <v>26869</v>
      </c>
      <c r="C68" t="s">
        <v>65</v>
      </c>
      <c r="D68">
        <f>VLOOKUP(B68,Table27[],3,FALSE)</f>
        <v>2530.65</v>
      </c>
      <c r="E68">
        <f>VLOOKUP(B68,Table27[],4,FALSE)</f>
        <v>0</v>
      </c>
      <c r="I68">
        <v>26924</v>
      </c>
      <c r="J68" t="s">
        <v>7</v>
      </c>
      <c r="K68">
        <v>706</v>
      </c>
      <c r="L68">
        <v>0</v>
      </c>
      <c r="P68" s="35">
        <v>26843</v>
      </c>
      <c r="Q68" s="83">
        <v>594</v>
      </c>
      <c r="R68" s="83">
        <v>0</v>
      </c>
    </row>
    <row r="69" spans="2:18" x14ac:dyDescent="0.3">
      <c r="B69">
        <v>26865</v>
      </c>
      <c r="C69" t="s">
        <v>65</v>
      </c>
      <c r="D69">
        <f>VLOOKUP(B69,Table27[],3,FALSE)</f>
        <v>976</v>
      </c>
      <c r="E69">
        <f>VLOOKUP(B69,Table27[],4,FALSE)</f>
        <v>0</v>
      </c>
      <c r="I69">
        <v>26923</v>
      </c>
      <c r="J69" t="s">
        <v>67</v>
      </c>
      <c r="K69">
        <v>885</v>
      </c>
      <c r="L69">
        <v>0</v>
      </c>
      <c r="P69" s="35">
        <v>26845</v>
      </c>
      <c r="Q69" s="83">
        <v>307</v>
      </c>
      <c r="R69" s="83">
        <v>0</v>
      </c>
    </row>
    <row r="70" spans="2:18" x14ac:dyDescent="0.3">
      <c r="B70">
        <v>26811</v>
      </c>
      <c r="C70" t="s">
        <v>2</v>
      </c>
      <c r="D70">
        <f>VLOOKUP(B70,Table27[],3,FALSE)</f>
        <v>426</v>
      </c>
      <c r="E70">
        <f>VLOOKUP(B70,Table27[],4,FALSE)</f>
        <v>0</v>
      </c>
      <c r="I70">
        <v>26922</v>
      </c>
      <c r="J70" t="s">
        <v>12</v>
      </c>
      <c r="K70">
        <v>696</v>
      </c>
      <c r="L70">
        <v>0</v>
      </c>
      <c r="P70" s="35">
        <v>26846</v>
      </c>
      <c r="Q70" s="83">
        <v>134</v>
      </c>
      <c r="R70" s="83">
        <v>0</v>
      </c>
    </row>
    <row r="71" spans="2:18" x14ac:dyDescent="0.3">
      <c r="B71">
        <v>26813</v>
      </c>
      <c r="C71" t="s">
        <v>2</v>
      </c>
      <c r="D71">
        <f>VLOOKUP(B71,Table27[],3,FALSE)</f>
        <v>467</v>
      </c>
      <c r="E71">
        <f>VLOOKUP(B71,Table27[],4,FALSE)</f>
        <v>0</v>
      </c>
      <c r="I71">
        <v>26921</v>
      </c>
      <c r="J71" t="s">
        <v>18</v>
      </c>
      <c r="K71">
        <v>918</v>
      </c>
      <c r="L71">
        <v>0</v>
      </c>
      <c r="P71" s="35">
        <v>26847</v>
      </c>
      <c r="Q71" s="83">
        <v>482</v>
      </c>
      <c r="R71" s="83">
        <v>0</v>
      </c>
    </row>
    <row r="72" spans="2:18" x14ac:dyDescent="0.3">
      <c r="B72">
        <v>26825</v>
      </c>
      <c r="C72" t="s">
        <v>2</v>
      </c>
      <c r="D72">
        <f>VLOOKUP(B72,Table27[],3,FALSE)</f>
        <v>467</v>
      </c>
      <c r="E72">
        <f>VLOOKUP(B72,Table27[],4,FALSE)</f>
        <v>0</v>
      </c>
      <c r="I72">
        <v>26920</v>
      </c>
      <c r="J72" t="s">
        <v>18</v>
      </c>
      <c r="K72">
        <v>431</v>
      </c>
      <c r="L72">
        <v>0</v>
      </c>
      <c r="P72" s="35">
        <v>26848</v>
      </c>
      <c r="Q72" s="83">
        <v>590</v>
      </c>
      <c r="R72" s="83">
        <v>0</v>
      </c>
    </row>
    <row r="73" spans="2:18" x14ac:dyDescent="0.3">
      <c r="B73">
        <v>26902</v>
      </c>
      <c r="C73" t="s">
        <v>2</v>
      </c>
      <c r="D73">
        <f>VLOOKUP(B73,Table27[],3,FALSE)</f>
        <v>676</v>
      </c>
      <c r="E73">
        <f>VLOOKUP(B73,Table27[],4,FALSE)</f>
        <v>0</v>
      </c>
      <c r="I73">
        <v>26919</v>
      </c>
      <c r="J73" t="s">
        <v>7</v>
      </c>
      <c r="K73">
        <v>615</v>
      </c>
      <c r="L73">
        <v>0</v>
      </c>
      <c r="P73" s="35">
        <v>26849</v>
      </c>
      <c r="Q73" s="83">
        <v>418.65</v>
      </c>
      <c r="R73" s="83">
        <v>0</v>
      </c>
    </row>
    <row r="74" spans="2:18" x14ac:dyDescent="0.3">
      <c r="B74">
        <v>26824</v>
      </c>
      <c r="C74" t="s">
        <v>2</v>
      </c>
      <c r="D74">
        <f>VLOOKUP(B74,Table27[],3,FALSE)</f>
        <v>68</v>
      </c>
      <c r="E74">
        <f>VLOOKUP(B74,Table27[],4,FALSE)</f>
        <v>0</v>
      </c>
      <c r="I74">
        <v>26918</v>
      </c>
      <c r="J74" t="s">
        <v>7</v>
      </c>
      <c r="K74">
        <v>459</v>
      </c>
      <c r="L74">
        <v>0</v>
      </c>
      <c r="P74" s="35">
        <v>26850</v>
      </c>
      <c r="Q74" s="83">
        <v>1226.5</v>
      </c>
      <c r="R74" s="83">
        <v>0</v>
      </c>
    </row>
    <row r="75" spans="2:18" x14ac:dyDescent="0.3">
      <c r="B75">
        <v>26856</v>
      </c>
      <c r="C75" t="s">
        <v>2</v>
      </c>
      <c r="D75">
        <f>VLOOKUP(B75,Table27[],3,FALSE)</f>
        <v>608</v>
      </c>
      <c r="E75">
        <f>VLOOKUP(B75,Table27[],4,FALSE)</f>
        <v>608</v>
      </c>
      <c r="I75">
        <v>26917</v>
      </c>
      <c r="J75" t="s">
        <v>12</v>
      </c>
      <c r="K75">
        <v>792</v>
      </c>
      <c r="L75">
        <v>0</v>
      </c>
      <c r="P75" s="35">
        <v>26851</v>
      </c>
      <c r="Q75" s="83">
        <v>633</v>
      </c>
      <c r="R75" s="83">
        <v>0</v>
      </c>
    </row>
    <row r="76" spans="2:18" x14ac:dyDescent="0.3">
      <c r="B76">
        <v>26880</v>
      </c>
      <c r="C76" t="s">
        <v>2</v>
      </c>
      <c r="D76">
        <f>VLOOKUP(B76,Table27[],3,FALSE)</f>
        <v>237</v>
      </c>
      <c r="E76">
        <f>VLOOKUP(B76,Table27[],4,FALSE)</f>
        <v>0</v>
      </c>
      <c r="I76">
        <v>26916</v>
      </c>
      <c r="J76" t="s">
        <v>8</v>
      </c>
      <c r="K76">
        <v>741</v>
      </c>
      <c r="L76">
        <v>0</v>
      </c>
      <c r="P76" s="35">
        <v>26852</v>
      </c>
      <c r="Q76" s="83">
        <v>1015</v>
      </c>
      <c r="R76" s="83">
        <v>0</v>
      </c>
    </row>
    <row r="77" spans="2:18" x14ac:dyDescent="0.3">
      <c r="B77">
        <v>26915</v>
      </c>
      <c r="C77" t="s">
        <v>2</v>
      </c>
      <c r="D77">
        <f>VLOOKUP(B77,Table27[],3,FALSE)</f>
        <v>552</v>
      </c>
      <c r="E77">
        <f>VLOOKUP(B77,Table27[],4,FALSE)</f>
        <v>0</v>
      </c>
      <c r="I77">
        <v>26915</v>
      </c>
      <c r="J77" t="s">
        <v>11</v>
      </c>
      <c r="K77">
        <v>552</v>
      </c>
      <c r="L77">
        <v>0</v>
      </c>
      <c r="P77" s="35">
        <v>26853</v>
      </c>
      <c r="Q77" s="83">
        <v>996</v>
      </c>
      <c r="R77" s="83">
        <v>0</v>
      </c>
    </row>
    <row r="78" spans="2:18" x14ac:dyDescent="0.3">
      <c r="B78">
        <v>26576</v>
      </c>
      <c r="C78" t="s">
        <v>2</v>
      </c>
      <c r="D78">
        <f>VLOOKUP(B78,Table27[],3,FALSE)</f>
        <v>799</v>
      </c>
      <c r="E78">
        <f>VLOOKUP(B78,Table27[],4,FALSE)</f>
        <v>0</v>
      </c>
      <c r="I78">
        <v>26914</v>
      </c>
      <c r="J78" t="s">
        <v>8</v>
      </c>
      <c r="K78">
        <v>774</v>
      </c>
      <c r="L78">
        <v>0</v>
      </c>
      <c r="P78" s="35">
        <v>26854</v>
      </c>
      <c r="Q78" s="83">
        <v>1467</v>
      </c>
      <c r="R78" s="83">
        <v>0</v>
      </c>
    </row>
    <row r="79" spans="2:18" x14ac:dyDescent="0.3">
      <c r="B79">
        <v>26850</v>
      </c>
      <c r="C79" t="s">
        <v>2</v>
      </c>
      <c r="D79">
        <f>VLOOKUP(B79,Table27[],3,FALSE)</f>
        <v>1226.5</v>
      </c>
      <c r="E79">
        <f>VLOOKUP(B79,Table27[],4,FALSE)</f>
        <v>0</v>
      </c>
      <c r="I79">
        <v>26913</v>
      </c>
      <c r="J79" t="s">
        <v>8</v>
      </c>
      <c r="K79">
        <v>1179</v>
      </c>
      <c r="L79">
        <v>0</v>
      </c>
      <c r="P79" s="35">
        <v>26856</v>
      </c>
      <c r="Q79" s="83">
        <v>608</v>
      </c>
      <c r="R79" s="83">
        <v>608</v>
      </c>
    </row>
    <row r="80" spans="2:18" x14ac:dyDescent="0.3">
      <c r="B80">
        <v>26747</v>
      </c>
      <c r="C80" t="s">
        <v>2</v>
      </c>
      <c r="D80">
        <f>VLOOKUP(B80,Table27[],3,FALSE)</f>
        <v>645</v>
      </c>
      <c r="E80">
        <f>VLOOKUP(B80,Table27[],4,FALSE)</f>
        <v>0</v>
      </c>
      <c r="I80">
        <v>26912</v>
      </c>
      <c r="J80" t="s">
        <v>15</v>
      </c>
      <c r="K80">
        <v>824</v>
      </c>
      <c r="L80">
        <v>0</v>
      </c>
      <c r="P80" s="35">
        <v>26857</v>
      </c>
      <c r="Q80" s="83">
        <v>492</v>
      </c>
      <c r="R80" s="83">
        <v>492</v>
      </c>
    </row>
    <row r="81" spans="2:18" x14ac:dyDescent="0.3">
      <c r="B81">
        <v>26834</v>
      </c>
      <c r="C81" t="s">
        <v>2</v>
      </c>
      <c r="D81">
        <f>VLOOKUP(B81,Table27[],3,FALSE)</f>
        <v>1055</v>
      </c>
      <c r="E81">
        <f>VLOOKUP(B81,Table27[],4,FALSE)</f>
        <v>0</v>
      </c>
      <c r="I81">
        <v>26911</v>
      </c>
      <c r="J81" t="s">
        <v>20</v>
      </c>
      <c r="K81">
        <v>3643</v>
      </c>
      <c r="L81">
        <v>0</v>
      </c>
      <c r="P81" s="35">
        <v>26858</v>
      </c>
      <c r="Q81" s="83">
        <v>511</v>
      </c>
      <c r="R81" s="83">
        <v>0</v>
      </c>
    </row>
    <row r="82" spans="2:18" x14ac:dyDescent="0.3">
      <c r="B82">
        <v>26886</v>
      </c>
      <c r="C82" t="s">
        <v>2</v>
      </c>
      <c r="D82">
        <f>VLOOKUP(B82,Table27[],3,FALSE)</f>
        <v>1054</v>
      </c>
      <c r="E82">
        <f>VLOOKUP(B82,Table27[],4,FALSE)</f>
        <v>0</v>
      </c>
      <c r="I82">
        <v>26910</v>
      </c>
      <c r="J82" t="s">
        <v>8</v>
      </c>
      <c r="K82">
        <v>332</v>
      </c>
      <c r="L82">
        <v>0</v>
      </c>
      <c r="P82" s="35">
        <v>26859</v>
      </c>
      <c r="Q82" s="83">
        <v>510.8</v>
      </c>
      <c r="R82" s="83">
        <v>0</v>
      </c>
    </row>
    <row r="83" spans="2:18" x14ac:dyDescent="0.3">
      <c r="B83">
        <v>26875</v>
      </c>
      <c r="C83" t="s">
        <v>2</v>
      </c>
      <c r="D83">
        <f>VLOOKUP(B83,Table27[],3,FALSE)</f>
        <v>1331</v>
      </c>
      <c r="E83">
        <f>VLOOKUP(B83,Table27[],4,FALSE)</f>
        <v>0</v>
      </c>
      <c r="I83">
        <v>26909</v>
      </c>
      <c r="J83" t="s">
        <v>53</v>
      </c>
      <c r="K83">
        <v>745</v>
      </c>
      <c r="L83">
        <v>0</v>
      </c>
      <c r="P83" s="35">
        <v>26860</v>
      </c>
      <c r="Q83" s="83">
        <v>569</v>
      </c>
      <c r="R83" s="83">
        <v>0</v>
      </c>
    </row>
    <row r="84" spans="2:18" x14ac:dyDescent="0.3">
      <c r="B84">
        <v>26826</v>
      </c>
      <c r="C84" t="s">
        <v>2</v>
      </c>
      <c r="D84">
        <f>VLOOKUP(B84,Table27[],3,FALSE)</f>
        <v>1499</v>
      </c>
      <c r="E84">
        <f>VLOOKUP(B84,Table27[],4,FALSE)</f>
        <v>0</v>
      </c>
      <c r="I84">
        <v>26908</v>
      </c>
      <c r="J84" t="s">
        <v>53</v>
      </c>
      <c r="K84">
        <v>531</v>
      </c>
      <c r="L84">
        <v>0</v>
      </c>
      <c r="P84" s="35">
        <v>26861</v>
      </c>
      <c r="Q84" s="83">
        <v>870</v>
      </c>
      <c r="R84" s="83">
        <v>0</v>
      </c>
    </row>
    <row r="85" spans="2:18" x14ac:dyDescent="0.3">
      <c r="B85">
        <v>26858</v>
      </c>
      <c r="C85" t="s">
        <v>2</v>
      </c>
      <c r="D85">
        <f>VLOOKUP(B85,Table27[],3,FALSE)</f>
        <v>511</v>
      </c>
      <c r="E85">
        <f>VLOOKUP(B85,Table27[],4,FALSE)</f>
        <v>0</v>
      </c>
      <c r="I85">
        <v>26907</v>
      </c>
      <c r="J85" t="s">
        <v>53</v>
      </c>
      <c r="K85">
        <v>671</v>
      </c>
      <c r="L85">
        <v>0</v>
      </c>
      <c r="P85" s="35">
        <v>26862</v>
      </c>
      <c r="Q85" s="83">
        <v>113</v>
      </c>
      <c r="R85" s="83">
        <v>0</v>
      </c>
    </row>
    <row r="86" spans="2:18" x14ac:dyDescent="0.3">
      <c r="B86">
        <v>26867</v>
      </c>
      <c r="C86" t="s">
        <v>2</v>
      </c>
      <c r="D86">
        <f>VLOOKUP(B86,Table27[],3,FALSE)</f>
        <v>459</v>
      </c>
      <c r="E86">
        <f>VLOOKUP(B86,Table27[],4,FALSE)</f>
        <v>0</v>
      </c>
      <c r="I86">
        <v>26906</v>
      </c>
      <c r="J86" t="s">
        <v>7</v>
      </c>
      <c r="K86">
        <v>1631</v>
      </c>
      <c r="L86">
        <v>0</v>
      </c>
      <c r="P86" s="35">
        <v>26863</v>
      </c>
      <c r="Q86" s="83">
        <v>1051.6500000000001</v>
      </c>
      <c r="R86" s="83">
        <v>0</v>
      </c>
    </row>
    <row r="87" spans="2:18" x14ac:dyDescent="0.3">
      <c r="B87">
        <v>26847</v>
      </c>
      <c r="C87" t="s">
        <v>2</v>
      </c>
      <c r="D87">
        <f>VLOOKUP(B87,Table27[],3,FALSE)</f>
        <v>482</v>
      </c>
      <c r="E87">
        <f>VLOOKUP(B87,Table27[],4,FALSE)</f>
        <v>0</v>
      </c>
      <c r="I87">
        <v>26905</v>
      </c>
      <c r="J87" t="s">
        <v>9</v>
      </c>
      <c r="K87">
        <v>1307</v>
      </c>
      <c r="L87">
        <v>0</v>
      </c>
      <c r="P87" s="35">
        <v>26864</v>
      </c>
      <c r="Q87" s="83">
        <v>387</v>
      </c>
      <c r="R87" s="83">
        <v>0</v>
      </c>
    </row>
    <row r="88" spans="2:18" x14ac:dyDescent="0.3">
      <c r="B88">
        <v>26878</v>
      </c>
      <c r="C88" t="s">
        <v>2</v>
      </c>
      <c r="D88">
        <f>VLOOKUP(B88,Table27[],3,FALSE)</f>
        <v>696</v>
      </c>
      <c r="E88">
        <f>VLOOKUP(B88,Table27[],4,FALSE)</f>
        <v>0</v>
      </c>
      <c r="I88">
        <v>26904</v>
      </c>
      <c r="J88" t="s">
        <v>7</v>
      </c>
      <c r="K88">
        <v>70.5</v>
      </c>
      <c r="L88">
        <v>0</v>
      </c>
      <c r="P88" s="35">
        <v>26865</v>
      </c>
      <c r="Q88" s="83">
        <v>976</v>
      </c>
      <c r="R88" s="83">
        <v>0</v>
      </c>
    </row>
    <row r="89" spans="2:18" x14ac:dyDescent="0.3">
      <c r="B89">
        <v>26872</v>
      </c>
      <c r="C89" t="s">
        <v>2</v>
      </c>
      <c r="D89">
        <f>VLOOKUP(B89,Table27[],3,FALSE)</f>
        <v>4327</v>
      </c>
      <c r="E89">
        <f>VLOOKUP(B89,Table27[],4,FALSE)</f>
        <v>4327</v>
      </c>
      <c r="I89">
        <v>26903</v>
      </c>
      <c r="J89" t="s">
        <v>18</v>
      </c>
      <c r="K89">
        <v>513.5</v>
      </c>
      <c r="L89">
        <v>513.5</v>
      </c>
      <c r="P89" s="35">
        <v>26866</v>
      </c>
      <c r="Q89" s="83">
        <v>1390.5</v>
      </c>
      <c r="R89" s="83">
        <v>0</v>
      </c>
    </row>
    <row r="90" spans="2:18" x14ac:dyDescent="0.3">
      <c r="B90">
        <v>26877</v>
      </c>
      <c r="C90" t="s">
        <v>2</v>
      </c>
      <c r="D90">
        <f>VLOOKUP(B90,Table27[],3,FALSE)</f>
        <v>1198</v>
      </c>
      <c r="E90">
        <f>VLOOKUP(B90,Table27[],4,FALSE)</f>
        <v>0</v>
      </c>
      <c r="I90">
        <v>26902</v>
      </c>
      <c r="J90" t="s">
        <v>11</v>
      </c>
      <c r="K90">
        <v>676</v>
      </c>
      <c r="L90">
        <v>0</v>
      </c>
      <c r="P90" s="35">
        <v>26867</v>
      </c>
      <c r="Q90" s="83">
        <v>459</v>
      </c>
      <c r="R90" s="83">
        <v>0</v>
      </c>
    </row>
    <row r="91" spans="2:18" x14ac:dyDescent="0.3">
      <c r="B91">
        <v>26853</v>
      </c>
      <c r="C91" t="s">
        <v>2</v>
      </c>
      <c r="D91">
        <f>VLOOKUP(B91,Table27[],3,FALSE)</f>
        <v>996</v>
      </c>
      <c r="E91">
        <f>VLOOKUP(B91,Table27[],4,FALSE)</f>
        <v>0</v>
      </c>
      <c r="I91">
        <v>26901</v>
      </c>
      <c r="J91" t="s">
        <v>7</v>
      </c>
      <c r="K91">
        <v>25</v>
      </c>
      <c r="L91">
        <v>0</v>
      </c>
      <c r="P91" s="35">
        <v>26868</v>
      </c>
      <c r="Q91" s="83">
        <v>1390</v>
      </c>
      <c r="R91" s="83">
        <v>1390</v>
      </c>
    </row>
    <row r="92" spans="2:18" x14ac:dyDescent="0.3">
      <c r="B92">
        <v>26836</v>
      </c>
      <c r="C92" t="s">
        <v>1</v>
      </c>
      <c r="D92">
        <f>VLOOKUP(B92,Table27[],3,FALSE)</f>
        <v>485</v>
      </c>
      <c r="E92">
        <f>VLOOKUP(B92,Table27[],4,FALSE)</f>
        <v>0</v>
      </c>
      <c r="I92">
        <v>26899</v>
      </c>
      <c r="J92" t="s">
        <v>7</v>
      </c>
      <c r="K92">
        <v>0</v>
      </c>
      <c r="L92">
        <v>0</v>
      </c>
      <c r="P92" s="35">
        <v>26869</v>
      </c>
      <c r="Q92" s="83">
        <v>2530.65</v>
      </c>
      <c r="R92" s="83">
        <v>0</v>
      </c>
    </row>
    <row r="93" spans="2:18" x14ac:dyDescent="0.3">
      <c r="B93">
        <v>26793</v>
      </c>
      <c r="C93" t="s">
        <v>1</v>
      </c>
      <c r="D93">
        <f>VLOOKUP(B93,Table27[],3,FALSE)</f>
        <v>448</v>
      </c>
      <c r="E93">
        <f>VLOOKUP(B93,Table27[],4,FALSE)</f>
        <v>448</v>
      </c>
      <c r="I93">
        <v>26897</v>
      </c>
      <c r="J93" t="s">
        <v>7</v>
      </c>
      <c r="K93">
        <v>248</v>
      </c>
      <c r="L93">
        <v>0</v>
      </c>
      <c r="P93" s="35">
        <v>26870</v>
      </c>
      <c r="Q93" s="83">
        <v>767</v>
      </c>
      <c r="R93" s="83">
        <v>0</v>
      </c>
    </row>
    <row r="94" spans="2:18" x14ac:dyDescent="0.3">
      <c r="B94">
        <v>26817</v>
      </c>
      <c r="C94" t="s">
        <v>1</v>
      </c>
      <c r="D94">
        <f>VLOOKUP(B94,Table27[],3,FALSE)</f>
        <v>724</v>
      </c>
      <c r="E94">
        <f>VLOOKUP(B94,Table27[],4,FALSE)</f>
        <v>0</v>
      </c>
      <c r="I94">
        <v>26895</v>
      </c>
      <c r="J94" t="s">
        <v>8</v>
      </c>
      <c r="K94">
        <v>534</v>
      </c>
      <c r="L94">
        <v>0</v>
      </c>
      <c r="P94" s="35">
        <v>26872</v>
      </c>
      <c r="Q94" s="83">
        <v>4327</v>
      </c>
      <c r="R94" s="83">
        <v>4327</v>
      </c>
    </row>
    <row r="95" spans="2:18" x14ac:dyDescent="0.3">
      <c r="B95">
        <v>26895</v>
      </c>
      <c r="C95" t="s">
        <v>1</v>
      </c>
      <c r="D95">
        <f>VLOOKUP(B95,Table27[],3,FALSE)</f>
        <v>534</v>
      </c>
      <c r="E95">
        <f>VLOOKUP(B95,Table27[],4,FALSE)</f>
        <v>0</v>
      </c>
      <c r="I95">
        <v>26894</v>
      </c>
      <c r="J95" t="s">
        <v>9</v>
      </c>
      <c r="K95">
        <v>783</v>
      </c>
      <c r="L95">
        <v>0</v>
      </c>
      <c r="P95" s="35">
        <v>26873</v>
      </c>
      <c r="Q95" s="83">
        <v>971</v>
      </c>
      <c r="R95" s="83">
        <v>0</v>
      </c>
    </row>
    <row r="96" spans="2:18" x14ac:dyDescent="0.3">
      <c r="B96">
        <v>26792</v>
      </c>
      <c r="C96" t="s">
        <v>1</v>
      </c>
      <c r="D96">
        <f>VLOOKUP(B96,Table27[],3,FALSE)</f>
        <v>466</v>
      </c>
      <c r="E96">
        <f>VLOOKUP(B96,Table27[],4,FALSE)</f>
        <v>0</v>
      </c>
      <c r="I96">
        <v>26893</v>
      </c>
      <c r="J96" t="s">
        <v>7</v>
      </c>
      <c r="K96">
        <v>461</v>
      </c>
      <c r="L96">
        <v>0</v>
      </c>
      <c r="P96" s="35">
        <v>26874</v>
      </c>
      <c r="Q96" s="83">
        <v>237</v>
      </c>
      <c r="R96" s="83">
        <v>0</v>
      </c>
    </row>
    <row r="97" spans="2:18" x14ac:dyDescent="0.3">
      <c r="B97">
        <v>26652</v>
      </c>
      <c r="C97" t="s">
        <v>1</v>
      </c>
      <c r="D97">
        <f>VLOOKUP(B97,Table27[],3,FALSE)</f>
        <v>141</v>
      </c>
      <c r="E97">
        <f>VLOOKUP(B97,Table27[],4,FALSE)</f>
        <v>0</v>
      </c>
      <c r="I97">
        <v>26892</v>
      </c>
      <c r="J97" t="s">
        <v>18</v>
      </c>
      <c r="K97">
        <v>421</v>
      </c>
      <c r="L97">
        <v>0</v>
      </c>
      <c r="P97" s="35">
        <v>26875</v>
      </c>
      <c r="Q97" s="83">
        <v>1331</v>
      </c>
      <c r="R97" s="83">
        <v>0</v>
      </c>
    </row>
    <row r="98" spans="2:18" x14ac:dyDescent="0.3">
      <c r="B98">
        <v>26910</v>
      </c>
      <c r="C98" t="s">
        <v>1</v>
      </c>
      <c r="D98">
        <f>VLOOKUP(B98,Table27[],3,FALSE)</f>
        <v>332</v>
      </c>
      <c r="E98">
        <f>VLOOKUP(B98,Table27[],4,FALSE)</f>
        <v>0</v>
      </c>
      <c r="I98">
        <v>26891</v>
      </c>
      <c r="J98" t="s">
        <v>53</v>
      </c>
      <c r="K98">
        <v>452</v>
      </c>
      <c r="L98">
        <v>0</v>
      </c>
      <c r="P98" s="35">
        <v>26876</v>
      </c>
      <c r="Q98" s="83">
        <v>462</v>
      </c>
      <c r="R98" s="83">
        <v>0</v>
      </c>
    </row>
    <row r="99" spans="2:18" x14ac:dyDescent="0.3">
      <c r="B99">
        <v>26863</v>
      </c>
      <c r="C99" t="s">
        <v>1</v>
      </c>
      <c r="D99">
        <f>VLOOKUP(B99,Table27[],3,FALSE)</f>
        <v>1051.6500000000001</v>
      </c>
      <c r="E99">
        <f>VLOOKUP(B99,Table27[],4,FALSE)</f>
        <v>0</v>
      </c>
      <c r="I99">
        <v>26890</v>
      </c>
      <c r="J99" t="s">
        <v>67</v>
      </c>
      <c r="K99">
        <v>576</v>
      </c>
      <c r="L99">
        <v>576</v>
      </c>
      <c r="P99" s="35">
        <v>26877</v>
      </c>
      <c r="Q99" s="83">
        <v>1198</v>
      </c>
      <c r="R99" s="83">
        <v>0</v>
      </c>
    </row>
    <row r="100" spans="2:18" x14ac:dyDescent="0.3">
      <c r="B100">
        <v>26913</v>
      </c>
      <c r="C100" t="s">
        <v>1</v>
      </c>
      <c r="D100">
        <f>VLOOKUP(B100,Table27[],3,FALSE)</f>
        <v>1179</v>
      </c>
      <c r="E100">
        <f>VLOOKUP(B100,Table27[],4,FALSE)</f>
        <v>0</v>
      </c>
      <c r="I100">
        <v>26889</v>
      </c>
      <c r="J100" t="s">
        <v>18</v>
      </c>
      <c r="K100">
        <v>457</v>
      </c>
      <c r="L100">
        <v>0</v>
      </c>
      <c r="P100" s="35">
        <v>26878</v>
      </c>
      <c r="Q100" s="83">
        <v>696</v>
      </c>
      <c r="R100" s="83">
        <v>0</v>
      </c>
    </row>
    <row r="101" spans="2:18" x14ac:dyDescent="0.3">
      <c r="B101">
        <v>26805</v>
      </c>
      <c r="C101" t="s">
        <v>1</v>
      </c>
      <c r="D101">
        <f>VLOOKUP(B101,Table27[],3,FALSE)</f>
        <v>428</v>
      </c>
      <c r="E101">
        <f>VLOOKUP(B101,Table27[],4,FALSE)</f>
        <v>0</v>
      </c>
      <c r="I101">
        <v>26888</v>
      </c>
      <c r="J101" t="s">
        <v>7</v>
      </c>
      <c r="K101">
        <v>485.65</v>
      </c>
      <c r="L101">
        <v>0</v>
      </c>
      <c r="P101" s="35">
        <v>26880</v>
      </c>
      <c r="Q101" s="83">
        <v>237</v>
      </c>
      <c r="R101" s="83">
        <v>0</v>
      </c>
    </row>
    <row r="102" spans="2:18" x14ac:dyDescent="0.3">
      <c r="B102">
        <v>26914</v>
      </c>
      <c r="C102" t="s">
        <v>1</v>
      </c>
      <c r="D102">
        <f>VLOOKUP(B102,Table27[],3,FALSE)</f>
        <v>774</v>
      </c>
      <c r="E102">
        <f>VLOOKUP(B102,Table27[],4,FALSE)</f>
        <v>0</v>
      </c>
      <c r="I102">
        <v>26887</v>
      </c>
      <c r="J102" t="s">
        <v>67</v>
      </c>
      <c r="K102">
        <v>533</v>
      </c>
      <c r="L102">
        <v>0</v>
      </c>
      <c r="P102" s="35">
        <v>26881</v>
      </c>
      <c r="Q102" s="83">
        <v>494</v>
      </c>
      <c r="R102" s="83">
        <v>0</v>
      </c>
    </row>
    <row r="103" spans="2:18" x14ac:dyDescent="0.3">
      <c r="B103">
        <v>26799</v>
      </c>
      <c r="C103" t="s">
        <v>1</v>
      </c>
      <c r="D103">
        <f>VLOOKUP(B103,Table27[],3,FALSE)</f>
        <v>300</v>
      </c>
      <c r="E103">
        <f>VLOOKUP(B103,Table27[],4,FALSE)</f>
        <v>0</v>
      </c>
      <c r="I103">
        <v>26886</v>
      </c>
      <c r="J103" t="s">
        <v>11</v>
      </c>
      <c r="K103">
        <v>1054</v>
      </c>
      <c r="L103">
        <v>0</v>
      </c>
      <c r="P103" s="35">
        <v>26882</v>
      </c>
      <c r="Q103" s="83">
        <v>323</v>
      </c>
      <c r="R103" s="83">
        <v>0</v>
      </c>
    </row>
    <row r="104" spans="2:18" x14ac:dyDescent="0.3">
      <c r="B104">
        <v>26866</v>
      </c>
      <c r="C104" t="s">
        <v>1</v>
      </c>
      <c r="D104">
        <f>VLOOKUP(B104,Table27[],3,FALSE)</f>
        <v>1390.5</v>
      </c>
      <c r="E104">
        <f>VLOOKUP(B104,Table27[],4,FALSE)</f>
        <v>0</v>
      </c>
      <c r="I104">
        <v>26884</v>
      </c>
      <c r="J104" t="s">
        <v>20</v>
      </c>
      <c r="K104">
        <v>2414</v>
      </c>
      <c r="L104">
        <v>0</v>
      </c>
      <c r="P104" s="35">
        <v>26884</v>
      </c>
      <c r="Q104" s="83">
        <v>2414</v>
      </c>
      <c r="R104" s="83">
        <v>0</v>
      </c>
    </row>
    <row r="105" spans="2:18" x14ac:dyDescent="0.3">
      <c r="B105">
        <v>26928</v>
      </c>
      <c r="C105" t="s">
        <v>1</v>
      </c>
      <c r="D105">
        <f>VLOOKUP(B105,Table27[],3,FALSE)</f>
        <v>1699</v>
      </c>
      <c r="E105">
        <f>VLOOKUP(B105,Table27[],4,FALSE)</f>
        <v>0</v>
      </c>
      <c r="I105">
        <v>26883</v>
      </c>
      <c r="J105" t="s">
        <v>7</v>
      </c>
      <c r="K105">
        <v>766</v>
      </c>
      <c r="L105">
        <v>0</v>
      </c>
      <c r="P105" s="35">
        <v>26886</v>
      </c>
      <c r="Q105" s="83">
        <v>1054</v>
      </c>
      <c r="R105" s="83">
        <v>0</v>
      </c>
    </row>
    <row r="106" spans="2:18" x14ac:dyDescent="0.3">
      <c r="B106">
        <v>26916</v>
      </c>
      <c r="C106" t="s">
        <v>1</v>
      </c>
      <c r="D106">
        <f>VLOOKUP(B106,Table27[],3,FALSE)</f>
        <v>741</v>
      </c>
      <c r="E106">
        <f>VLOOKUP(B106,Table27[],4,FALSE)</f>
        <v>0</v>
      </c>
      <c r="I106">
        <v>26882</v>
      </c>
      <c r="J106" t="s">
        <v>66</v>
      </c>
      <c r="K106">
        <v>323</v>
      </c>
      <c r="L106">
        <v>0</v>
      </c>
      <c r="P106" s="35">
        <v>26887</v>
      </c>
      <c r="Q106" s="83">
        <v>533</v>
      </c>
      <c r="R106" s="83">
        <v>0</v>
      </c>
    </row>
    <row r="107" spans="2:18" x14ac:dyDescent="0.3">
      <c r="B107">
        <v>26828</v>
      </c>
      <c r="C107" t="s">
        <v>1</v>
      </c>
      <c r="D107">
        <f>VLOOKUP(B107,Table27[],3,FALSE)</f>
        <v>1619</v>
      </c>
      <c r="E107">
        <f>VLOOKUP(B107,Table27[],4,FALSE)</f>
        <v>0</v>
      </c>
      <c r="I107">
        <v>26881</v>
      </c>
      <c r="J107" t="s">
        <v>20</v>
      </c>
      <c r="K107">
        <v>494</v>
      </c>
      <c r="L107">
        <v>0</v>
      </c>
      <c r="P107" s="35">
        <v>26889</v>
      </c>
      <c r="Q107" s="83">
        <v>457</v>
      </c>
      <c r="R107" s="83">
        <v>0</v>
      </c>
    </row>
    <row r="108" spans="2:18" x14ac:dyDescent="0.3">
      <c r="B108">
        <v>26938</v>
      </c>
      <c r="C108" t="s">
        <v>1</v>
      </c>
      <c r="D108">
        <f>VLOOKUP(B108,Table27[],3,FALSE)</f>
        <v>1416</v>
      </c>
      <c r="E108">
        <f>VLOOKUP(B108,Table27[],4,FALSE)</f>
        <v>0</v>
      </c>
      <c r="I108">
        <v>26880</v>
      </c>
      <c r="J108" t="s">
        <v>11</v>
      </c>
      <c r="K108">
        <v>237</v>
      </c>
      <c r="L108">
        <v>0</v>
      </c>
      <c r="P108" s="35">
        <v>26890</v>
      </c>
      <c r="Q108" s="83">
        <v>576</v>
      </c>
      <c r="R108" s="83">
        <v>576</v>
      </c>
    </row>
    <row r="109" spans="2:18" x14ac:dyDescent="0.3">
      <c r="B109">
        <v>26852</v>
      </c>
      <c r="C109" t="s">
        <v>46</v>
      </c>
      <c r="D109">
        <f>VLOOKUP(B109,Table27[],3,FALSE)</f>
        <v>1015</v>
      </c>
      <c r="E109">
        <f>VLOOKUP(B109,Table27[],4,FALSE)</f>
        <v>0</v>
      </c>
      <c r="I109">
        <v>26878</v>
      </c>
      <c r="J109" t="s">
        <v>11</v>
      </c>
      <c r="K109">
        <v>696</v>
      </c>
      <c r="L109">
        <v>0</v>
      </c>
      <c r="P109" s="35">
        <v>26891</v>
      </c>
      <c r="Q109" s="83">
        <v>452</v>
      </c>
      <c r="R109" s="83">
        <v>0</v>
      </c>
    </row>
    <row r="110" spans="2:18" x14ac:dyDescent="0.3">
      <c r="B110">
        <v>26765</v>
      </c>
      <c r="C110" t="s">
        <v>46</v>
      </c>
      <c r="D110">
        <f>VLOOKUP(B110,Table27[],3,FALSE)</f>
        <v>461</v>
      </c>
      <c r="E110">
        <f>VLOOKUP(B110,Table27[],4,FALSE)</f>
        <v>0</v>
      </c>
      <c r="I110">
        <v>26877</v>
      </c>
      <c r="J110" t="s">
        <v>11</v>
      </c>
      <c r="K110">
        <v>1198</v>
      </c>
      <c r="L110">
        <v>0</v>
      </c>
      <c r="P110" s="35">
        <v>26892</v>
      </c>
      <c r="Q110" s="83">
        <v>421</v>
      </c>
      <c r="R110" s="83">
        <v>0</v>
      </c>
    </row>
    <row r="111" spans="2:18" x14ac:dyDescent="0.3">
      <c r="B111">
        <v>26656</v>
      </c>
      <c r="C111" t="s">
        <v>46</v>
      </c>
      <c r="D111">
        <f>VLOOKUP(B111,Table27[],3,FALSE)</f>
        <v>534</v>
      </c>
      <c r="E111">
        <f>VLOOKUP(B111,Table27[],4,FALSE)</f>
        <v>0</v>
      </c>
      <c r="I111">
        <v>26876</v>
      </c>
      <c r="J111" t="s">
        <v>9</v>
      </c>
      <c r="K111">
        <v>462</v>
      </c>
      <c r="L111">
        <v>0</v>
      </c>
      <c r="P111" s="35">
        <v>26894</v>
      </c>
      <c r="Q111" s="83">
        <v>783</v>
      </c>
      <c r="R111" s="83">
        <v>0</v>
      </c>
    </row>
    <row r="112" spans="2:18" x14ac:dyDescent="0.3">
      <c r="B112">
        <v>26803</v>
      </c>
      <c r="C112" t="s">
        <v>46</v>
      </c>
      <c r="D112">
        <f>VLOOKUP(B112,Table27[],3,FALSE)</f>
        <v>202</v>
      </c>
      <c r="E112">
        <f>VLOOKUP(B112,Table27[],4,FALSE)</f>
        <v>0</v>
      </c>
      <c r="I112">
        <v>26875</v>
      </c>
      <c r="J112" t="s">
        <v>11</v>
      </c>
      <c r="K112">
        <v>1331</v>
      </c>
      <c r="L112">
        <v>0</v>
      </c>
      <c r="P112" s="35">
        <v>26895</v>
      </c>
      <c r="Q112" s="83">
        <v>534</v>
      </c>
      <c r="R112" s="83">
        <v>0</v>
      </c>
    </row>
    <row r="113" spans="2:18" x14ac:dyDescent="0.3">
      <c r="B113">
        <v>26749</v>
      </c>
      <c r="C113" t="s">
        <v>46</v>
      </c>
      <c r="D113">
        <f>VLOOKUP(B113,Table27[],3,FALSE)</f>
        <v>967</v>
      </c>
      <c r="E113">
        <f>VLOOKUP(B113,Table27[],4,FALSE)</f>
        <v>0</v>
      </c>
      <c r="I113">
        <v>26874</v>
      </c>
      <c r="J113" t="s">
        <v>9</v>
      </c>
      <c r="K113">
        <v>237</v>
      </c>
      <c r="L113">
        <v>0</v>
      </c>
      <c r="P113" s="35">
        <v>26902</v>
      </c>
      <c r="Q113" s="83">
        <v>676</v>
      </c>
      <c r="R113" s="83">
        <v>0</v>
      </c>
    </row>
    <row r="114" spans="2:18" x14ac:dyDescent="0.3">
      <c r="B114">
        <v>26655</v>
      </c>
      <c r="C114" t="s">
        <v>46</v>
      </c>
      <c r="D114">
        <f>VLOOKUP(B114,Table27[],3,FALSE)</f>
        <v>1041.9000000000001</v>
      </c>
      <c r="E114">
        <f>VLOOKUP(B114,Table27[],4,FALSE)</f>
        <v>0</v>
      </c>
      <c r="I114">
        <v>26873</v>
      </c>
      <c r="J114" t="s">
        <v>18</v>
      </c>
      <c r="K114">
        <v>971</v>
      </c>
      <c r="L114">
        <v>0</v>
      </c>
      <c r="P114" s="35">
        <v>26903</v>
      </c>
      <c r="Q114" s="83">
        <v>513.5</v>
      </c>
      <c r="R114" s="83">
        <v>513.5</v>
      </c>
    </row>
    <row r="115" spans="2:18" x14ac:dyDescent="0.3">
      <c r="B115">
        <v>26912</v>
      </c>
      <c r="C115" t="s">
        <v>46</v>
      </c>
      <c r="D115">
        <f>VLOOKUP(B115,Table27[],3,FALSE)</f>
        <v>824</v>
      </c>
      <c r="E115">
        <f>VLOOKUP(B115,Table27[],4,FALSE)</f>
        <v>0</v>
      </c>
      <c r="I115">
        <v>26872</v>
      </c>
      <c r="J115" t="s">
        <v>11</v>
      </c>
      <c r="K115">
        <v>4327</v>
      </c>
      <c r="L115">
        <v>4327</v>
      </c>
      <c r="P115" s="35">
        <v>26905</v>
      </c>
      <c r="Q115" s="83">
        <v>1307</v>
      </c>
      <c r="R115" s="83">
        <v>0</v>
      </c>
    </row>
    <row r="116" spans="2:18" x14ac:dyDescent="0.3">
      <c r="B116">
        <v>26816</v>
      </c>
      <c r="C116" t="s">
        <v>46</v>
      </c>
      <c r="D116">
        <f>VLOOKUP(B116,Table27[],3,FALSE)</f>
        <v>716</v>
      </c>
      <c r="E116">
        <f>VLOOKUP(B116,Table27[],4,FALSE)</f>
        <v>0</v>
      </c>
      <c r="I116">
        <v>26870</v>
      </c>
      <c r="J116" t="s">
        <v>67</v>
      </c>
      <c r="K116">
        <v>767</v>
      </c>
      <c r="L116">
        <v>0</v>
      </c>
      <c r="P116" s="35">
        <v>26906</v>
      </c>
      <c r="Q116" s="83">
        <v>1631</v>
      </c>
      <c r="R116" s="83">
        <v>0</v>
      </c>
    </row>
    <row r="117" spans="2:18" x14ac:dyDescent="0.3">
      <c r="B117">
        <v>26935</v>
      </c>
      <c r="C117" t="s">
        <v>46</v>
      </c>
      <c r="D117">
        <f>VLOOKUP(B117,Table27[],3,FALSE)</f>
        <v>1195</v>
      </c>
      <c r="E117">
        <f>VLOOKUP(B117,Table27[],4,FALSE)</f>
        <v>0</v>
      </c>
      <c r="I117">
        <v>26869</v>
      </c>
      <c r="J117" t="s">
        <v>67</v>
      </c>
      <c r="K117">
        <v>2530.65</v>
      </c>
      <c r="L117">
        <v>0</v>
      </c>
      <c r="P117" s="35">
        <v>26907</v>
      </c>
      <c r="Q117" s="83">
        <v>671</v>
      </c>
      <c r="R117" s="83">
        <v>0</v>
      </c>
    </row>
    <row r="118" spans="2:18" x14ac:dyDescent="0.3">
      <c r="B118">
        <v>26932</v>
      </c>
      <c r="C118" t="s">
        <v>46</v>
      </c>
      <c r="D118">
        <f>VLOOKUP(B118,Table27[],3,FALSE)</f>
        <v>1693</v>
      </c>
      <c r="E118">
        <f>VLOOKUP(B118,Table27[],4,FALSE)</f>
        <v>0</v>
      </c>
      <c r="I118">
        <v>26868</v>
      </c>
      <c r="J118" t="s">
        <v>12</v>
      </c>
      <c r="K118">
        <v>1390</v>
      </c>
      <c r="L118">
        <v>1390</v>
      </c>
      <c r="P118" s="35">
        <v>26908</v>
      </c>
      <c r="Q118" s="83">
        <v>531</v>
      </c>
      <c r="R118" s="83">
        <v>0</v>
      </c>
    </row>
    <row r="119" spans="2:18" x14ac:dyDescent="0.3">
      <c r="B119">
        <v>26786</v>
      </c>
      <c r="C119" t="s">
        <v>46</v>
      </c>
      <c r="D119">
        <f>VLOOKUP(B119,Table27[],3,FALSE)</f>
        <v>241</v>
      </c>
      <c r="E119">
        <f>VLOOKUP(B119,Table27[],4,FALSE)</f>
        <v>0</v>
      </c>
      <c r="I119">
        <v>26867</v>
      </c>
      <c r="J119" t="s">
        <v>11</v>
      </c>
      <c r="K119">
        <v>459</v>
      </c>
      <c r="L119">
        <v>0</v>
      </c>
      <c r="P119" s="35">
        <v>26909</v>
      </c>
      <c r="Q119" s="83">
        <v>745</v>
      </c>
      <c r="R119" s="83">
        <v>0</v>
      </c>
    </row>
    <row r="120" spans="2:18" x14ac:dyDescent="0.3">
      <c r="B120">
        <v>26881</v>
      </c>
      <c r="C120" t="s">
        <v>39</v>
      </c>
      <c r="D120">
        <f>VLOOKUP(B120,Table27[],3,FALSE)</f>
        <v>494</v>
      </c>
      <c r="E120">
        <f>VLOOKUP(B120,Table27[],4,FALSE)</f>
        <v>0</v>
      </c>
      <c r="I120">
        <v>26866</v>
      </c>
      <c r="J120" t="s">
        <v>8</v>
      </c>
      <c r="K120">
        <v>1390.5</v>
      </c>
      <c r="L120">
        <v>0</v>
      </c>
      <c r="P120" s="35">
        <v>26910</v>
      </c>
      <c r="Q120" s="83">
        <v>332</v>
      </c>
      <c r="R120" s="83">
        <v>0</v>
      </c>
    </row>
    <row r="121" spans="2:18" x14ac:dyDescent="0.3">
      <c r="B121">
        <v>26465</v>
      </c>
      <c r="C121" t="s">
        <v>39</v>
      </c>
      <c r="D121">
        <f>VLOOKUP(B121,Table27[],3,FALSE)</f>
        <v>498</v>
      </c>
      <c r="E121">
        <f>VLOOKUP(B121,Table27[],4,FALSE)</f>
        <v>0</v>
      </c>
      <c r="I121">
        <v>26865</v>
      </c>
      <c r="J121" t="s">
        <v>67</v>
      </c>
      <c r="K121">
        <v>976</v>
      </c>
      <c r="L121">
        <v>0</v>
      </c>
      <c r="P121" s="35">
        <v>26911</v>
      </c>
      <c r="Q121" s="83">
        <v>3643</v>
      </c>
      <c r="R121" s="83">
        <v>0</v>
      </c>
    </row>
    <row r="122" spans="2:18" x14ac:dyDescent="0.3">
      <c r="B122">
        <v>26884</v>
      </c>
      <c r="C122" t="s">
        <v>39</v>
      </c>
      <c r="D122">
        <f>VLOOKUP(B122,Table27[],3,FALSE)</f>
        <v>2414</v>
      </c>
      <c r="E122">
        <f>VLOOKUP(B122,Table27[],4,FALSE)</f>
        <v>0</v>
      </c>
      <c r="I122">
        <v>26864</v>
      </c>
      <c r="J122" t="s">
        <v>9</v>
      </c>
      <c r="K122">
        <v>387</v>
      </c>
      <c r="L122">
        <v>0</v>
      </c>
      <c r="P122" s="35">
        <v>26912</v>
      </c>
      <c r="Q122" s="83">
        <v>824</v>
      </c>
      <c r="R122" s="83">
        <v>0</v>
      </c>
    </row>
    <row r="123" spans="2:18" x14ac:dyDescent="0.3">
      <c r="B123">
        <v>26553</v>
      </c>
      <c r="C123" t="s">
        <v>39</v>
      </c>
      <c r="D123">
        <v>110</v>
      </c>
      <c r="E123">
        <v>0</v>
      </c>
      <c r="I123">
        <v>26863</v>
      </c>
      <c r="J123" t="s">
        <v>8</v>
      </c>
      <c r="K123">
        <v>1051.6500000000001</v>
      </c>
      <c r="L123">
        <v>0</v>
      </c>
      <c r="P123" s="35">
        <v>26913</v>
      </c>
      <c r="Q123" s="83">
        <v>1179</v>
      </c>
      <c r="R123" s="83">
        <v>0</v>
      </c>
    </row>
    <row r="124" spans="2:18" x14ac:dyDescent="0.3">
      <c r="B124">
        <v>26770</v>
      </c>
      <c r="C124" t="s">
        <v>39</v>
      </c>
      <c r="D124">
        <f>VLOOKUP(B124,Table27[],3,FALSE)</f>
        <v>490</v>
      </c>
      <c r="E124">
        <f>VLOOKUP(B124,Table27[],4,FALSE)</f>
        <v>0</v>
      </c>
      <c r="I124">
        <v>26862</v>
      </c>
      <c r="J124" t="s">
        <v>20</v>
      </c>
      <c r="K124">
        <v>113</v>
      </c>
      <c r="L124">
        <v>0</v>
      </c>
      <c r="P124" s="35">
        <v>26914</v>
      </c>
      <c r="Q124" s="83">
        <v>774</v>
      </c>
      <c r="R124" s="83">
        <v>0</v>
      </c>
    </row>
    <row r="125" spans="2:18" x14ac:dyDescent="0.3">
      <c r="B125">
        <v>26854</v>
      </c>
      <c r="C125" t="s">
        <v>39</v>
      </c>
      <c r="D125">
        <f>VLOOKUP(B125,Table27[],3,FALSE)</f>
        <v>1467</v>
      </c>
      <c r="E125">
        <f>VLOOKUP(B125,Table27[],4,FALSE)</f>
        <v>0</v>
      </c>
      <c r="I125">
        <v>26861</v>
      </c>
      <c r="J125" t="s">
        <v>66</v>
      </c>
      <c r="K125">
        <v>870</v>
      </c>
      <c r="L125">
        <v>0</v>
      </c>
      <c r="P125" s="35">
        <v>26915</v>
      </c>
      <c r="Q125" s="83">
        <v>552</v>
      </c>
      <c r="R125" s="83">
        <v>0</v>
      </c>
    </row>
    <row r="126" spans="2:18" x14ac:dyDescent="0.3">
      <c r="B126">
        <v>26827</v>
      </c>
      <c r="C126" t="s">
        <v>39</v>
      </c>
      <c r="D126">
        <f>VLOOKUP(B126,Table27[],3,FALSE)</f>
        <v>479.65</v>
      </c>
      <c r="E126">
        <f>VLOOKUP(B126,Table27[],4,FALSE)</f>
        <v>0</v>
      </c>
      <c r="I126">
        <v>26860</v>
      </c>
      <c r="J126" t="s">
        <v>67</v>
      </c>
      <c r="K126">
        <v>569</v>
      </c>
      <c r="L126">
        <v>0</v>
      </c>
      <c r="P126" s="35">
        <v>26916</v>
      </c>
      <c r="Q126" s="83">
        <v>741</v>
      </c>
      <c r="R126" s="83">
        <v>0</v>
      </c>
    </row>
    <row r="127" spans="2:18" x14ac:dyDescent="0.3">
      <c r="B127">
        <v>26821</v>
      </c>
      <c r="C127" t="s">
        <v>39</v>
      </c>
      <c r="D127">
        <f>VLOOKUP(B127,Table27[],3,FALSE)</f>
        <v>459</v>
      </c>
      <c r="E127">
        <f>VLOOKUP(B127,Table27[],4,FALSE)</f>
        <v>0</v>
      </c>
      <c r="I127">
        <v>26859</v>
      </c>
      <c r="J127" t="s">
        <v>9</v>
      </c>
      <c r="K127">
        <v>510.8</v>
      </c>
      <c r="L127">
        <v>0</v>
      </c>
      <c r="P127" s="35">
        <v>26917</v>
      </c>
      <c r="Q127" s="83">
        <v>792</v>
      </c>
      <c r="R127" s="83">
        <v>0</v>
      </c>
    </row>
    <row r="128" spans="2:18" x14ac:dyDescent="0.3">
      <c r="B128">
        <v>26798</v>
      </c>
      <c r="C128" t="s">
        <v>39</v>
      </c>
      <c r="D128">
        <f>VLOOKUP(B128,Table27[],3,FALSE)</f>
        <v>452</v>
      </c>
      <c r="E128">
        <f>VLOOKUP(B128,Table27[],4,FALSE)</f>
        <v>0</v>
      </c>
      <c r="I128">
        <v>26858</v>
      </c>
      <c r="J128" t="s">
        <v>11</v>
      </c>
      <c r="K128">
        <v>511</v>
      </c>
      <c r="L128">
        <v>0</v>
      </c>
      <c r="P128" s="35">
        <v>26920</v>
      </c>
      <c r="Q128" s="83">
        <v>431</v>
      </c>
      <c r="R128" s="83">
        <v>0</v>
      </c>
    </row>
    <row r="129" spans="2:18" x14ac:dyDescent="0.3">
      <c r="B129">
        <v>26832</v>
      </c>
      <c r="C129" t="s">
        <v>39</v>
      </c>
      <c r="D129">
        <f>VLOOKUP(B129,Table27[],3,FALSE)</f>
        <v>861</v>
      </c>
      <c r="E129">
        <f>VLOOKUP(B129,Table27[],4,FALSE)</f>
        <v>0</v>
      </c>
      <c r="I129">
        <v>26857</v>
      </c>
      <c r="J129" t="s">
        <v>66</v>
      </c>
      <c r="K129">
        <v>492</v>
      </c>
      <c r="L129">
        <v>492</v>
      </c>
      <c r="P129" s="35">
        <v>26921</v>
      </c>
      <c r="Q129" s="83">
        <v>918</v>
      </c>
      <c r="R129" s="83">
        <v>0</v>
      </c>
    </row>
    <row r="130" spans="2:18" x14ac:dyDescent="0.3">
      <c r="B130">
        <v>26942</v>
      </c>
      <c r="C130" t="s">
        <v>39</v>
      </c>
      <c r="D130">
        <f>VLOOKUP(B130,Table27[],3,FALSE)</f>
        <v>728</v>
      </c>
      <c r="E130">
        <f>VLOOKUP(B130,Table27[],4,FALSE)</f>
        <v>728</v>
      </c>
      <c r="I130">
        <v>26856</v>
      </c>
      <c r="J130" t="s">
        <v>11</v>
      </c>
      <c r="K130">
        <v>608</v>
      </c>
      <c r="L130">
        <v>608</v>
      </c>
      <c r="P130" s="35">
        <v>26922</v>
      </c>
      <c r="Q130" s="83">
        <v>696</v>
      </c>
      <c r="R130" s="83">
        <v>0</v>
      </c>
    </row>
    <row r="131" spans="2:18" x14ac:dyDescent="0.3">
      <c r="B131">
        <v>26911</v>
      </c>
      <c r="C131" t="s">
        <v>39</v>
      </c>
      <c r="D131">
        <f>VLOOKUP(B131,Table27[],3,FALSE)</f>
        <v>3643</v>
      </c>
      <c r="E131">
        <f>VLOOKUP(B131,Table27[],4,FALSE)</f>
        <v>0</v>
      </c>
      <c r="I131">
        <v>26855</v>
      </c>
      <c r="J131" t="s">
        <v>7</v>
      </c>
      <c r="K131">
        <v>944</v>
      </c>
      <c r="L131">
        <v>0</v>
      </c>
      <c r="P131" s="35">
        <v>26923</v>
      </c>
      <c r="Q131" s="83">
        <v>885</v>
      </c>
      <c r="R131" s="83">
        <v>0</v>
      </c>
    </row>
    <row r="132" spans="2:18" x14ac:dyDescent="0.3">
      <c r="B132">
        <v>26862</v>
      </c>
      <c r="C132" t="s">
        <v>39</v>
      </c>
      <c r="D132">
        <f>VLOOKUP(B132,Table27[],3,FALSE)</f>
        <v>113</v>
      </c>
      <c r="E132">
        <f>VLOOKUP(B132,Table27[],4,FALSE)</f>
        <v>0</v>
      </c>
      <c r="I132">
        <v>26854</v>
      </c>
      <c r="J132" t="s">
        <v>20</v>
      </c>
      <c r="K132">
        <v>1467</v>
      </c>
      <c r="L132">
        <v>0</v>
      </c>
      <c r="P132" s="35">
        <v>26925</v>
      </c>
      <c r="Q132" s="83">
        <v>365</v>
      </c>
      <c r="R132" s="83">
        <v>0</v>
      </c>
    </row>
    <row r="133" spans="2:18" x14ac:dyDescent="0.3">
      <c r="B133">
        <v>26525</v>
      </c>
      <c r="C133" t="s">
        <v>39</v>
      </c>
      <c r="D133">
        <f>VLOOKUP(B133,Table27[],3,FALSE)</f>
        <v>1660.5</v>
      </c>
      <c r="E133">
        <f>VLOOKUP(B133,Table27[],4,FALSE)</f>
        <v>0</v>
      </c>
      <c r="I133">
        <v>26853</v>
      </c>
      <c r="J133" t="s">
        <v>11</v>
      </c>
      <c r="K133">
        <v>996</v>
      </c>
      <c r="L133">
        <v>0</v>
      </c>
      <c r="P133" s="35">
        <v>26928</v>
      </c>
      <c r="Q133" s="83">
        <v>1699</v>
      </c>
      <c r="R133" s="83">
        <v>0</v>
      </c>
    </row>
    <row r="134" spans="2:18" x14ac:dyDescent="0.3">
      <c r="B134">
        <v>26946</v>
      </c>
      <c r="C134" t="s">
        <v>39</v>
      </c>
      <c r="D134">
        <f>VLOOKUP(B134,Table27[],3,FALSE)</f>
        <v>975</v>
      </c>
      <c r="E134">
        <f>VLOOKUP(B134,Table27[],4,FALSE)</f>
        <v>0</v>
      </c>
      <c r="I134">
        <v>26852</v>
      </c>
      <c r="J134" t="s">
        <v>15</v>
      </c>
      <c r="K134">
        <v>1015</v>
      </c>
      <c r="L134">
        <v>0</v>
      </c>
      <c r="P134" s="35">
        <v>26929</v>
      </c>
      <c r="Q134" s="83">
        <v>458</v>
      </c>
      <c r="R134" s="83">
        <v>0</v>
      </c>
    </row>
    <row r="135" spans="2:18" x14ac:dyDescent="0.3">
      <c r="B135">
        <v>26774</v>
      </c>
      <c r="C135" t="s">
        <v>39</v>
      </c>
      <c r="D135">
        <f>VLOOKUP(B135,Table27[],3,FALSE)</f>
        <v>492</v>
      </c>
      <c r="E135">
        <f>VLOOKUP(B135,Table27[],4,FALSE)</f>
        <v>0</v>
      </c>
      <c r="I135">
        <v>26851</v>
      </c>
      <c r="J135" t="s">
        <v>53</v>
      </c>
      <c r="K135">
        <v>633</v>
      </c>
      <c r="L135">
        <v>0</v>
      </c>
      <c r="P135" s="35">
        <v>26930</v>
      </c>
      <c r="Q135" s="83">
        <v>434</v>
      </c>
      <c r="R135" s="83">
        <v>0</v>
      </c>
    </row>
    <row r="136" spans="2:18" x14ac:dyDescent="0.3">
      <c r="B136">
        <v>26720</v>
      </c>
      <c r="C136" t="s">
        <v>64</v>
      </c>
      <c r="D136">
        <f>VLOOKUP(B136,Table27[],3,FALSE)</f>
        <v>563</v>
      </c>
      <c r="E136">
        <f>VLOOKUP(B136,Table27[],4,FALSE)</f>
        <v>0</v>
      </c>
      <c r="I136">
        <v>26850</v>
      </c>
      <c r="J136" t="s">
        <v>11</v>
      </c>
      <c r="K136">
        <v>1226.5</v>
      </c>
      <c r="L136">
        <v>0</v>
      </c>
      <c r="P136" s="35">
        <v>26932</v>
      </c>
      <c r="Q136" s="83">
        <v>1693</v>
      </c>
      <c r="R136" s="83">
        <v>0</v>
      </c>
    </row>
    <row r="137" spans="2:18" x14ac:dyDescent="0.3">
      <c r="B137">
        <v>26806</v>
      </c>
      <c r="C137" t="s">
        <v>64</v>
      </c>
      <c r="D137">
        <f>VLOOKUP(B137,Table27[],3,FALSE)</f>
        <v>433</v>
      </c>
      <c r="E137">
        <f>VLOOKUP(B137,Table27[],4,FALSE)</f>
        <v>0</v>
      </c>
      <c r="I137">
        <v>26849</v>
      </c>
      <c r="J137" t="s">
        <v>67</v>
      </c>
      <c r="K137">
        <v>418.65</v>
      </c>
      <c r="L137">
        <v>0</v>
      </c>
      <c r="P137" s="35">
        <v>26933</v>
      </c>
      <c r="Q137" s="83">
        <v>1099.3</v>
      </c>
      <c r="R137" s="83">
        <v>0</v>
      </c>
    </row>
    <row r="138" spans="2:18" x14ac:dyDescent="0.3">
      <c r="B138">
        <v>26807</v>
      </c>
      <c r="C138" t="s">
        <v>64</v>
      </c>
      <c r="D138">
        <f>VLOOKUP(B138,Table27[],3,FALSE)</f>
        <v>439</v>
      </c>
      <c r="E138">
        <f>VLOOKUP(B138,Table27[],4,FALSE)</f>
        <v>0</v>
      </c>
      <c r="I138">
        <v>26848</v>
      </c>
      <c r="J138" t="s">
        <v>67</v>
      </c>
      <c r="K138">
        <v>590</v>
      </c>
      <c r="L138">
        <v>0</v>
      </c>
      <c r="P138" s="35">
        <v>26934</v>
      </c>
      <c r="Q138" s="83">
        <v>412</v>
      </c>
      <c r="R138" s="83">
        <v>0</v>
      </c>
    </row>
    <row r="139" spans="2:18" x14ac:dyDescent="0.3">
      <c r="B139">
        <v>26857</v>
      </c>
      <c r="C139" t="s">
        <v>64</v>
      </c>
      <c r="D139">
        <f>VLOOKUP(B139,Table27[],3,FALSE)</f>
        <v>492</v>
      </c>
      <c r="E139">
        <f>VLOOKUP(B139,Table27[],4,FALSE)</f>
        <v>492</v>
      </c>
      <c r="I139">
        <v>26847</v>
      </c>
      <c r="J139" t="s">
        <v>11</v>
      </c>
      <c r="K139">
        <v>482</v>
      </c>
      <c r="L139">
        <v>0</v>
      </c>
      <c r="P139" s="35">
        <v>26935</v>
      </c>
      <c r="Q139" s="83">
        <v>1195</v>
      </c>
      <c r="R139" s="83">
        <v>0</v>
      </c>
    </row>
    <row r="140" spans="2:18" x14ac:dyDescent="0.3">
      <c r="B140">
        <v>26861</v>
      </c>
      <c r="C140" t="s">
        <v>64</v>
      </c>
      <c r="D140">
        <f>VLOOKUP(B140,Table27[],3,FALSE)</f>
        <v>870</v>
      </c>
      <c r="E140">
        <f>VLOOKUP(B140,Table27[],4,FALSE)</f>
        <v>0</v>
      </c>
      <c r="I140">
        <v>26846</v>
      </c>
      <c r="J140" t="s">
        <v>9</v>
      </c>
      <c r="K140">
        <v>134</v>
      </c>
      <c r="L140">
        <v>0</v>
      </c>
      <c r="P140" s="35">
        <v>26936</v>
      </c>
      <c r="Q140" s="83">
        <v>791</v>
      </c>
      <c r="R140" s="83">
        <v>791</v>
      </c>
    </row>
    <row r="141" spans="2:18" x14ac:dyDescent="0.3">
      <c r="B141">
        <v>26882</v>
      </c>
      <c r="C141" t="s">
        <v>64</v>
      </c>
      <c r="D141">
        <f>VLOOKUP(B141,Table27[],3,FALSE)</f>
        <v>323</v>
      </c>
      <c r="E141">
        <f>VLOOKUP(B141,Table27[],4,FALSE)</f>
        <v>0</v>
      </c>
      <c r="I141">
        <v>26845</v>
      </c>
      <c r="J141" t="s">
        <v>9</v>
      </c>
      <c r="K141">
        <v>307</v>
      </c>
      <c r="L141">
        <v>0</v>
      </c>
      <c r="P141" s="35">
        <v>26937</v>
      </c>
      <c r="Q141" s="83">
        <v>291</v>
      </c>
      <c r="R141" s="83">
        <v>291</v>
      </c>
    </row>
    <row r="142" spans="2:18" x14ac:dyDescent="0.3">
      <c r="B142">
        <v>26830</v>
      </c>
      <c r="C142" t="s">
        <v>64</v>
      </c>
      <c r="D142">
        <f>VLOOKUP(B142,Table27[],3,FALSE)</f>
        <v>1330</v>
      </c>
      <c r="E142">
        <f>VLOOKUP(B142,Table27[],4,FALSE)</f>
        <v>0</v>
      </c>
      <c r="I142">
        <v>26844</v>
      </c>
      <c r="J142" t="s">
        <v>7</v>
      </c>
      <c r="K142">
        <v>857</v>
      </c>
      <c r="L142">
        <v>0</v>
      </c>
      <c r="P142" s="35">
        <v>26938</v>
      </c>
      <c r="Q142" s="83">
        <v>1416</v>
      </c>
      <c r="R142" s="83">
        <v>0</v>
      </c>
    </row>
    <row r="143" spans="2:18" x14ac:dyDescent="0.3">
      <c r="B143">
        <v>26735</v>
      </c>
      <c r="C143" t="s">
        <v>64</v>
      </c>
      <c r="D143">
        <f>VLOOKUP(B143,Table27[],3,FALSE)</f>
        <v>425</v>
      </c>
      <c r="E143">
        <f>VLOOKUP(B143,Table27[],4,FALSE)</f>
        <v>0</v>
      </c>
      <c r="I143">
        <v>26843</v>
      </c>
      <c r="J143" t="s">
        <v>9</v>
      </c>
      <c r="K143">
        <v>594</v>
      </c>
      <c r="L143">
        <v>0</v>
      </c>
      <c r="P143" s="35">
        <v>26939</v>
      </c>
      <c r="Q143" s="83">
        <v>554</v>
      </c>
      <c r="R143" s="83">
        <v>0</v>
      </c>
    </row>
    <row r="144" spans="2:18" x14ac:dyDescent="0.3">
      <c r="B144">
        <v>26586</v>
      </c>
      <c r="C144" t="s">
        <v>64</v>
      </c>
      <c r="D144">
        <f>VLOOKUP(B144,Table27[],3,FALSE)</f>
        <v>531</v>
      </c>
      <c r="E144">
        <f>VLOOKUP(B144,Table27[],4,FALSE)</f>
        <v>0</v>
      </c>
      <c r="I144">
        <v>26842</v>
      </c>
      <c r="J144" t="s">
        <v>7</v>
      </c>
      <c r="K144">
        <v>0</v>
      </c>
      <c r="L144">
        <v>0</v>
      </c>
      <c r="P144" s="35">
        <v>26940</v>
      </c>
      <c r="Q144" s="83">
        <v>1073.25</v>
      </c>
      <c r="R144" s="83">
        <v>0</v>
      </c>
    </row>
    <row r="145" spans="2:18" x14ac:dyDescent="0.3">
      <c r="B145">
        <v>26940</v>
      </c>
      <c r="C145" t="s">
        <v>64</v>
      </c>
      <c r="D145">
        <f>VLOOKUP(B145,Table27[],3,FALSE)</f>
        <v>1073.25</v>
      </c>
      <c r="E145">
        <f>VLOOKUP(B145,Table27[],4,FALSE)</f>
        <v>0</v>
      </c>
      <c r="I145">
        <v>26841</v>
      </c>
      <c r="J145" t="s">
        <v>67</v>
      </c>
      <c r="K145">
        <v>437</v>
      </c>
      <c r="L145">
        <v>437</v>
      </c>
      <c r="P145" s="35">
        <v>26942</v>
      </c>
      <c r="Q145" s="83">
        <v>728</v>
      </c>
      <c r="R145" s="83">
        <v>728</v>
      </c>
    </row>
    <row r="146" spans="2:18" x14ac:dyDescent="0.3">
      <c r="B146">
        <v>26810</v>
      </c>
      <c r="C146" t="s">
        <v>64</v>
      </c>
      <c r="D146">
        <f>VLOOKUP(B146,Table27[],3,FALSE)</f>
        <v>773</v>
      </c>
      <c r="E146">
        <f>VLOOKUP(B146,Table27[],4,FALSE)</f>
        <v>0</v>
      </c>
      <c r="I146">
        <v>26840</v>
      </c>
      <c r="J146" t="s">
        <v>9</v>
      </c>
      <c r="K146">
        <v>3093</v>
      </c>
      <c r="L146">
        <v>0</v>
      </c>
      <c r="P146" s="35">
        <v>26944</v>
      </c>
      <c r="Q146" s="83">
        <v>480</v>
      </c>
      <c r="R146" s="83">
        <v>0</v>
      </c>
    </row>
    <row r="147" spans="2:18" x14ac:dyDescent="0.3">
      <c r="I147">
        <v>26839</v>
      </c>
      <c r="J147" t="s">
        <v>7</v>
      </c>
      <c r="K147">
        <v>96</v>
      </c>
      <c r="L147">
        <v>0</v>
      </c>
      <c r="P147" s="35">
        <v>26945</v>
      </c>
      <c r="Q147" s="83">
        <v>486</v>
      </c>
      <c r="R147" s="83">
        <v>0</v>
      </c>
    </row>
    <row r="148" spans="2:18" x14ac:dyDescent="0.3">
      <c r="I148">
        <v>26838</v>
      </c>
      <c r="J148" t="s">
        <v>7</v>
      </c>
      <c r="K148">
        <v>618</v>
      </c>
      <c r="L148">
        <v>0</v>
      </c>
      <c r="P148" s="35">
        <v>26946</v>
      </c>
      <c r="Q148" s="83">
        <v>975</v>
      </c>
      <c r="R148" s="83">
        <v>0</v>
      </c>
    </row>
    <row r="149" spans="2:18" x14ac:dyDescent="0.3">
      <c r="I149">
        <v>26837</v>
      </c>
      <c r="J149" t="s">
        <v>9</v>
      </c>
      <c r="K149">
        <v>850</v>
      </c>
      <c r="L149">
        <v>0</v>
      </c>
      <c r="P149" s="35">
        <v>26947</v>
      </c>
      <c r="Q149" s="83">
        <v>482</v>
      </c>
      <c r="R149" s="83">
        <v>0</v>
      </c>
    </row>
    <row r="150" spans="2:18" x14ac:dyDescent="0.3">
      <c r="I150">
        <v>26836</v>
      </c>
      <c r="J150" t="s">
        <v>8</v>
      </c>
      <c r="K150">
        <v>485</v>
      </c>
      <c r="L150">
        <v>0</v>
      </c>
      <c r="P150" s="35" t="s">
        <v>30</v>
      </c>
      <c r="Q150" s="83">
        <v>112730.50000000001</v>
      </c>
      <c r="R150" s="83">
        <v>10601.5</v>
      </c>
    </row>
    <row r="151" spans="2:18" x14ac:dyDescent="0.3">
      <c r="I151">
        <v>26835</v>
      </c>
      <c r="J151" t="s">
        <v>53</v>
      </c>
      <c r="K151">
        <v>275</v>
      </c>
      <c r="L151">
        <v>0</v>
      </c>
    </row>
    <row r="152" spans="2:18" x14ac:dyDescent="0.3">
      <c r="I152">
        <v>26834</v>
      </c>
      <c r="J152" t="s">
        <v>11</v>
      </c>
      <c r="K152">
        <v>1055</v>
      </c>
      <c r="L152">
        <v>0</v>
      </c>
    </row>
    <row r="153" spans="2:18" x14ac:dyDescent="0.3">
      <c r="I153">
        <v>26833</v>
      </c>
      <c r="J153" t="s">
        <v>7</v>
      </c>
      <c r="K153">
        <v>-19</v>
      </c>
      <c r="L153">
        <v>0</v>
      </c>
    </row>
    <row r="154" spans="2:18" x14ac:dyDescent="0.3">
      <c r="I154">
        <v>26832</v>
      </c>
      <c r="J154" t="s">
        <v>20</v>
      </c>
      <c r="K154">
        <v>861</v>
      </c>
      <c r="L154">
        <v>0</v>
      </c>
    </row>
    <row r="155" spans="2:18" x14ac:dyDescent="0.3">
      <c r="I155">
        <v>26831</v>
      </c>
      <c r="J155" t="s">
        <v>67</v>
      </c>
      <c r="K155">
        <v>317</v>
      </c>
      <c r="L155">
        <v>0</v>
      </c>
    </row>
    <row r="156" spans="2:18" x14ac:dyDescent="0.3">
      <c r="I156">
        <v>26830</v>
      </c>
      <c r="J156" t="s">
        <v>66</v>
      </c>
      <c r="K156">
        <v>1330</v>
      </c>
      <c r="L156">
        <v>0</v>
      </c>
    </row>
    <row r="157" spans="2:18" x14ac:dyDescent="0.3">
      <c r="I157">
        <v>26829</v>
      </c>
      <c r="J157" t="s">
        <v>67</v>
      </c>
      <c r="K157">
        <v>579.65</v>
      </c>
      <c r="L157">
        <v>0</v>
      </c>
    </row>
    <row r="158" spans="2:18" x14ac:dyDescent="0.3">
      <c r="I158">
        <v>26828</v>
      </c>
      <c r="J158" t="s">
        <v>8</v>
      </c>
      <c r="K158">
        <v>1619</v>
      </c>
      <c r="L158">
        <v>0</v>
      </c>
    </row>
    <row r="159" spans="2:18" x14ac:dyDescent="0.3">
      <c r="I159">
        <v>26827</v>
      </c>
      <c r="J159" t="s">
        <v>20</v>
      </c>
      <c r="K159">
        <v>479.65</v>
      </c>
      <c r="L159">
        <v>0</v>
      </c>
    </row>
    <row r="160" spans="2:18" x14ac:dyDescent="0.3">
      <c r="I160">
        <v>26826</v>
      </c>
      <c r="J160" t="s">
        <v>11</v>
      </c>
      <c r="K160">
        <v>1499</v>
      </c>
      <c r="L160">
        <v>0</v>
      </c>
    </row>
    <row r="161" spans="9:12" x14ac:dyDescent="0.3">
      <c r="I161">
        <v>26825</v>
      </c>
      <c r="J161" t="s">
        <v>11</v>
      </c>
      <c r="K161">
        <v>467</v>
      </c>
      <c r="L161">
        <v>0</v>
      </c>
    </row>
    <row r="162" spans="9:12" x14ac:dyDescent="0.3">
      <c r="I162">
        <v>26824</v>
      </c>
      <c r="J162" t="s">
        <v>11</v>
      </c>
      <c r="K162">
        <v>68</v>
      </c>
      <c r="L162">
        <v>0</v>
      </c>
    </row>
    <row r="163" spans="9:12" x14ac:dyDescent="0.3">
      <c r="I163">
        <v>26822</v>
      </c>
      <c r="J163" t="s">
        <v>18</v>
      </c>
      <c r="K163">
        <v>558</v>
      </c>
      <c r="L163">
        <v>0</v>
      </c>
    </row>
    <row r="164" spans="9:12" x14ac:dyDescent="0.3">
      <c r="I164">
        <v>26821</v>
      </c>
      <c r="J164" t="s">
        <v>20</v>
      </c>
      <c r="K164">
        <v>459</v>
      </c>
      <c r="L164">
        <v>0</v>
      </c>
    </row>
    <row r="165" spans="9:12" x14ac:dyDescent="0.3">
      <c r="I165">
        <v>26820</v>
      </c>
      <c r="J165" t="s">
        <v>7</v>
      </c>
      <c r="K165">
        <v>468</v>
      </c>
      <c r="L165">
        <v>468</v>
      </c>
    </row>
    <row r="166" spans="9:12" x14ac:dyDescent="0.3">
      <c r="I166">
        <v>26818</v>
      </c>
      <c r="J166" t="s">
        <v>7</v>
      </c>
      <c r="K166">
        <v>0</v>
      </c>
      <c r="L166">
        <v>0</v>
      </c>
    </row>
    <row r="167" spans="9:12" x14ac:dyDescent="0.3">
      <c r="I167">
        <v>26817</v>
      </c>
      <c r="J167" t="s">
        <v>8</v>
      </c>
      <c r="K167">
        <v>724</v>
      </c>
      <c r="L167">
        <v>0</v>
      </c>
    </row>
    <row r="168" spans="9:12" x14ac:dyDescent="0.3">
      <c r="I168">
        <v>26816</v>
      </c>
      <c r="J168" t="s">
        <v>15</v>
      </c>
      <c r="K168">
        <v>716</v>
      </c>
      <c r="L168">
        <v>0</v>
      </c>
    </row>
    <row r="169" spans="9:12" x14ac:dyDescent="0.3">
      <c r="I169">
        <v>26815</v>
      </c>
      <c r="J169" t="s">
        <v>7</v>
      </c>
      <c r="K169">
        <v>1111</v>
      </c>
      <c r="L169">
        <v>0</v>
      </c>
    </row>
    <row r="170" spans="9:12" x14ac:dyDescent="0.3">
      <c r="I170">
        <v>26814</v>
      </c>
      <c r="J170" t="s">
        <v>67</v>
      </c>
      <c r="K170">
        <v>56</v>
      </c>
      <c r="L170">
        <v>0</v>
      </c>
    </row>
    <row r="171" spans="9:12" x14ac:dyDescent="0.3">
      <c r="I171">
        <v>26813</v>
      </c>
      <c r="J171" t="s">
        <v>11</v>
      </c>
      <c r="K171">
        <v>467</v>
      </c>
      <c r="L171">
        <v>0</v>
      </c>
    </row>
    <row r="172" spans="9:12" x14ac:dyDescent="0.3">
      <c r="I172">
        <v>26812</v>
      </c>
      <c r="J172" t="s">
        <v>53</v>
      </c>
      <c r="K172">
        <v>1298</v>
      </c>
      <c r="L172">
        <v>0</v>
      </c>
    </row>
    <row r="173" spans="9:12" x14ac:dyDescent="0.3">
      <c r="I173">
        <v>26811</v>
      </c>
      <c r="J173" t="s">
        <v>11</v>
      </c>
      <c r="K173">
        <v>426</v>
      </c>
      <c r="L173">
        <v>0</v>
      </c>
    </row>
    <row r="174" spans="9:12" x14ac:dyDescent="0.3">
      <c r="I174">
        <v>26810</v>
      </c>
      <c r="J174" t="s">
        <v>66</v>
      </c>
      <c r="K174">
        <v>773</v>
      </c>
      <c r="L174">
        <v>0</v>
      </c>
    </row>
    <row r="175" spans="9:12" x14ac:dyDescent="0.3">
      <c r="I175">
        <v>26808</v>
      </c>
      <c r="J175" t="s">
        <v>7</v>
      </c>
      <c r="K175">
        <v>541</v>
      </c>
      <c r="L175">
        <v>0</v>
      </c>
    </row>
    <row r="176" spans="9:12" x14ac:dyDescent="0.3">
      <c r="I176">
        <v>26807</v>
      </c>
      <c r="J176" t="s">
        <v>66</v>
      </c>
      <c r="K176">
        <v>439</v>
      </c>
      <c r="L176">
        <v>0</v>
      </c>
    </row>
    <row r="177" spans="9:12" x14ac:dyDescent="0.3">
      <c r="I177">
        <v>26806</v>
      </c>
      <c r="J177" t="s">
        <v>66</v>
      </c>
      <c r="K177">
        <v>433</v>
      </c>
      <c r="L177">
        <v>0</v>
      </c>
    </row>
    <row r="178" spans="9:12" x14ac:dyDescent="0.3">
      <c r="I178">
        <v>26805</v>
      </c>
      <c r="J178" t="s">
        <v>8</v>
      </c>
      <c r="K178">
        <v>428</v>
      </c>
      <c r="L178">
        <v>0</v>
      </c>
    </row>
    <row r="179" spans="9:12" x14ac:dyDescent="0.3">
      <c r="I179">
        <v>26804</v>
      </c>
      <c r="J179" t="s">
        <v>12</v>
      </c>
      <c r="K179">
        <v>501</v>
      </c>
      <c r="L179">
        <v>0</v>
      </c>
    </row>
    <row r="180" spans="9:12" x14ac:dyDescent="0.3">
      <c r="I180">
        <v>26803</v>
      </c>
      <c r="J180" t="s">
        <v>15</v>
      </c>
      <c r="K180">
        <v>202</v>
      </c>
      <c r="L180">
        <v>0</v>
      </c>
    </row>
    <row r="181" spans="9:12" x14ac:dyDescent="0.3">
      <c r="I181">
        <v>26802</v>
      </c>
      <c r="J181" t="s">
        <v>18</v>
      </c>
      <c r="K181">
        <v>2653</v>
      </c>
      <c r="L181">
        <v>0</v>
      </c>
    </row>
    <row r="182" spans="9:12" x14ac:dyDescent="0.3">
      <c r="I182">
        <v>26801</v>
      </c>
      <c r="J182" t="s">
        <v>18</v>
      </c>
      <c r="K182">
        <v>933</v>
      </c>
      <c r="L182">
        <v>0</v>
      </c>
    </row>
    <row r="183" spans="9:12" x14ac:dyDescent="0.3">
      <c r="I183">
        <v>26799</v>
      </c>
      <c r="J183" t="s">
        <v>8</v>
      </c>
      <c r="K183">
        <v>300</v>
      </c>
      <c r="L183">
        <v>0</v>
      </c>
    </row>
    <row r="184" spans="9:12" x14ac:dyDescent="0.3">
      <c r="I184">
        <v>26798</v>
      </c>
      <c r="J184" t="s">
        <v>20</v>
      </c>
      <c r="K184">
        <v>452</v>
      </c>
      <c r="L184">
        <v>0</v>
      </c>
    </row>
    <row r="185" spans="9:12" x14ac:dyDescent="0.3">
      <c r="I185">
        <v>26797</v>
      </c>
      <c r="J185" t="s">
        <v>7</v>
      </c>
      <c r="K185">
        <v>456</v>
      </c>
      <c r="L185">
        <v>0</v>
      </c>
    </row>
    <row r="186" spans="9:12" x14ac:dyDescent="0.3">
      <c r="I186">
        <v>26796</v>
      </c>
      <c r="J186" t="s">
        <v>7</v>
      </c>
      <c r="K186">
        <v>1124</v>
      </c>
      <c r="L186">
        <v>0</v>
      </c>
    </row>
    <row r="187" spans="9:12" x14ac:dyDescent="0.3">
      <c r="I187">
        <v>26795</v>
      </c>
      <c r="J187" t="s">
        <v>12</v>
      </c>
      <c r="K187">
        <v>457</v>
      </c>
      <c r="L187">
        <v>0</v>
      </c>
    </row>
    <row r="188" spans="9:12" x14ac:dyDescent="0.3">
      <c r="I188">
        <v>26794</v>
      </c>
      <c r="J188" t="s">
        <v>9</v>
      </c>
      <c r="K188">
        <v>722</v>
      </c>
      <c r="L188">
        <v>0</v>
      </c>
    </row>
    <row r="189" spans="9:12" x14ac:dyDescent="0.3">
      <c r="I189">
        <v>26793</v>
      </c>
      <c r="J189" t="s">
        <v>8</v>
      </c>
      <c r="K189">
        <v>448</v>
      </c>
      <c r="L189">
        <v>448</v>
      </c>
    </row>
    <row r="190" spans="9:12" x14ac:dyDescent="0.3">
      <c r="I190">
        <v>26792</v>
      </c>
      <c r="J190" t="s">
        <v>8</v>
      </c>
      <c r="K190">
        <v>466</v>
      </c>
      <c r="L190">
        <v>0</v>
      </c>
    </row>
    <row r="191" spans="9:12" x14ac:dyDescent="0.3">
      <c r="I191">
        <v>26788</v>
      </c>
      <c r="J191" t="s">
        <v>67</v>
      </c>
      <c r="K191">
        <v>417</v>
      </c>
      <c r="L191">
        <v>0</v>
      </c>
    </row>
    <row r="192" spans="9:12" x14ac:dyDescent="0.3">
      <c r="I192">
        <v>26786</v>
      </c>
      <c r="J192" t="s">
        <v>53</v>
      </c>
      <c r="K192">
        <v>241</v>
      </c>
      <c r="L192">
        <v>0</v>
      </c>
    </row>
    <row r="193" spans="9:12" x14ac:dyDescent="0.3">
      <c r="I193">
        <v>26785</v>
      </c>
      <c r="J193" t="s">
        <v>53</v>
      </c>
      <c r="K193">
        <v>497</v>
      </c>
      <c r="L193">
        <v>0</v>
      </c>
    </row>
    <row r="194" spans="9:12" x14ac:dyDescent="0.3">
      <c r="I194">
        <v>26783</v>
      </c>
      <c r="J194" t="s">
        <v>7</v>
      </c>
      <c r="K194">
        <v>102</v>
      </c>
      <c r="L194">
        <v>0</v>
      </c>
    </row>
    <row r="195" spans="9:12" x14ac:dyDescent="0.3">
      <c r="I195">
        <v>26774</v>
      </c>
      <c r="J195" t="s">
        <v>53</v>
      </c>
      <c r="K195">
        <v>492</v>
      </c>
      <c r="L195">
        <v>0</v>
      </c>
    </row>
    <row r="196" spans="9:12" x14ac:dyDescent="0.3">
      <c r="I196">
        <v>26770</v>
      </c>
      <c r="J196" t="s">
        <v>20</v>
      </c>
      <c r="K196">
        <v>490</v>
      </c>
      <c r="L196">
        <v>0</v>
      </c>
    </row>
    <row r="197" spans="9:12" x14ac:dyDescent="0.3">
      <c r="I197">
        <v>26769</v>
      </c>
      <c r="J197" t="s">
        <v>9</v>
      </c>
      <c r="K197">
        <v>460</v>
      </c>
      <c r="L197">
        <v>0</v>
      </c>
    </row>
    <row r="198" spans="9:12" x14ac:dyDescent="0.3">
      <c r="I198">
        <v>26765</v>
      </c>
      <c r="J198" t="s">
        <v>15</v>
      </c>
      <c r="K198">
        <v>461</v>
      </c>
      <c r="L198">
        <v>0</v>
      </c>
    </row>
    <row r="199" spans="9:12" x14ac:dyDescent="0.3">
      <c r="I199">
        <v>26762</v>
      </c>
      <c r="J199" t="s">
        <v>7</v>
      </c>
      <c r="K199">
        <v>448</v>
      </c>
      <c r="L199">
        <v>0</v>
      </c>
    </row>
    <row r="200" spans="9:12" x14ac:dyDescent="0.3">
      <c r="I200">
        <v>26753</v>
      </c>
      <c r="J200" t="s">
        <v>7</v>
      </c>
      <c r="K200">
        <v>0</v>
      </c>
      <c r="L200">
        <v>0</v>
      </c>
    </row>
    <row r="201" spans="9:12" x14ac:dyDescent="0.3">
      <c r="I201">
        <v>26749</v>
      </c>
      <c r="J201" t="s">
        <v>15</v>
      </c>
      <c r="K201">
        <v>967</v>
      </c>
      <c r="L201">
        <v>0</v>
      </c>
    </row>
    <row r="202" spans="9:12" x14ac:dyDescent="0.3">
      <c r="I202">
        <v>26747</v>
      </c>
      <c r="J202" t="s">
        <v>11</v>
      </c>
      <c r="K202">
        <v>645</v>
      </c>
      <c r="L202">
        <v>0</v>
      </c>
    </row>
    <row r="203" spans="9:12" x14ac:dyDescent="0.3">
      <c r="I203">
        <v>26745</v>
      </c>
      <c r="J203" t="s">
        <v>67</v>
      </c>
      <c r="K203">
        <v>0</v>
      </c>
      <c r="L203">
        <v>0</v>
      </c>
    </row>
    <row r="204" spans="9:12" x14ac:dyDescent="0.3">
      <c r="I204">
        <v>26739</v>
      </c>
      <c r="J204" t="s">
        <v>7</v>
      </c>
      <c r="K204">
        <v>0</v>
      </c>
      <c r="L204">
        <v>0</v>
      </c>
    </row>
    <row r="205" spans="9:12" x14ac:dyDescent="0.3">
      <c r="I205">
        <v>26735</v>
      </c>
      <c r="J205" t="s">
        <v>66</v>
      </c>
      <c r="K205">
        <v>425</v>
      </c>
      <c r="L205">
        <v>0</v>
      </c>
    </row>
    <row r="206" spans="9:12" x14ac:dyDescent="0.3">
      <c r="I206">
        <v>26728</v>
      </c>
      <c r="J206" t="s">
        <v>9</v>
      </c>
      <c r="K206">
        <v>639</v>
      </c>
      <c r="L206">
        <v>0</v>
      </c>
    </row>
    <row r="207" spans="9:12" x14ac:dyDescent="0.3">
      <c r="I207">
        <v>26723</v>
      </c>
      <c r="J207" t="s">
        <v>21</v>
      </c>
      <c r="K207">
        <v>0</v>
      </c>
      <c r="L207">
        <v>0</v>
      </c>
    </row>
    <row r="208" spans="9:12" x14ac:dyDescent="0.3">
      <c r="I208">
        <v>26720</v>
      </c>
      <c r="J208" t="s">
        <v>66</v>
      </c>
      <c r="K208">
        <v>563</v>
      </c>
      <c r="L208">
        <v>0</v>
      </c>
    </row>
    <row r="209" spans="9:12" x14ac:dyDescent="0.3">
      <c r="I209">
        <v>26709</v>
      </c>
      <c r="J209" t="s">
        <v>18</v>
      </c>
      <c r="K209">
        <v>462</v>
      </c>
      <c r="L209">
        <v>0</v>
      </c>
    </row>
    <row r="210" spans="9:12" x14ac:dyDescent="0.3">
      <c r="I210">
        <v>26707</v>
      </c>
      <c r="J210" t="s">
        <v>66</v>
      </c>
      <c r="K210">
        <v>0</v>
      </c>
      <c r="L210">
        <v>0</v>
      </c>
    </row>
    <row r="211" spans="9:12" x14ac:dyDescent="0.3">
      <c r="I211">
        <v>26703</v>
      </c>
      <c r="J211" t="s">
        <v>18</v>
      </c>
      <c r="K211">
        <v>0</v>
      </c>
      <c r="L211">
        <v>0</v>
      </c>
    </row>
    <row r="212" spans="9:12" x14ac:dyDescent="0.3">
      <c r="I212">
        <v>26695</v>
      </c>
      <c r="J212" t="s">
        <v>13</v>
      </c>
      <c r="K212">
        <v>0</v>
      </c>
      <c r="L212">
        <v>0</v>
      </c>
    </row>
    <row r="213" spans="9:12" x14ac:dyDescent="0.3">
      <c r="I213">
        <v>26685</v>
      </c>
      <c r="J213" t="s">
        <v>7</v>
      </c>
      <c r="K213">
        <v>0</v>
      </c>
      <c r="L213">
        <v>0</v>
      </c>
    </row>
    <row r="214" spans="9:12" x14ac:dyDescent="0.3">
      <c r="I214">
        <v>26684</v>
      </c>
      <c r="J214" t="s">
        <v>7</v>
      </c>
      <c r="K214">
        <v>0</v>
      </c>
      <c r="L214">
        <v>0</v>
      </c>
    </row>
    <row r="215" spans="9:12" x14ac:dyDescent="0.3">
      <c r="I215">
        <v>26680</v>
      </c>
      <c r="J215" t="s">
        <v>15</v>
      </c>
      <c r="K215">
        <v>0</v>
      </c>
      <c r="L215">
        <v>0</v>
      </c>
    </row>
    <row r="216" spans="9:12" x14ac:dyDescent="0.3">
      <c r="I216">
        <v>26678</v>
      </c>
      <c r="J216" t="s">
        <v>9</v>
      </c>
      <c r="K216">
        <v>729</v>
      </c>
      <c r="L216">
        <v>0</v>
      </c>
    </row>
    <row r="217" spans="9:12" x14ac:dyDescent="0.3">
      <c r="I217">
        <v>26671</v>
      </c>
      <c r="J217" t="s">
        <v>7</v>
      </c>
      <c r="K217">
        <v>0</v>
      </c>
      <c r="L217">
        <v>0</v>
      </c>
    </row>
    <row r="218" spans="9:12" x14ac:dyDescent="0.3">
      <c r="I218">
        <v>26670</v>
      </c>
      <c r="J218" t="s">
        <v>7</v>
      </c>
      <c r="K218">
        <v>1174</v>
      </c>
      <c r="L218">
        <v>0</v>
      </c>
    </row>
    <row r="219" spans="9:12" x14ac:dyDescent="0.3">
      <c r="I219">
        <v>26668</v>
      </c>
      <c r="J219" t="s">
        <v>7</v>
      </c>
      <c r="K219">
        <v>0</v>
      </c>
      <c r="L219">
        <v>0</v>
      </c>
    </row>
    <row r="220" spans="9:12" x14ac:dyDescent="0.3">
      <c r="I220">
        <v>26656</v>
      </c>
      <c r="J220" t="s">
        <v>15</v>
      </c>
      <c r="K220">
        <v>534</v>
      </c>
      <c r="L220">
        <v>0</v>
      </c>
    </row>
    <row r="221" spans="9:12" x14ac:dyDescent="0.3">
      <c r="I221">
        <v>26655</v>
      </c>
      <c r="J221" t="s">
        <v>15</v>
      </c>
      <c r="K221">
        <v>1041.9000000000001</v>
      </c>
      <c r="L221">
        <v>0</v>
      </c>
    </row>
    <row r="222" spans="9:12" x14ac:dyDescent="0.3">
      <c r="I222">
        <v>26654</v>
      </c>
      <c r="J222" t="s">
        <v>18</v>
      </c>
      <c r="K222">
        <v>1023</v>
      </c>
      <c r="L222">
        <v>0</v>
      </c>
    </row>
    <row r="223" spans="9:12" x14ac:dyDescent="0.3">
      <c r="I223">
        <v>26652</v>
      </c>
      <c r="J223" t="s">
        <v>8</v>
      </c>
      <c r="K223">
        <v>141</v>
      </c>
      <c r="L223">
        <v>0</v>
      </c>
    </row>
    <row r="224" spans="9:12" x14ac:dyDescent="0.3">
      <c r="I224">
        <v>26626</v>
      </c>
      <c r="J224" t="s">
        <v>7</v>
      </c>
      <c r="K224">
        <v>0</v>
      </c>
      <c r="L224">
        <v>0</v>
      </c>
    </row>
    <row r="225" spans="9:12" x14ac:dyDescent="0.3">
      <c r="I225">
        <v>26622</v>
      </c>
      <c r="J225" t="s">
        <v>7</v>
      </c>
      <c r="K225">
        <v>0</v>
      </c>
      <c r="L225">
        <v>0</v>
      </c>
    </row>
    <row r="226" spans="9:12" x14ac:dyDescent="0.3">
      <c r="I226">
        <v>26605</v>
      </c>
      <c r="J226" t="s">
        <v>20</v>
      </c>
      <c r="K226">
        <v>-25</v>
      </c>
      <c r="L226">
        <v>0</v>
      </c>
    </row>
    <row r="227" spans="9:12" x14ac:dyDescent="0.3">
      <c r="I227">
        <v>26596</v>
      </c>
      <c r="J227" t="s">
        <v>7</v>
      </c>
      <c r="K227">
        <v>0</v>
      </c>
      <c r="L227">
        <v>0</v>
      </c>
    </row>
    <row r="228" spans="9:12" x14ac:dyDescent="0.3">
      <c r="I228">
        <v>26586</v>
      </c>
      <c r="J228" t="s">
        <v>66</v>
      </c>
      <c r="K228">
        <v>531</v>
      </c>
      <c r="L228">
        <v>0</v>
      </c>
    </row>
    <row r="229" spans="9:12" x14ac:dyDescent="0.3">
      <c r="I229">
        <v>26584</v>
      </c>
      <c r="J229" t="s">
        <v>13</v>
      </c>
      <c r="K229">
        <v>0</v>
      </c>
      <c r="L229">
        <v>0</v>
      </c>
    </row>
    <row r="230" spans="9:12" x14ac:dyDescent="0.3">
      <c r="I230">
        <v>26576</v>
      </c>
      <c r="J230" t="s">
        <v>11</v>
      </c>
      <c r="K230">
        <v>799</v>
      </c>
      <c r="L230">
        <v>0</v>
      </c>
    </row>
    <row r="231" spans="9:12" x14ac:dyDescent="0.3">
      <c r="I231">
        <v>26569</v>
      </c>
      <c r="J231" t="s">
        <v>7</v>
      </c>
      <c r="K231">
        <v>0</v>
      </c>
      <c r="L231">
        <v>0</v>
      </c>
    </row>
    <row r="232" spans="9:12" x14ac:dyDescent="0.3">
      <c r="I232">
        <v>26560</v>
      </c>
      <c r="J232" t="s">
        <v>7</v>
      </c>
      <c r="K232">
        <v>0</v>
      </c>
      <c r="L232">
        <v>0</v>
      </c>
    </row>
    <row r="233" spans="9:12" x14ac:dyDescent="0.3">
      <c r="I233">
        <v>26557</v>
      </c>
      <c r="J233" t="s">
        <v>14</v>
      </c>
      <c r="K233">
        <v>0</v>
      </c>
      <c r="L233">
        <v>0</v>
      </c>
    </row>
    <row r="234" spans="9:12" x14ac:dyDescent="0.3">
      <c r="I234">
        <v>26555</v>
      </c>
      <c r="J234" t="s">
        <v>14</v>
      </c>
      <c r="K234">
        <v>0</v>
      </c>
      <c r="L234">
        <v>0</v>
      </c>
    </row>
    <row r="235" spans="9:12" x14ac:dyDescent="0.3">
      <c r="I235">
        <v>26541</v>
      </c>
      <c r="J235" t="s">
        <v>9</v>
      </c>
      <c r="K235">
        <v>458</v>
      </c>
      <c r="L235">
        <v>0</v>
      </c>
    </row>
    <row r="236" spans="9:12" x14ac:dyDescent="0.3">
      <c r="I236">
        <v>26537</v>
      </c>
      <c r="J236" t="s">
        <v>12</v>
      </c>
      <c r="K236">
        <v>0</v>
      </c>
      <c r="L236">
        <v>0</v>
      </c>
    </row>
    <row r="237" spans="9:12" x14ac:dyDescent="0.3">
      <c r="I237">
        <v>26533</v>
      </c>
      <c r="J237" t="s">
        <v>53</v>
      </c>
      <c r="K237">
        <v>673</v>
      </c>
      <c r="L237">
        <v>0</v>
      </c>
    </row>
    <row r="238" spans="9:12" x14ac:dyDescent="0.3">
      <c r="I238">
        <v>26532</v>
      </c>
      <c r="J238" t="s">
        <v>18</v>
      </c>
      <c r="K238">
        <v>-61</v>
      </c>
      <c r="L238">
        <v>0</v>
      </c>
    </row>
    <row r="239" spans="9:12" x14ac:dyDescent="0.3">
      <c r="I239">
        <v>26525</v>
      </c>
      <c r="J239" t="s">
        <v>20</v>
      </c>
      <c r="K239">
        <v>1660.5</v>
      </c>
      <c r="L239">
        <v>0</v>
      </c>
    </row>
    <row r="240" spans="9:12" x14ac:dyDescent="0.3">
      <c r="I240">
        <v>26519</v>
      </c>
      <c r="J240" t="s">
        <v>7</v>
      </c>
      <c r="K240">
        <v>0</v>
      </c>
      <c r="L240">
        <v>0</v>
      </c>
    </row>
    <row r="241" spans="9:12" x14ac:dyDescent="0.3">
      <c r="I241">
        <v>26515</v>
      </c>
      <c r="J241" t="s">
        <v>7</v>
      </c>
      <c r="K241">
        <v>0</v>
      </c>
      <c r="L241">
        <v>0</v>
      </c>
    </row>
    <row r="242" spans="9:12" x14ac:dyDescent="0.3">
      <c r="I242">
        <v>26504</v>
      </c>
      <c r="J242" t="s">
        <v>18</v>
      </c>
      <c r="K242">
        <v>0</v>
      </c>
      <c r="L242">
        <v>0</v>
      </c>
    </row>
    <row r="243" spans="9:12" x14ac:dyDescent="0.3">
      <c r="I243">
        <v>26502</v>
      </c>
      <c r="J243" t="s">
        <v>7</v>
      </c>
      <c r="K243">
        <v>-29</v>
      </c>
      <c r="L243">
        <v>0</v>
      </c>
    </row>
    <row r="244" spans="9:12" x14ac:dyDescent="0.3">
      <c r="I244">
        <v>26494</v>
      </c>
      <c r="J244" t="s">
        <v>18</v>
      </c>
      <c r="K244">
        <v>0</v>
      </c>
      <c r="L244">
        <v>0</v>
      </c>
    </row>
    <row r="245" spans="9:12" x14ac:dyDescent="0.3">
      <c r="I245">
        <v>26493</v>
      </c>
      <c r="J245" t="s">
        <v>7</v>
      </c>
      <c r="K245">
        <v>0</v>
      </c>
      <c r="L245">
        <v>0</v>
      </c>
    </row>
    <row r="246" spans="9:12" x14ac:dyDescent="0.3">
      <c r="I246">
        <v>26490</v>
      </c>
      <c r="J246" t="s">
        <v>18</v>
      </c>
      <c r="K246">
        <v>0</v>
      </c>
      <c r="L246">
        <v>0</v>
      </c>
    </row>
    <row r="247" spans="9:12" x14ac:dyDescent="0.3">
      <c r="I247">
        <v>26484</v>
      </c>
      <c r="J247" t="s">
        <v>7</v>
      </c>
      <c r="K247">
        <v>0</v>
      </c>
      <c r="L247">
        <v>0</v>
      </c>
    </row>
    <row r="248" spans="9:12" x14ac:dyDescent="0.3">
      <c r="I248">
        <v>26471</v>
      </c>
      <c r="J248" t="s">
        <v>12</v>
      </c>
      <c r="K248">
        <v>658</v>
      </c>
      <c r="L248">
        <v>0</v>
      </c>
    </row>
    <row r="249" spans="9:12" x14ac:dyDescent="0.3">
      <c r="I249">
        <v>26465</v>
      </c>
      <c r="J249" t="s">
        <v>66</v>
      </c>
      <c r="K249">
        <v>498</v>
      </c>
      <c r="L249">
        <v>0</v>
      </c>
    </row>
    <row r="250" spans="9:12" x14ac:dyDescent="0.3">
      <c r="I250">
        <v>26464</v>
      </c>
      <c r="J250" t="s">
        <v>7</v>
      </c>
      <c r="K250">
        <v>0</v>
      </c>
      <c r="L250">
        <v>0</v>
      </c>
    </row>
    <row r="251" spans="9:12" x14ac:dyDescent="0.3">
      <c r="I251">
        <v>26458</v>
      </c>
      <c r="J251" t="s">
        <v>20</v>
      </c>
      <c r="K251">
        <v>0</v>
      </c>
      <c r="L251">
        <v>0</v>
      </c>
    </row>
    <row r="252" spans="9:12" x14ac:dyDescent="0.3">
      <c r="I252">
        <v>26457</v>
      </c>
      <c r="J252" t="s">
        <v>7</v>
      </c>
      <c r="K252">
        <v>0</v>
      </c>
      <c r="L252">
        <v>0</v>
      </c>
    </row>
    <row r="253" spans="9:12" x14ac:dyDescent="0.3">
      <c r="I253">
        <v>26439</v>
      </c>
      <c r="J253" t="s">
        <v>7</v>
      </c>
      <c r="K253">
        <v>0</v>
      </c>
      <c r="L253">
        <v>0</v>
      </c>
    </row>
    <row r="254" spans="9:12" x14ac:dyDescent="0.3">
      <c r="I254">
        <v>26436</v>
      </c>
      <c r="J254" t="s">
        <v>7</v>
      </c>
      <c r="K254">
        <v>0</v>
      </c>
      <c r="L254">
        <v>0</v>
      </c>
    </row>
    <row r="255" spans="9:12" x14ac:dyDescent="0.3">
      <c r="I255">
        <v>26426</v>
      </c>
      <c r="J255" t="s">
        <v>12</v>
      </c>
      <c r="K255">
        <v>-25</v>
      </c>
      <c r="L255">
        <v>0</v>
      </c>
    </row>
    <row r="256" spans="9:12" x14ac:dyDescent="0.3">
      <c r="I256">
        <v>26424</v>
      </c>
      <c r="J256" t="s">
        <v>7</v>
      </c>
      <c r="K256">
        <v>0</v>
      </c>
      <c r="L256">
        <v>0</v>
      </c>
    </row>
    <row r="257" spans="9:12" x14ac:dyDescent="0.3">
      <c r="I257">
        <v>26422</v>
      </c>
      <c r="J257" t="s">
        <v>18</v>
      </c>
      <c r="K257">
        <v>0</v>
      </c>
      <c r="L257">
        <v>0</v>
      </c>
    </row>
    <row r="258" spans="9:12" x14ac:dyDescent="0.3">
      <c r="I258">
        <v>26417</v>
      </c>
      <c r="J258" t="s">
        <v>11</v>
      </c>
      <c r="K258">
        <v>413</v>
      </c>
      <c r="L258">
        <v>413</v>
      </c>
    </row>
    <row r="259" spans="9:12" x14ac:dyDescent="0.3">
      <c r="I259">
        <v>26394</v>
      </c>
      <c r="J259" t="s">
        <v>7</v>
      </c>
      <c r="K259">
        <v>0</v>
      </c>
      <c r="L259">
        <v>0</v>
      </c>
    </row>
    <row r="260" spans="9:12" x14ac:dyDescent="0.3">
      <c r="I260">
        <v>26393</v>
      </c>
      <c r="J260" t="s">
        <v>7</v>
      </c>
      <c r="K260">
        <v>0</v>
      </c>
      <c r="L260">
        <v>0</v>
      </c>
    </row>
    <row r="261" spans="9:12" x14ac:dyDescent="0.3">
      <c r="I261">
        <v>26366</v>
      </c>
      <c r="J261" t="s">
        <v>11</v>
      </c>
      <c r="K261">
        <v>0</v>
      </c>
      <c r="L261">
        <v>0</v>
      </c>
    </row>
    <row r="262" spans="9:12" x14ac:dyDescent="0.3">
      <c r="I262">
        <v>26343</v>
      </c>
      <c r="J262" t="s">
        <v>8</v>
      </c>
      <c r="K262">
        <v>1522</v>
      </c>
      <c r="L262">
        <v>1522</v>
      </c>
    </row>
    <row r="263" spans="9:12" x14ac:dyDescent="0.3">
      <c r="I263">
        <v>26316</v>
      </c>
      <c r="J263" t="s">
        <v>7</v>
      </c>
      <c r="K263">
        <v>0</v>
      </c>
      <c r="L263">
        <v>0</v>
      </c>
    </row>
    <row r="264" spans="9:12" x14ac:dyDescent="0.3">
      <c r="I264">
        <v>26292</v>
      </c>
      <c r="J264" t="s">
        <v>14</v>
      </c>
      <c r="K264">
        <v>0</v>
      </c>
      <c r="L264">
        <v>0</v>
      </c>
    </row>
    <row r="265" spans="9:12" x14ac:dyDescent="0.3">
      <c r="I265">
        <v>26288</v>
      </c>
      <c r="J265" t="s">
        <v>53</v>
      </c>
      <c r="K265">
        <v>0</v>
      </c>
      <c r="L265">
        <v>0</v>
      </c>
    </row>
    <row r="266" spans="9:12" x14ac:dyDescent="0.3">
      <c r="I266">
        <v>26281</v>
      </c>
      <c r="J266" t="s">
        <v>11</v>
      </c>
      <c r="K266">
        <v>-39</v>
      </c>
      <c r="L266">
        <v>0</v>
      </c>
    </row>
    <row r="267" spans="9:12" x14ac:dyDescent="0.3">
      <c r="I267">
        <v>26267</v>
      </c>
      <c r="J267" t="s">
        <v>18</v>
      </c>
      <c r="K267">
        <v>1015</v>
      </c>
      <c r="L267">
        <v>0</v>
      </c>
    </row>
    <row r="268" spans="9:12" x14ac:dyDescent="0.3">
      <c r="I268">
        <v>26246</v>
      </c>
      <c r="J268" t="s">
        <v>7</v>
      </c>
      <c r="K268">
        <v>0</v>
      </c>
      <c r="L268">
        <v>0</v>
      </c>
    </row>
    <row r="269" spans="9:12" x14ac:dyDescent="0.3">
      <c r="I269">
        <v>26244</v>
      </c>
      <c r="J269" t="s">
        <v>7</v>
      </c>
      <c r="K269">
        <v>0</v>
      </c>
      <c r="L269">
        <v>0</v>
      </c>
    </row>
    <row r="270" spans="9:12" x14ac:dyDescent="0.3">
      <c r="I270">
        <v>26225</v>
      </c>
      <c r="J270" t="s">
        <v>9</v>
      </c>
      <c r="K270">
        <v>0</v>
      </c>
      <c r="L270">
        <v>0</v>
      </c>
    </row>
    <row r="271" spans="9:12" x14ac:dyDescent="0.3">
      <c r="I271">
        <v>26224</v>
      </c>
      <c r="J271" t="s">
        <v>9</v>
      </c>
      <c r="K271">
        <v>0</v>
      </c>
      <c r="L271">
        <v>0</v>
      </c>
    </row>
    <row r="272" spans="9:12" x14ac:dyDescent="0.3">
      <c r="I272">
        <v>26221</v>
      </c>
      <c r="J272" t="s">
        <v>19</v>
      </c>
      <c r="K272">
        <v>466</v>
      </c>
      <c r="L272">
        <v>0</v>
      </c>
    </row>
    <row r="273" spans="9:12" x14ac:dyDescent="0.3">
      <c r="I273">
        <v>26202</v>
      </c>
      <c r="J273" t="s">
        <v>7</v>
      </c>
      <c r="K273">
        <v>0</v>
      </c>
      <c r="L273">
        <v>0</v>
      </c>
    </row>
    <row r="274" spans="9:12" x14ac:dyDescent="0.3">
      <c r="I274">
        <v>26201</v>
      </c>
      <c r="J274" t="s">
        <v>7</v>
      </c>
      <c r="K274">
        <v>0</v>
      </c>
      <c r="L274">
        <v>0</v>
      </c>
    </row>
    <row r="275" spans="9:12" x14ac:dyDescent="0.3">
      <c r="I275">
        <v>26193</v>
      </c>
      <c r="J275" t="s">
        <v>19</v>
      </c>
      <c r="K275">
        <v>1825</v>
      </c>
      <c r="L275">
        <v>0</v>
      </c>
    </row>
    <row r="276" spans="9:12" x14ac:dyDescent="0.3">
      <c r="I276">
        <v>26192</v>
      </c>
      <c r="J276" t="s">
        <v>7</v>
      </c>
      <c r="K276">
        <v>0</v>
      </c>
      <c r="L276">
        <v>0</v>
      </c>
    </row>
    <row r="277" spans="9:12" x14ac:dyDescent="0.3">
      <c r="I277">
        <v>26189</v>
      </c>
      <c r="J277" t="s">
        <v>10</v>
      </c>
      <c r="K277">
        <v>908</v>
      </c>
      <c r="L277">
        <v>1006</v>
      </c>
    </row>
    <row r="278" spans="9:12" x14ac:dyDescent="0.3">
      <c r="I278">
        <v>26177</v>
      </c>
      <c r="J278" t="s">
        <v>19</v>
      </c>
      <c r="K278">
        <v>1199</v>
      </c>
      <c r="L278">
        <v>0</v>
      </c>
    </row>
    <row r="279" spans="9:12" x14ac:dyDescent="0.3">
      <c r="I279">
        <v>26174</v>
      </c>
      <c r="J279" t="s">
        <v>7</v>
      </c>
      <c r="K279">
        <v>0</v>
      </c>
      <c r="L279">
        <v>0</v>
      </c>
    </row>
    <row r="280" spans="9:12" x14ac:dyDescent="0.3">
      <c r="I280">
        <v>26173</v>
      </c>
      <c r="J280" t="s">
        <v>7</v>
      </c>
      <c r="K280">
        <v>0</v>
      </c>
      <c r="L280">
        <v>0</v>
      </c>
    </row>
    <row r="281" spans="9:12" x14ac:dyDescent="0.3">
      <c r="I281">
        <v>26134</v>
      </c>
      <c r="J281" t="s">
        <v>53</v>
      </c>
      <c r="K281">
        <v>-26</v>
      </c>
      <c r="L281">
        <v>0</v>
      </c>
    </row>
    <row r="282" spans="9:12" x14ac:dyDescent="0.3">
      <c r="I282">
        <v>26119</v>
      </c>
      <c r="J282" t="s">
        <v>12</v>
      </c>
      <c r="K282">
        <v>0</v>
      </c>
      <c r="L282">
        <v>0</v>
      </c>
    </row>
    <row r="283" spans="9:12" x14ac:dyDescent="0.3">
      <c r="I283">
        <v>26117</v>
      </c>
      <c r="J283" t="s">
        <v>18</v>
      </c>
      <c r="K283">
        <v>-25</v>
      </c>
      <c r="L283">
        <v>0</v>
      </c>
    </row>
    <row r="284" spans="9:12" x14ac:dyDescent="0.3">
      <c r="I284">
        <v>26115</v>
      </c>
      <c r="J284" t="s">
        <v>7</v>
      </c>
      <c r="K284">
        <v>-5</v>
      </c>
      <c r="L284">
        <v>0</v>
      </c>
    </row>
    <row r="285" spans="9:12" x14ac:dyDescent="0.3">
      <c r="I285">
        <v>26114</v>
      </c>
      <c r="J285" t="s">
        <v>7</v>
      </c>
      <c r="K285">
        <v>462</v>
      </c>
      <c r="L285">
        <v>0</v>
      </c>
    </row>
    <row r="286" spans="9:12" x14ac:dyDescent="0.3">
      <c r="I286">
        <v>26113</v>
      </c>
      <c r="J286" t="s">
        <v>19</v>
      </c>
      <c r="K286">
        <v>859</v>
      </c>
      <c r="L286">
        <v>0</v>
      </c>
    </row>
    <row r="287" spans="9:12" x14ac:dyDescent="0.3">
      <c r="I287">
        <v>26111</v>
      </c>
      <c r="J287" t="s">
        <v>16</v>
      </c>
      <c r="K287">
        <v>0</v>
      </c>
      <c r="L287">
        <v>0</v>
      </c>
    </row>
    <row r="288" spans="9:12" x14ac:dyDescent="0.3">
      <c r="I288">
        <v>26108</v>
      </c>
      <c r="J288" t="s">
        <v>7</v>
      </c>
      <c r="K288">
        <v>0</v>
      </c>
      <c r="L288">
        <v>0</v>
      </c>
    </row>
    <row r="289" spans="9:12" x14ac:dyDescent="0.3">
      <c r="I289">
        <v>26105</v>
      </c>
      <c r="J289" t="s">
        <v>19</v>
      </c>
      <c r="K289">
        <v>1030</v>
      </c>
      <c r="L289">
        <v>0</v>
      </c>
    </row>
    <row r="290" spans="9:12" x14ac:dyDescent="0.3">
      <c r="I290">
        <v>26093</v>
      </c>
      <c r="J290" t="s">
        <v>19</v>
      </c>
      <c r="K290">
        <v>512</v>
      </c>
      <c r="L290">
        <v>0</v>
      </c>
    </row>
    <row r="291" spans="9:12" x14ac:dyDescent="0.3">
      <c r="I291">
        <v>26087</v>
      </c>
      <c r="J291" t="s">
        <v>7</v>
      </c>
      <c r="K291">
        <v>0</v>
      </c>
      <c r="L291">
        <v>0</v>
      </c>
    </row>
    <row r="292" spans="9:12" x14ac:dyDescent="0.3">
      <c r="I292">
        <v>26085</v>
      </c>
      <c r="J292" t="s">
        <v>7</v>
      </c>
      <c r="K292">
        <v>0</v>
      </c>
      <c r="L292">
        <v>0</v>
      </c>
    </row>
    <row r="293" spans="9:12" x14ac:dyDescent="0.3">
      <c r="I293">
        <v>26080</v>
      </c>
      <c r="J293" t="s">
        <v>12</v>
      </c>
      <c r="K293">
        <v>-25</v>
      </c>
      <c r="L293">
        <v>0</v>
      </c>
    </row>
    <row r="294" spans="9:12" x14ac:dyDescent="0.3">
      <c r="I294">
        <v>26059</v>
      </c>
      <c r="J294" t="s">
        <v>7</v>
      </c>
      <c r="K294">
        <v>0</v>
      </c>
      <c r="L294">
        <v>0</v>
      </c>
    </row>
    <row r="295" spans="9:12" x14ac:dyDescent="0.3">
      <c r="I295">
        <v>26047</v>
      </c>
      <c r="J295" t="s">
        <v>10</v>
      </c>
      <c r="K295">
        <v>0</v>
      </c>
      <c r="L295">
        <v>0</v>
      </c>
    </row>
    <row r="296" spans="9:12" x14ac:dyDescent="0.3">
      <c r="I296">
        <v>26041</v>
      </c>
      <c r="J296" t="s">
        <v>7</v>
      </c>
      <c r="K296">
        <v>0</v>
      </c>
      <c r="L296">
        <v>0</v>
      </c>
    </row>
    <row r="297" spans="9:12" x14ac:dyDescent="0.3">
      <c r="I297">
        <v>26039</v>
      </c>
      <c r="J297" t="s">
        <v>7</v>
      </c>
      <c r="K297">
        <v>0</v>
      </c>
      <c r="L297">
        <v>0</v>
      </c>
    </row>
    <row r="298" spans="9:12" x14ac:dyDescent="0.3">
      <c r="I298">
        <v>26037</v>
      </c>
      <c r="J298" t="s">
        <v>7</v>
      </c>
      <c r="K298">
        <v>0</v>
      </c>
      <c r="L298">
        <v>0</v>
      </c>
    </row>
    <row r="299" spans="9:12" x14ac:dyDescent="0.3">
      <c r="I299">
        <v>26033</v>
      </c>
      <c r="J299" t="s">
        <v>7</v>
      </c>
      <c r="K299">
        <v>0</v>
      </c>
      <c r="L299">
        <v>0</v>
      </c>
    </row>
    <row r="300" spans="9:12" x14ac:dyDescent="0.3">
      <c r="I300">
        <v>26012</v>
      </c>
      <c r="J300" t="s">
        <v>8</v>
      </c>
      <c r="K300">
        <v>455</v>
      </c>
      <c r="L300">
        <v>0</v>
      </c>
    </row>
    <row r="301" spans="9:12" x14ac:dyDescent="0.3">
      <c r="I301">
        <v>26002</v>
      </c>
      <c r="J301" t="s">
        <v>8</v>
      </c>
      <c r="K301">
        <v>26</v>
      </c>
      <c r="L301">
        <v>0</v>
      </c>
    </row>
    <row r="302" spans="9:12" x14ac:dyDescent="0.3">
      <c r="I302">
        <v>26001</v>
      </c>
      <c r="J302" t="s">
        <v>7</v>
      </c>
      <c r="K302">
        <v>0</v>
      </c>
      <c r="L302">
        <v>0</v>
      </c>
    </row>
    <row r="303" spans="9:12" x14ac:dyDescent="0.3">
      <c r="I303">
        <v>25991</v>
      </c>
      <c r="J303" t="s">
        <v>16</v>
      </c>
      <c r="K303">
        <v>0</v>
      </c>
      <c r="L303">
        <v>0</v>
      </c>
    </row>
    <row r="304" spans="9:12" x14ac:dyDescent="0.3">
      <c r="I304">
        <v>25967</v>
      </c>
      <c r="J304" t="s">
        <v>7</v>
      </c>
      <c r="K304">
        <v>0</v>
      </c>
      <c r="L304">
        <v>0</v>
      </c>
    </row>
    <row r="305" spans="9:12" x14ac:dyDescent="0.3">
      <c r="I305">
        <v>25963</v>
      </c>
      <c r="J305" t="s">
        <v>7</v>
      </c>
      <c r="K305">
        <v>0</v>
      </c>
      <c r="L305">
        <v>0</v>
      </c>
    </row>
    <row r="306" spans="9:12" x14ac:dyDescent="0.3">
      <c r="I306">
        <v>25957</v>
      </c>
      <c r="J306" t="s">
        <v>16</v>
      </c>
      <c r="K306">
        <v>0</v>
      </c>
      <c r="L306">
        <v>0</v>
      </c>
    </row>
    <row r="307" spans="9:12" x14ac:dyDescent="0.3">
      <c r="I307">
        <v>25956</v>
      </c>
      <c r="J307" t="s">
        <v>16</v>
      </c>
      <c r="K307">
        <v>0</v>
      </c>
      <c r="L307">
        <v>0</v>
      </c>
    </row>
    <row r="308" spans="9:12" x14ac:dyDescent="0.3">
      <c r="I308">
        <v>25941</v>
      </c>
      <c r="J308" t="s">
        <v>7</v>
      </c>
      <c r="K308">
        <v>0</v>
      </c>
      <c r="L308">
        <v>0</v>
      </c>
    </row>
    <row r="309" spans="9:12" x14ac:dyDescent="0.3">
      <c r="I309">
        <v>25933</v>
      </c>
      <c r="J309" t="s">
        <v>18</v>
      </c>
      <c r="K309">
        <v>-90</v>
      </c>
      <c r="L309">
        <v>0</v>
      </c>
    </row>
    <row r="310" spans="9:12" x14ac:dyDescent="0.3">
      <c r="I310">
        <v>25930</v>
      </c>
      <c r="J310" t="s">
        <v>18</v>
      </c>
      <c r="K310">
        <v>-25</v>
      </c>
      <c r="L310">
        <v>0</v>
      </c>
    </row>
    <row r="311" spans="9:12" x14ac:dyDescent="0.3">
      <c r="I311">
        <v>25926</v>
      </c>
      <c r="J311" t="s">
        <v>7</v>
      </c>
      <c r="K311">
        <v>0</v>
      </c>
      <c r="L311">
        <v>0</v>
      </c>
    </row>
    <row r="312" spans="9:12" x14ac:dyDescent="0.3">
      <c r="I312">
        <v>25921</v>
      </c>
      <c r="J312" t="s">
        <v>12</v>
      </c>
      <c r="K312">
        <v>0</v>
      </c>
      <c r="L312">
        <v>0</v>
      </c>
    </row>
    <row r="313" spans="9:12" x14ac:dyDescent="0.3">
      <c r="I313">
        <v>25911</v>
      </c>
      <c r="J313" t="s">
        <v>7</v>
      </c>
      <c r="K313">
        <v>0</v>
      </c>
      <c r="L313">
        <v>0</v>
      </c>
    </row>
    <row r="314" spans="9:12" x14ac:dyDescent="0.3">
      <c r="I314">
        <v>25908</v>
      </c>
      <c r="J314" t="s">
        <v>9</v>
      </c>
      <c r="K314">
        <v>752</v>
      </c>
      <c r="L314">
        <v>0</v>
      </c>
    </row>
    <row r="315" spans="9:12" x14ac:dyDescent="0.3">
      <c r="I315">
        <v>25907</v>
      </c>
      <c r="J315" t="s">
        <v>7</v>
      </c>
      <c r="K315">
        <v>0</v>
      </c>
      <c r="L315">
        <v>0</v>
      </c>
    </row>
    <row r="316" spans="9:12" x14ac:dyDescent="0.3">
      <c r="I316">
        <v>25899</v>
      </c>
      <c r="J316" t="s">
        <v>18</v>
      </c>
      <c r="K316">
        <v>0</v>
      </c>
      <c r="L316">
        <v>0</v>
      </c>
    </row>
    <row r="317" spans="9:12" x14ac:dyDescent="0.3">
      <c r="I317">
        <v>25884</v>
      </c>
      <c r="J317" t="s">
        <v>7</v>
      </c>
      <c r="K317">
        <v>455</v>
      </c>
      <c r="L317">
        <v>0</v>
      </c>
    </row>
    <row r="318" spans="9:12" x14ac:dyDescent="0.3">
      <c r="I318">
        <v>25828</v>
      </c>
      <c r="J318" t="s">
        <v>14</v>
      </c>
      <c r="K318">
        <v>0</v>
      </c>
      <c r="L318">
        <v>0</v>
      </c>
    </row>
    <row r="319" spans="9:12" x14ac:dyDescent="0.3">
      <c r="I319">
        <v>25744</v>
      </c>
      <c r="J319" t="s">
        <v>8</v>
      </c>
      <c r="K319">
        <v>-74</v>
      </c>
      <c r="L319">
        <v>0</v>
      </c>
    </row>
  </sheetData>
  <conditionalFormatting sqref="B1:B1048576">
    <cfRule type="duplicateValues" dxfId="101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2841-40D3-464F-9C8C-210B90657AB4}">
  <dimension ref="B1:Q260"/>
  <sheetViews>
    <sheetView workbookViewId="0">
      <selection activeCell="G11" sqref="G11"/>
    </sheetView>
  </sheetViews>
  <sheetFormatPr defaultRowHeight="15.6" x14ac:dyDescent="0.3"/>
  <cols>
    <col min="4" max="4" width="9.5546875" customWidth="1"/>
    <col min="11" max="11" width="9.5546875" customWidth="1"/>
    <col min="15" max="15" width="13.6640625" style="33" bestFit="1" customWidth="1"/>
    <col min="16" max="16" width="15.44140625" style="33" bestFit="1" customWidth="1"/>
    <col min="17" max="17" width="14" style="33" bestFit="1" customWidth="1"/>
  </cols>
  <sheetData>
    <row r="1" spans="2:17" x14ac:dyDescent="0.3">
      <c r="O1" s="33" t="s">
        <v>72</v>
      </c>
    </row>
    <row r="2" spans="2:17" x14ac:dyDescent="0.3">
      <c r="B2" t="s">
        <v>23</v>
      </c>
      <c r="C2" t="s">
        <v>0</v>
      </c>
      <c r="D2" t="s">
        <v>25</v>
      </c>
      <c r="E2" t="s">
        <v>26</v>
      </c>
      <c r="I2" t="s">
        <v>23</v>
      </c>
      <c r="J2" t="s">
        <v>0</v>
      </c>
      <c r="K2" t="s">
        <v>25</v>
      </c>
      <c r="L2" t="s">
        <v>26</v>
      </c>
    </row>
    <row r="3" spans="2:17" x14ac:dyDescent="0.3">
      <c r="B3">
        <v>27000</v>
      </c>
      <c r="C3" t="s">
        <v>44</v>
      </c>
      <c r="D3">
        <f>VLOOKUP(B3,Table29[],3,FALSE)</f>
        <v>454</v>
      </c>
      <c r="E3">
        <f>VLOOKUP(B3,Table29[],4,FALSE)</f>
        <v>0</v>
      </c>
      <c r="I3">
        <v>27081</v>
      </c>
      <c r="J3" t="s">
        <v>18</v>
      </c>
      <c r="K3">
        <v>808</v>
      </c>
      <c r="L3">
        <v>808</v>
      </c>
      <c r="O3" s="34" t="s">
        <v>0</v>
      </c>
      <c r="P3" s="33" t="s">
        <v>28</v>
      </c>
    </row>
    <row r="4" spans="2:17" x14ac:dyDescent="0.3">
      <c r="B4">
        <v>26982</v>
      </c>
      <c r="C4" t="s">
        <v>44</v>
      </c>
      <c r="D4">
        <f>VLOOKUP(B4,Table29[],3,FALSE)</f>
        <v>725</v>
      </c>
      <c r="E4">
        <f>VLOOKUP(B4,Table29[],4,FALSE)</f>
        <v>0</v>
      </c>
      <c r="I4">
        <v>27080</v>
      </c>
      <c r="J4" t="s">
        <v>11</v>
      </c>
      <c r="K4">
        <v>527</v>
      </c>
      <c r="L4">
        <v>527</v>
      </c>
    </row>
    <row r="5" spans="2:17" x14ac:dyDescent="0.3">
      <c r="B5">
        <v>26955</v>
      </c>
      <c r="C5" t="s">
        <v>44</v>
      </c>
      <c r="D5">
        <f>VLOOKUP(B5,Table29[],3,FALSE)</f>
        <v>683</v>
      </c>
      <c r="E5">
        <f>VLOOKUP(B5,Table29[],4,FALSE)</f>
        <v>0</v>
      </c>
      <c r="I5">
        <v>27079</v>
      </c>
      <c r="J5" t="s">
        <v>67</v>
      </c>
      <c r="K5">
        <v>1733</v>
      </c>
      <c r="L5">
        <v>1733</v>
      </c>
      <c r="O5" s="34" t="s">
        <v>29</v>
      </c>
      <c r="P5" s="33" t="s">
        <v>31</v>
      </c>
      <c r="Q5" s="33" t="s">
        <v>32</v>
      </c>
    </row>
    <row r="6" spans="2:17" x14ac:dyDescent="0.3">
      <c r="B6">
        <v>26975</v>
      </c>
      <c r="C6" t="s">
        <v>44</v>
      </c>
      <c r="D6">
        <f>VLOOKUP(B6,Table29[],3,FALSE)</f>
        <v>320</v>
      </c>
      <c r="E6">
        <f>VLOOKUP(B6,Table29[],4,FALSE)</f>
        <v>0</v>
      </c>
      <c r="I6">
        <v>27076</v>
      </c>
      <c r="J6" t="s">
        <v>18</v>
      </c>
      <c r="K6">
        <v>1787</v>
      </c>
      <c r="L6">
        <v>0</v>
      </c>
      <c r="O6" s="35">
        <v>26652</v>
      </c>
      <c r="P6" s="83">
        <v>141</v>
      </c>
      <c r="Q6" s="83">
        <v>0</v>
      </c>
    </row>
    <row r="7" spans="2:17" x14ac:dyDescent="0.3">
      <c r="B7">
        <v>26974</v>
      </c>
      <c r="C7" t="s">
        <v>44</v>
      </c>
      <c r="D7">
        <f>VLOOKUP(B7,Table29[],3,FALSE)</f>
        <v>510</v>
      </c>
      <c r="E7">
        <f>VLOOKUP(B7,Table29[],4,FALSE)</f>
        <v>0</v>
      </c>
      <c r="I7">
        <v>27075</v>
      </c>
      <c r="J7" t="s">
        <v>67</v>
      </c>
      <c r="K7">
        <v>515</v>
      </c>
      <c r="L7">
        <v>0</v>
      </c>
      <c r="O7" s="35">
        <v>26670</v>
      </c>
      <c r="P7" s="83">
        <v>1174</v>
      </c>
      <c r="Q7" s="83">
        <v>0</v>
      </c>
    </row>
    <row r="8" spans="2:17" x14ac:dyDescent="0.3">
      <c r="B8">
        <v>26855</v>
      </c>
      <c r="C8" t="s">
        <v>44</v>
      </c>
      <c r="D8">
        <f>VLOOKUP(B8,Table29[],3,FALSE)</f>
        <v>944</v>
      </c>
      <c r="E8">
        <f>VLOOKUP(B8,Table29[],4,FALSE)</f>
        <v>0</v>
      </c>
      <c r="I8">
        <v>27074</v>
      </c>
      <c r="J8" t="s">
        <v>18</v>
      </c>
      <c r="K8">
        <v>513</v>
      </c>
      <c r="L8">
        <v>0</v>
      </c>
      <c r="O8" s="35">
        <v>26762</v>
      </c>
      <c r="P8" s="83">
        <v>448</v>
      </c>
      <c r="Q8" s="83">
        <v>0</v>
      </c>
    </row>
    <row r="9" spans="2:17" x14ac:dyDescent="0.3">
      <c r="B9">
        <v>27003</v>
      </c>
      <c r="C9" t="s">
        <v>44</v>
      </c>
      <c r="D9">
        <f>VLOOKUP(B9,Table29[],3,FALSE)</f>
        <v>459</v>
      </c>
      <c r="E9">
        <f>VLOOKUP(B9,Table29[],4,FALSE)</f>
        <v>0</v>
      </c>
      <c r="I9">
        <v>27073</v>
      </c>
      <c r="J9" t="s">
        <v>15</v>
      </c>
      <c r="K9">
        <v>466</v>
      </c>
      <c r="L9">
        <v>466</v>
      </c>
      <c r="O9" s="35">
        <v>26783</v>
      </c>
      <c r="P9" s="83">
        <v>102</v>
      </c>
      <c r="Q9" s="83">
        <v>0</v>
      </c>
    </row>
    <row r="10" spans="2:17" x14ac:dyDescent="0.3">
      <c r="B10">
        <v>26966</v>
      </c>
      <c r="C10" t="s">
        <v>44</v>
      </c>
      <c r="D10">
        <f>VLOOKUP(B10,Table29[],3,FALSE)</f>
        <v>608</v>
      </c>
      <c r="E10">
        <f>VLOOKUP(B10,Table29[],4,FALSE)</f>
        <v>608</v>
      </c>
      <c r="I10">
        <v>27071</v>
      </c>
      <c r="J10" t="s">
        <v>15</v>
      </c>
      <c r="K10">
        <v>451</v>
      </c>
      <c r="L10">
        <v>0</v>
      </c>
      <c r="O10" s="35">
        <v>26795</v>
      </c>
      <c r="P10" s="83">
        <v>457</v>
      </c>
      <c r="Q10" s="83">
        <v>0</v>
      </c>
    </row>
    <row r="11" spans="2:17" x14ac:dyDescent="0.3">
      <c r="B11">
        <v>26962</v>
      </c>
      <c r="C11" t="s">
        <v>44</v>
      </c>
      <c r="D11">
        <f>VLOOKUP(B11,Table29[],3,FALSE)</f>
        <v>473</v>
      </c>
      <c r="E11">
        <f>VLOOKUP(B11,Table29[],4,FALSE)</f>
        <v>0</v>
      </c>
      <c r="I11">
        <v>27069</v>
      </c>
      <c r="J11" t="s">
        <v>67</v>
      </c>
      <c r="K11">
        <v>1023.5</v>
      </c>
      <c r="L11">
        <v>1023.5</v>
      </c>
      <c r="O11" s="35">
        <v>26797</v>
      </c>
      <c r="P11" s="83">
        <v>456</v>
      </c>
      <c r="Q11" s="83">
        <v>0</v>
      </c>
    </row>
    <row r="12" spans="2:17" x14ac:dyDescent="0.3">
      <c r="B12">
        <v>26926</v>
      </c>
      <c r="C12" t="s">
        <v>44</v>
      </c>
      <c r="D12">
        <f>VLOOKUP(B12,Table29[],3,FALSE)</f>
        <v>1352</v>
      </c>
      <c r="E12">
        <f>VLOOKUP(B12,Table29[],4,FALSE)</f>
        <v>0</v>
      </c>
      <c r="I12">
        <v>27067</v>
      </c>
      <c r="J12" t="s">
        <v>13</v>
      </c>
      <c r="K12">
        <v>1339</v>
      </c>
      <c r="L12">
        <v>0</v>
      </c>
      <c r="O12" s="35">
        <v>26801</v>
      </c>
      <c r="P12" s="83">
        <v>933</v>
      </c>
      <c r="Q12" s="83">
        <v>0</v>
      </c>
    </row>
    <row r="13" spans="2:17" x14ac:dyDescent="0.3">
      <c r="B13">
        <v>26979</v>
      </c>
      <c r="C13" t="s">
        <v>44</v>
      </c>
      <c r="D13">
        <f>VLOOKUP(B13,Table29[],3,FALSE)</f>
        <v>585</v>
      </c>
      <c r="E13">
        <f>VLOOKUP(B13,Table29[],4,FALSE)</f>
        <v>0</v>
      </c>
      <c r="I13">
        <v>27066</v>
      </c>
      <c r="J13" t="s">
        <v>9</v>
      </c>
      <c r="K13">
        <v>157</v>
      </c>
      <c r="L13">
        <v>0</v>
      </c>
      <c r="O13" s="35">
        <v>26808</v>
      </c>
      <c r="P13" s="83">
        <v>541</v>
      </c>
      <c r="Q13" s="83">
        <v>0</v>
      </c>
    </row>
    <row r="14" spans="2:17" x14ac:dyDescent="0.3">
      <c r="B14">
        <v>27012</v>
      </c>
      <c r="C14" t="s">
        <v>44</v>
      </c>
      <c r="D14">
        <f>VLOOKUP(B14,Table29[],3,FALSE)</f>
        <v>617</v>
      </c>
      <c r="E14">
        <f>VLOOKUP(B14,Table29[],4,FALSE)</f>
        <v>0</v>
      </c>
      <c r="I14">
        <v>27065</v>
      </c>
      <c r="J14" t="s">
        <v>18</v>
      </c>
      <c r="K14">
        <v>23</v>
      </c>
      <c r="L14">
        <v>0</v>
      </c>
      <c r="O14" s="35">
        <v>26815</v>
      </c>
      <c r="P14" s="83">
        <v>1111</v>
      </c>
      <c r="Q14" s="83">
        <v>0</v>
      </c>
    </row>
    <row r="15" spans="2:17" x14ac:dyDescent="0.3">
      <c r="B15">
        <v>26815</v>
      </c>
      <c r="C15" t="s">
        <v>44</v>
      </c>
      <c r="D15">
        <f>VLOOKUP(B15,Table29[],3,FALSE)</f>
        <v>1111</v>
      </c>
      <c r="E15">
        <f>VLOOKUP(B15,Table29[],4,FALSE)</f>
        <v>0</v>
      </c>
      <c r="I15">
        <v>27064</v>
      </c>
      <c r="J15" t="s">
        <v>15</v>
      </c>
      <c r="K15">
        <v>1758</v>
      </c>
      <c r="L15">
        <v>0</v>
      </c>
      <c r="O15" s="35">
        <v>26820</v>
      </c>
      <c r="P15" s="83">
        <v>468</v>
      </c>
      <c r="Q15" s="83">
        <v>468</v>
      </c>
    </row>
    <row r="16" spans="2:17" x14ac:dyDescent="0.3">
      <c r="B16">
        <v>26893</v>
      </c>
      <c r="C16" t="s">
        <v>44</v>
      </c>
      <c r="D16">
        <f>VLOOKUP(B16,Table29[],3,FALSE)</f>
        <v>461</v>
      </c>
      <c r="E16">
        <f>VLOOKUP(B16,Table29[],4,FALSE)</f>
        <v>0</v>
      </c>
      <c r="I16">
        <v>27063</v>
      </c>
      <c r="J16" t="s">
        <v>11</v>
      </c>
      <c r="K16">
        <v>217</v>
      </c>
      <c r="L16">
        <v>0</v>
      </c>
      <c r="O16" s="35">
        <v>26838</v>
      </c>
      <c r="P16" s="83">
        <v>618</v>
      </c>
      <c r="Q16" s="83">
        <v>0</v>
      </c>
    </row>
    <row r="17" spans="2:17" x14ac:dyDescent="0.3">
      <c r="B17">
        <v>26976</v>
      </c>
      <c r="C17" t="s">
        <v>44</v>
      </c>
      <c r="D17">
        <f>VLOOKUP(B17,Table29[],3,FALSE)</f>
        <v>843</v>
      </c>
      <c r="E17">
        <f>VLOOKUP(B17,Table29[],4,FALSE)</f>
        <v>0</v>
      </c>
      <c r="I17">
        <v>27062</v>
      </c>
      <c r="J17" t="s">
        <v>67</v>
      </c>
      <c r="K17">
        <v>507</v>
      </c>
      <c r="L17">
        <v>0</v>
      </c>
      <c r="O17" s="35">
        <v>26844</v>
      </c>
      <c r="P17" s="83">
        <v>857</v>
      </c>
      <c r="Q17" s="83">
        <v>0</v>
      </c>
    </row>
    <row r="18" spans="2:17" x14ac:dyDescent="0.3">
      <c r="B18">
        <v>26965</v>
      </c>
      <c r="C18" t="s">
        <v>44</v>
      </c>
      <c r="D18">
        <f>VLOOKUP(B18,Table29[],3,FALSE)</f>
        <v>726</v>
      </c>
      <c r="E18">
        <f>VLOOKUP(B18,Table29[],4,FALSE)</f>
        <v>0</v>
      </c>
      <c r="I18">
        <v>27060</v>
      </c>
      <c r="J18" t="s">
        <v>67</v>
      </c>
      <c r="K18">
        <v>845</v>
      </c>
      <c r="L18">
        <v>0</v>
      </c>
      <c r="O18" s="35">
        <v>26847</v>
      </c>
      <c r="P18" s="83">
        <v>482</v>
      </c>
      <c r="Q18" s="83">
        <v>0</v>
      </c>
    </row>
    <row r="19" spans="2:17" x14ac:dyDescent="0.3">
      <c r="B19">
        <v>26964</v>
      </c>
      <c r="C19" t="s">
        <v>44</v>
      </c>
      <c r="D19">
        <f>VLOOKUP(B19,Table29[],3,FALSE)</f>
        <v>3307</v>
      </c>
      <c r="E19">
        <f>VLOOKUP(B19,Table29[],4,FALSE)</f>
        <v>0</v>
      </c>
      <c r="I19">
        <v>27058</v>
      </c>
      <c r="J19" t="s">
        <v>8</v>
      </c>
      <c r="K19">
        <v>1091</v>
      </c>
      <c r="L19">
        <v>0</v>
      </c>
      <c r="O19" s="35">
        <v>26855</v>
      </c>
      <c r="P19" s="83">
        <v>944</v>
      </c>
      <c r="Q19" s="83">
        <v>0</v>
      </c>
    </row>
    <row r="20" spans="2:17" x14ac:dyDescent="0.3">
      <c r="B20">
        <v>26927</v>
      </c>
      <c r="C20" t="s">
        <v>44</v>
      </c>
      <c r="D20">
        <f>VLOOKUP(B20,Table29[],3,FALSE)</f>
        <v>928</v>
      </c>
      <c r="E20">
        <f>VLOOKUP(B20,Table29[],4,FALSE)</f>
        <v>0</v>
      </c>
      <c r="I20">
        <v>27057</v>
      </c>
      <c r="J20" t="s">
        <v>8</v>
      </c>
      <c r="K20">
        <v>477</v>
      </c>
      <c r="L20">
        <v>0</v>
      </c>
      <c r="O20" s="35">
        <v>26880</v>
      </c>
      <c r="P20" s="83">
        <v>237</v>
      </c>
      <c r="Q20" s="83">
        <v>0</v>
      </c>
    </row>
    <row r="21" spans="2:17" x14ac:dyDescent="0.3">
      <c r="B21">
        <v>26986</v>
      </c>
      <c r="C21" t="s">
        <v>44</v>
      </c>
      <c r="D21">
        <f>VLOOKUP(B21,Table29[],3,FALSE)</f>
        <v>1068</v>
      </c>
      <c r="E21">
        <f>VLOOKUP(B21,Table29[],4,FALSE)</f>
        <v>0</v>
      </c>
      <c r="I21">
        <v>27056</v>
      </c>
      <c r="J21" t="s">
        <v>18</v>
      </c>
      <c r="K21">
        <v>404</v>
      </c>
      <c r="L21">
        <v>0</v>
      </c>
      <c r="O21" s="35">
        <v>26883</v>
      </c>
      <c r="P21" s="83">
        <v>766</v>
      </c>
      <c r="Q21" s="83">
        <v>0</v>
      </c>
    </row>
    <row r="22" spans="2:17" x14ac:dyDescent="0.3">
      <c r="B22">
        <v>26998</v>
      </c>
      <c r="C22" t="s">
        <v>44</v>
      </c>
      <c r="D22">
        <f>VLOOKUP(B22,Table29[],3,FALSE)</f>
        <v>954</v>
      </c>
      <c r="E22">
        <f>VLOOKUP(B22,Table29[],4,FALSE)</f>
        <v>954</v>
      </c>
      <c r="I22">
        <v>27055</v>
      </c>
      <c r="J22" t="s">
        <v>12</v>
      </c>
      <c r="K22">
        <v>1228</v>
      </c>
      <c r="L22">
        <v>0</v>
      </c>
      <c r="O22" s="35">
        <v>26888</v>
      </c>
      <c r="P22" s="83">
        <v>485.65</v>
      </c>
      <c r="Q22" s="83">
        <v>0</v>
      </c>
    </row>
    <row r="23" spans="2:17" x14ac:dyDescent="0.3">
      <c r="B23">
        <v>27017</v>
      </c>
      <c r="C23" t="s">
        <v>1</v>
      </c>
      <c r="D23">
        <f>VLOOKUP(B23,Table29[],3,FALSE)</f>
        <v>3550.4</v>
      </c>
      <c r="E23">
        <f>VLOOKUP(B23,Table29[],4,FALSE)</f>
        <v>0</v>
      </c>
      <c r="I23">
        <v>27054</v>
      </c>
      <c r="J23" t="s">
        <v>11</v>
      </c>
      <c r="K23">
        <v>749.65</v>
      </c>
      <c r="L23">
        <v>0</v>
      </c>
      <c r="O23" s="35">
        <v>26893</v>
      </c>
      <c r="P23" s="83">
        <v>461</v>
      </c>
      <c r="Q23" s="83">
        <v>0</v>
      </c>
    </row>
    <row r="24" spans="2:17" x14ac:dyDescent="0.3">
      <c r="B24">
        <v>26918</v>
      </c>
      <c r="C24" t="s">
        <v>1</v>
      </c>
      <c r="D24">
        <f>VLOOKUP(B24,Table29[],3,FALSE)</f>
        <v>459</v>
      </c>
      <c r="E24">
        <f>VLOOKUP(B24,Table29[],4,FALSE)</f>
        <v>0</v>
      </c>
      <c r="I24">
        <v>27053</v>
      </c>
      <c r="J24" t="s">
        <v>67</v>
      </c>
      <c r="K24">
        <v>855.65</v>
      </c>
      <c r="L24">
        <v>0</v>
      </c>
      <c r="O24" s="35">
        <v>26897</v>
      </c>
      <c r="P24" s="83">
        <v>248</v>
      </c>
      <c r="Q24" s="83">
        <v>0</v>
      </c>
    </row>
    <row r="25" spans="2:17" x14ac:dyDescent="0.3">
      <c r="B25">
        <v>27018</v>
      </c>
      <c r="C25" t="s">
        <v>1</v>
      </c>
      <c r="D25">
        <f>VLOOKUP(B25,Table29[],3,FALSE)</f>
        <v>1119</v>
      </c>
      <c r="E25">
        <f>VLOOKUP(B25,Table29[],4,FALSE)</f>
        <v>0</v>
      </c>
      <c r="I25">
        <v>27052</v>
      </c>
      <c r="J25" t="s">
        <v>53</v>
      </c>
      <c r="K25">
        <v>511.65</v>
      </c>
      <c r="L25">
        <v>511.65</v>
      </c>
      <c r="O25" s="35">
        <v>26901</v>
      </c>
      <c r="P25" s="83">
        <v>25</v>
      </c>
      <c r="Q25" s="83">
        <v>0</v>
      </c>
    </row>
    <row r="26" spans="2:17" x14ac:dyDescent="0.3">
      <c r="B26">
        <v>27010</v>
      </c>
      <c r="C26" t="s">
        <v>1</v>
      </c>
      <c r="D26">
        <f>VLOOKUP(B26,Table29[],3,FALSE)</f>
        <v>316</v>
      </c>
      <c r="E26">
        <f>VLOOKUP(B26,Table29[],4,FALSE)</f>
        <v>0</v>
      </c>
      <c r="I26">
        <v>27051</v>
      </c>
      <c r="J26" t="s">
        <v>12</v>
      </c>
      <c r="K26">
        <v>900</v>
      </c>
      <c r="L26">
        <v>0</v>
      </c>
      <c r="O26" s="35">
        <v>26914</v>
      </c>
      <c r="P26" s="83">
        <v>774</v>
      </c>
      <c r="Q26" s="83">
        <v>0</v>
      </c>
    </row>
    <row r="27" spans="2:17" x14ac:dyDescent="0.3">
      <c r="B27">
        <v>26977</v>
      </c>
      <c r="C27" t="s">
        <v>1</v>
      </c>
      <c r="D27">
        <f>VLOOKUP(B27,Table29[],3,FALSE)</f>
        <v>500</v>
      </c>
      <c r="E27">
        <f>VLOOKUP(B27,Table29[],4,FALSE)</f>
        <v>0</v>
      </c>
      <c r="I27">
        <v>27049</v>
      </c>
      <c r="J27" t="s">
        <v>9</v>
      </c>
      <c r="K27">
        <v>523.25</v>
      </c>
      <c r="L27">
        <v>0</v>
      </c>
      <c r="O27" s="35">
        <v>26918</v>
      </c>
      <c r="P27" s="83">
        <v>459</v>
      </c>
      <c r="Q27" s="83">
        <v>0</v>
      </c>
    </row>
    <row r="28" spans="2:17" x14ac:dyDescent="0.3">
      <c r="B28">
        <v>27014</v>
      </c>
      <c r="C28" t="s">
        <v>1</v>
      </c>
      <c r="D28">
        <f>VLOOKUP(B28,Table29[],3,FALSE)</f>
        <v>1084</v>
      </c>
      <c r="E28">
        <f>VLOOKUP(B28,Table29[],4,FALSE)</f>
        <v>0</v>
      </c>
      <c r="I28">
        <v>27048</v>
      </c>
      <c r="J28" t="s">
        <v>66</v>
      </c>
      <c r="K28">
        <v>444</v>
      </c>
      <c r="L28">
        <v>0</v>
      </c>
      <c r="O28" s="35">
        <v>26919</v>
      </c>
      <c r="P28" s="83">
        <v>615</v>
      </c>
      <c r="Q28" s="83">
        <v>0</v>
      </c>
    </row>
    <row r="29" spans="2:17" x14ac:dyDescent="0.3">
      <c r="B29">
        <v>26938</v>
      </c>
      <c r="C29" t="s">
        <v>1</v>
      </c>
      <c r="D29">
        <f>VLOOKUP(B29,Table29[],3,FALSE)</f>
        <v>1416</v>
      </c>
      <c r="E29">
        <f>VLOOKUP(B29,Table29[],4,FALSE)</f>
        <v>0</v>
      </c>
      <c r="I29">
        <v>27047</v>
      </c>
      <c r="J29" t="s">
        <v>18</v>
      </c>
      <c r="K29">
        <v>276</v>
      </c>
      <c r="L29">
        <v>0</v>
      </c>
      <c r="O29" s="35">
        <v>26922</v>
      </c>
      <c r="P29" s="83">
        <v>1392</v>
      </c>
      <c r="Q29" s="83">
        <v>0</v>
      </c>
    </row>
    <row r="30" spans="2:17" x14ac:dyDescent="0.3">
      <c r="B30">
        <v>27005</v>
      </c>
      <c r="C30" t="s">
        <v>1</v>
      </c>
      <c r="D30">
        <f>VLOOKUP(B30,Table29[],3,FALSE)</f>
        <v>524</v>
      </c>
      <c r="E30">
        <f>VLOOKUP(B30,Table29[],4,FALSE)</f>
        <v>0</v>
      </c>
      <c r="I30">
        <v>27046</v>
      </c>
      <c r="J30" t="s">
        <v>67</v>
      </c>
      <c r="K30">
        <v>453</v>
      </c>
      <c r="L30">
        <v>0</v>
      </c>
      <c r="O30" s="35">
        <v>26924</v>
      </c>
      <c r="P30" s="83">
        <v>706</v>
      </c>
      <c r="Q30" s="83">
        <v>0</v>
      </c>
    </row>
    <row r="31" spans="2:17" x14ac:dyDescent="0.3">
      <c r="B31">
        <v>27023</v>
      </c>
      <c r="C31" t="s">
        <v>1</v>
      </c>
      <c r="D31">
        <f>VLOOKUP(B31,Table29[],3,FALSE)</f>
        <v>2134</v>
      </c>
      <c r="E31">
        <f>VLOOKUP(B31,Table29[],4,FALSE)</f>
        <v>0</v>
      </c>
      <c r="I31">
        <v>27045</v>
      </c>
      <c r="J31" t="s">
        <v>14</v>
      </c>
      <c r="K31">
        <v>0</v>
      </c>
      <c r="L31">
        <v>0</v>
      </c>
      <c r="O31" s="35">
        <v>26926</v>
      </c>
      <c r="P31" s="83">
        <v>1352</v>
      </c>
      <c r="Q31" s="83">
        <v>0</v>
      </c>
    </row>
    <row r="32" spans="2:17" x14ac:dyDescent="0.3">
      <c r="B32">
        <v>27025</v>
      </c>
      <c r="C32" t="s">
        <v>1</v>
      </c>
      <c r="D32">
        <f>VLOOKUP(B32,Table29[],3,FALSE)</f>
        <v>508</v>
      </c>
      <c r="E32">
        <f>VLOOKUP(B32,Table29[],4,FALSE)</f>
        <v>0</v>
      </c>
      <c r="I32">
        <v>27044</v>
      </c>
      <c r="J32" t="s">
        <v>67</v>
      </c>
      <c r="K32">
        <v>23</v>
      </c>
      <c r="L32">
        <v>23</v>
      </c>
      <c r="O32" s="35">
        <v>26927</v>
      </c>
      <c r="P32" s="83">
        <v>928</v>
      </c>
      <c r="Q32" s="83">
        <v>0</v>
      </c>
    </row>
    <row r="33" spans="2:17" x14ac:dyDescent="0.3">
      <c r="B33">
        <v>27002</v>
      </c>
      <c r="C33" t="s">
        <v>71</v>
      </c>
      <c r="D33">
        <f>VLOOKUP(B33,Table29[],3,FALSE)</f>
        <v>574</v>
      </c>
      <c r="E33">
        <f>VLOOKUP(B33,Table29[],4,FALSE)</f>
        <v>0</v>
      </c>
      <c r="I33">
        <v>27043</v>
      </c>
      <c r="J33" t="s">
        <v>12</v>
      </c>
      <c r="K33">
        <v>1117</v>
      </c>
      <c r="L33">
        <v>0</v>
      </c>
      <c r="O33" s="35">
        <v>26938</v>
      </c>
      <c r="P33" s="83">
        <v>1416</v>
      </c>
      <c r="Q33" s="83">
        <v>0</v>
      </c>
    </row>
    <row r="34" spans="2:17" x14ac:dyDescent="0.3">
      <c r="B34">
        <v>26954</v>
      </c>
      <c r="C34" t="s">
        <v>71</v>
      </c>
      <c r="D34">
        <f>VLOOKUP(B34,Table29[],3,FALSE)</f>
        <v>449</v>
      </c>
      <c r="E34">
        <f>VLOOKUP(B34,Table29[],4,FALSE)</f>
        <v>0</v>
      </c>
      <c r="I34">
        <v>27042</v>
      </c>
      <c r="J34" t="s">
        <v>66</v>
      </c>
      <c r="K34">
        <v>420</v>
      </c>
      <c r="L34">
        <v>420</v>
      </c>
      <c r="O34" s="35">
        <v>26939</v>
      </c>
      <c r="P34" s="83">
        <v>554</v>
      </c>
      <c r="Q34" s="83">
        <v>0</v>
      </c>
    </row>
    <row r="35" spans="2:17" x14ac:dyDescent="0.3">
      <c r="B35">
        <v>26958</v>
      </c>
      <c r="C35" t="s">
        <v>71</v>
      </c>
      <c r="D35">
        <f>VLOOKUP(B35,Table29[],3,FALSE)</f>
        <v>608</v>
      </c>
      <c r="E35">
        <f>VLOOKUP(B35,Table29[],4,FALSE)</f>
        <v>0</v>
      </c>
      <c r="I35">
        <v>27041</v>
      </c>
      <c r="J35" t="s">
        <v>14</v>
      </c>
      <c r="K35">
        <v>1748</v>
      </c>
      <c r="L35">
        <v>0</v>
      </c>
      <c r="O35" s="35">
        <v>26941</v>
      </c>
      <c r="P35" s="83">
        <v>409</v>
      </c>
      <c r="Q35" s="83">
        <v>0</v>
      </c>
    </row>
    <row r="36" spans="2:17" x14ac:dyDescent="0.3">
      <c r="B36">
        <v>26987</v>
      </c>
      <c r="C36" t="s">
        <v>71</v>
      </c>
      <c r="D36">
        <f>VLOOKUP(B36,Table29[],3,FALSE)</f>
        <v>530</v>
      </c>
      <c r="E36">
        <f>VLOOKUP(B36,Table29[],4,FALSE)</f>
        <v>0</v>
      </c>
      <c r="I36">
        <v>27039</v>
      </c>
      <c r="J36" t="s">
        <v>66</v>
      </c>
      <c r="K36">
        <v>614</v>
      </c>
      <c r="L36">
        <v>614</v>
      </c>
      <c r="O36" s="35">
        <v>26942</v>
      </c>
      <c r="P36" s="83">
        <v>728</v>
      </c>
      <c r="Q36" s="83">
        <v>728</v>
      </c>
    </row>
    <row r="37" spans="2:17" x14ac:dyDescent="0.3">
      <c r="B37">
        <v>26951</v>
      </c>
      <c r="C37" t="s">
        <v>71</v>
      </c>
      <c r="D37">
        <f>VLOOKUP(B37,Table29[],3,FALSE)</f>
        <v>445</v>
      </c>
      <c r="E37">
        <f>VLOOKUP(B37,Table29[],4,FALSE)</f>
        <v>0</v>
      </c>
      <c r="I37">
        <v>27038</v>
      </c>
      <c r="J37" t="s">
        <v>22</v>
      </c>
      <c r="K37">
        <v>1494</v>
      </c>
      <c r="L37">
        <v>0</v>
      </c>
      <c r="O37" s="35">
        <v>26943</v>
      </c>
      <c r="P37" s="83">
        <v>1830</v>
      </c>
      <c r="Q37" s="83">
        <v>0</v>
      </c>
    </row>
    <row r="38" spans="2:17" x14ac:dyDescent="0.3">
      <c r="B38">
        <v>26950</v>
      </c>
      <c r="C38" t="s">
        <v>71</v>
      </c>
      <c r="D38">
        <f>VLOOKUP(B38,Table29[],3,FALSE)</f>
        <v>461</v>
      </c>
      <c r="E38">
        <f>VLOOKUP(B38,Table29[],4,FALSE)</f>
        <v>0</v>
      </c>
      <c r="I38">
        <v>27037</v>
      </c>
      <c r="J38" t="s">
        <v>9</v>
      </c>
      <c r="K38">
        <v>2780</v>
      </c>
      <c r="L38">
        <v>2780</v>
      </c>
      <c r="O38" s="35">
        <v>26949</v>
      </c>
      <c r="P38" s="83">
        <v>56</v>
      </c>
      <c r="Q38" s="83">
        <v>0</v>
      </c>
    </row>
    <row r="39" spans="2:17" x14ac:dyDescent="0.3">
      <c r="B39">
        <v>27011</v>
      </c>
      <c r="C39" t="s">
        <v>71</v>
      </c>
      <c r="D39">
        <f>VLOOKUP(B39,Table29[],3,FALSE)</f>
        <v>631</v>
      </c>
      <c r="E39">
        <f>VLOOKUP(B39,Table29[],4,FALSE)</f>
        <v>0</v>
      </c>
      <c r="I39">
        <v>27036</v>
      </c>
      <c r="J39" t="s">
        <v>18</v>
      </c>
      <c r="K39">
        <v>455</v>
      </c>
      <c r="L39">
        <v>0</v>
      </c>
      <c r="O39" s="35">
        <v>26950</v>
      </c>
      <c r="P39" s="83">
        <v>461</v>
      </c>
      <c r="Q39" s="83">
        <v>0</v>
      </c>
    </row>
    <row r="40" spans="2:17" x14ac:dyDescent="0.3">
      <c r="B40">
        <v>26984</v>
      </c>
      <c r="C40" t="s">
        <v>71</v>
      </c>
      <c r="D40">
        <f>VLOOKUP(B40,Table29[],3,FALSE)</f>
        <v>762.65</v>
      </c>
      <c r="E40">
        <f>VLOOKUP(B40,Table29[],4,FALSE)</f>
        <v>762.65</v>
      </c>
      <c r="I40">
        <v>27035</v>
      </c>
      <c r="J40" t="s">
        <v>14</v>
      </c>
      <c r="K40">
        <v>803</v>
      </c>
      <c r="L40">
        <v>0</v>
      </c>
      <c r="O40" s="35">
        <v>26951</v>
      </c>
      <c r="P40" s="83">
        <v>445</v>
      </c>
      <c r="Q40" s="83">
        <v>0</v>
      </c>
    </row>
    <row r="41" spans="2:17" x14ac:dyDescent="0.3">
      <c r="B41">
        <v>26967</v>
      </c>
      <c r="C41" t="s">
        <v>71</v>
      </c>
      <c r="D41">
        <f>VLOOKUP(B41,Table29[],3,FALSE)</f>
        <v>427</v>
      </c>
      <c r="E41">
        <f>VLOOKUP(B41,Table29[],4,FALSE)</f>
        <v>0</v>
      </c>
      <c r="I41">
        <v>27034</v>
      </c>
      <c r="J41" t="s">
        <v>53</v>
      </c>
      <c r="K41">
        <v>1329</v>
      </c>
      <c r="L41">
        <v>0</v>
      </c>
      <c r="O41" s="35">
        <v>26952</v>
      </c>
      <c r="P41" s="83">
        <v>490</v>
      </c>
      <c r="Q41" s="83">
        <v>0</v>
      </c>
    </row>
    <row r="42" spans="2:17" x14ac:dyDescent="0.3">
      <c r="B42">
        <v>26985</v>
      </c>
      <c r="C42" t="s">
        <v>71</v>
      </c>
      <c r="D42">
        <f>VLOOKUP(B42,Table29[],3,FALSE)</f>
        <v>510</v>
      </c>
      <c r="E42">
        <f>VLOOKUP(B42,Table29[],4,FALSE)</f>
        <v>0</v>
      </c>
      <c r="I42">
        <v>27031</v>
      </c>
      <c r="J42" t="s">
        <v>9</v>
      </c>
      <c r="K42">
        <v>1059</v>
      </c>
      <c r="L42">
        <v>1059</v>
      </c>
      <c r="O42" s="35">
        <v>26953</v>
      </c>
      <c r="P42" s="83">
        <v>840</v>
      </c>
      <c r="Q42" s="83">
        <v>0</v>
      </c>
    </row>
    <row r="43" spans="2:17" x14ac:dyDescent="0.3">
      <c r="B43">
        <v>27016</v>
      </c>
      <c r="C43" t="s">
        <v>71</v>
      </c>
      <c r="D43">
        <f>VLOOKUP(B43,Table29[],3,FALSE)</f>
        <v>685</v>
      </c>
      <c r="E43">
        <f>VLOOKUP(B43,Table29[],4,FALSE)</f>
        <v>0</v>
      </c>
      <c r="I43">
        <v>27030</v>
      </c>
      <c r="J43" t="s">
        <v>9</v>
      </c>
      <c r="K43">
        <v>853</v>
      </c>
      <c r="L43">
        <v>853</v>
      </c>
      <c r="O43" s="35">
        <v>26954</v>
      </c>
      <c r="P43" s="83">
        <v>449</v>
      </c>
      <c r="Q43" s="83">
        <v>0</v>
      </c>
    </row>
    <row r="44" spans="2:17" x14ac:dyDescent="0.3">
      <c r="B44">
        <v>26943</v>
      </c>
      <c r="C44" t="s">
        <v>71</v>
      </c>
      <c r="D44">
        <f>VLOOKUP(B44,Table29[],3,FALSE)</f>
        <v>1830</v>
      </c>
      <c r="E44">
        <f>VLOOKUP(B44,Table29[],4,FALSE)</f>
        <v>0</v>
      </c>
      <c r="I44">
        <v>27029</v>
      </c>
      <c r="J44" t="s">
        <v>11</v>
      </c>
      <c r="K44">
        <v>2419</v>
      </c>
      <c r="L44">
        <v>0</v>
      </c>
      <c r="O44" s="35">
        <v>26955</v>
      </c>
      <c r="P44" s="83">
        <v>683</v>
      </c>
      <c r="Q44" s="83">
        <v>0</v>
      </c>
    </row>
    <row r="45" spans="2:17" x14ac:dyDescent="0.3">
      <c r="B45">
        <v>27038</v>
      </c>
      <c r="C45" t="s">
        <v>71</v>
      </c>
      <c r="D45">
        <f>VLOOKUP(B45,Table29[],3,FALSE)</f>
        <v>1494</v>
      </c>
      <c r="E45">
        <f>VLOOKUP(B45,Table29[],4,FALSE)</f>
        <v>0</v>
      </c>
      <c r="I45">
        <v>27028</v>
      </c>
      <c r="J45" t="s">
        <v>18</v>
      </c>
      <c r="K45">
        <v>941</v>
      </c>
      <c r="L45">
        <v>941</v>
      </c>
      <c r="O45" s="35">
        <v>26956</v>
      </c>
      <c r="P45" s="83">
        <v>459</v>
      </c>
      <c r="Q45" s="83">
        <v>0</v>
      </c>
    </row>
    <row r="46" spans="2:17" x14ac:dyDescent="0.3">
      <c r="B46">
        <v>26883</v>
      </c>
      <c r="C46" t="s">
        <v>52</v>
      </c>
      <c r="D46">
        <f>VLOOKUP(B46,Table29[],3,FALSE)</f>
        <v>766</v>
      </c>
      <c r="E46">
        <f>VLOOKUP(B46,Table29[],4,FALSE)</f>
        <v>0</v>
      </c>
      <c r="I46">
        <v>27027</v>
      </c>
      <c r="J46" t="s">
        <v>67</v>
      </c>
      <c r="K46">
        <v>910</v>
      </c>
      <c r="L46">
        <v>0</v>
      </c>
      <c r="O46" s="35">
        <v>26957</v>
      </c>
      <c r="P46" s="83">
        <v>222</v>
      </c>
      <c r="Q46" s="83">
        <v>0</v>
      </c>
    </row>
    <row r="47" spans="2:17" x14ac:dyDescent="0.3">
      <c r="B47">
        <v>27034</v>
      </c>
      <c r="C47" t="s">
        <v>52</v>
      </c>
      <c r="D47">
        <f>VLOOKUP(B47,Table29[],3,FALSE)</f>
        <v>1329</v>
      </c>
      <c r="E47">
        <f>VLOOKUP(B47,Table29[],4,FALSE)</f>
        <v>0</v>
      </c>
      <c r="I47">
        <v>27026</v>
      </c>
      <c r="J47" t="s">
        <v>67</v>
      </c>
      <c r="K47">
        <v>454</v>
      </c>
      <c r="L47">
        <v>0</v>
      </c>
      <c r="O47" s="35">
        <v>26958</v>
      </c>
      <c r="P47" s="83">
        <v>608</v>
      </c>
      <c r="Q47" s="83">
        <v>0</v>
      </c>
    </row>
    <row r="48" spans="2:17" x14ac:dyDescent="0.3">
      <c r="B48">
        <v>26949</v>
      </c>
      <c r="C48" t="s">
        <v>52</v>
      </c>
      <c r="D48">
        <f>VLOOKUP(B48,Table29[],3,FALSE)</f>
        <v>56</v>
      </c>
      <c r="E48">
        <f>VLOOKUP(B48,Table29[],4,FALSE)</f>
        <v>0</v>
      </c>
      <c r="I48">
        <v>27025</v>
      </c>
      <c r="J48" t="s">
        <v>8</v>
      </c>
      <c r="K48">
        <v>508</v>
      </c>
      <c r="L48">
        <v>0</v>
      </c>
      <c r="O48" s="35">
        <v>26959</v>
      </c>
      <c r="P48" s="83">
        <v>2354</v>
      </c>
      <c r="Q48" s="83">
        <v>0</v>
      </c>
    </row>
    <row r="49" spans="2:17" x14ac:dyDescent="0.3">
      <c r="B49">
        <v>27022</v>
      </c>
      <c r="C49" t="s">
        <v>52</v>
      </c>
      <c r="D49">
        <f>VLOOKUP(B49,Table29[],3,FALSE)</f>
        <v>72</v>
      </c>
      <c r="E49">
        <f>VLOOKUP(B49,Table29[],4,FALSE)</f>
        <v>0</v>
      </c>
      <c r="I49">
        <v>27024</v>
      </c>
      <c r="J49" t="s">
        <v>12</v>
      </c>
      <c r="K49">
        <v>536</v>
      </c>
      <c r="L49">
        <v>0</v>
      </c>
      <c r="O49" s="35">
        <v>26960</v>
      </c>
      <c r="P49" s="83">
        <v>831</v>
      </c>
      <c r="Q49" s="83">
        <v>0</v>
      </c>
    </row>
    <row r="50" spans="2:17" x14ac:dyDescent="0.3">
      <c r="B50">
        <v>26942</v>
      </c>
      <c r="C50" t="s">
        <v>52</v>
      </c>
      <c r="D50">
        <f>VLOOKUP(B50,Table29[],3,FALSE)</f>
        <v>728</v>
      </c>
      <c r="E50">
        <f>VLOOKUP(B50,Table29[],4,FALSE)</f>
        <v>728</v>
      </c>
      <c r="I50">
        <v>27023</v>
      </c>
      <c r="J50" t="s">
        <v>8</v>
      </c>
      <c r="K50">
        <v>2134</v>
      </c>
      <c r="L50">
        <v>0</v>
      </c>
      <c r="O50" s="35">
        <v>26962</v>
      </c>
      <c r="P50" s="83">
        <v>473</v>
      </c>
      <c r="Q50" s="83">
        <v>0</v>
      </c>
    </row>
    <row r="51" spans="2:17" x14ac:dyDescent="0.3">
      <c r="B51">
        <v>26999</v>
      </c>
      <c r="C51" t="s">
        <v>52</v>
      </c>
      <c r="D51">
        <f>VLOOKUP(B51,Table29[],3,FALSE)</f>
        <v>702</v>
      </c>
      <c r="E51">
        <f>VLOOKUP(B51,Table29[],4,FALSE)</f>
        <v>0</v>
      </c>
      <c r="I51">
        <v>27022</v>
      </c>
      <c r="J51" t="s">
        <v>53</v>
      </c>
      <c r="K51">
        <v>72</v>
      </c>
      <c r="L51">
        <v>0</v>
      </c>
      <c r="O51" s="35">
        <v>26963</v>
      </c>
      <c r="P51" s="83">
        <v>428</v>
      </c>
      <c r="Q51" s="83">
        <v>0</v>
      </c>
    </row>
    <row r="52" spans="2:17" x14ac:dyDescent="0.3">
      <c r="B52">
        <v>27007</v>
      </c>
      <c r="C52" t="s">
        <v>52</v>
      </c>
      <c r="D52">
        <f>VLOOKUP(B52,Table29[],3,FALSE)</f>
        <v>2470</v>
      </c>
      <c r="E52">
        <f>VLOOKUP(B52,Table29[],4,FALSE)</f>
        <v>0</v>
      </c>
      <c r="I52">
        <v>27020</v>
      </c>
      <c r="J52" t="s">
        <v>66</v>
      </c>
      <c r="K52">
        <v>568</v>
      </c>
      <c r="L52">
        <v>0</v>
      </c>
      <c r="O52" s="35">
        <v>26964</v>
      </c>
      <c r="P52" s="83">
        <v>3307</v>
      </c>
      <c r="Q52" s="83">
        <v>0</v>
      </c>
    </row>
    <row r="53" spans="2:17" x14ac:dyDescent="0.3">
      <c r="B53">
        <v>27052</v>
      </c>
      <c r="C53" t="s">
        <v>52</v>
      </c>
      <c r="D53">
        <f>VLOOKUP(B53,Table29[],3,FALSE)</f>
        <v>511.65</v>
      </c>
      <c r="E53">
        <f>VLOOKUP(B53,Table29[],4,FALSE)</f>
        <v>511.65</v>
      </c>
      <c r="I53">
        <v>27019</v>
      </c>
      <c r="J53" t="s">
        <v>66</v>
      </c>
      <c r="K53">
        <v>360</v>
      </c>
      <c r="L53">
        <v>0</v>
      </c>
      <c r="O53" s="35">
        <v>26965</v>
      </c>
      <c r="P53" s="83">
        <v>726</v>
      </c>
      <c r="Q53" s="83">
        <v>0</v>
      </c>
    </row>
    <row r="54" spans="2:17" x14ac:dyDescent="0.3">
      <c r="B54">
        <v>27051</v>
      </c>
      <c r="C54" t="s">
        <v>6</v>
      </c>
      <c r="D54">
        <f>VLOOKUP(B54,Table29[],3,FALSE)</f>
        <v>900</v>
      </c>
      <c r="E54">
        <f>VLOOKUP(B54,Table29[],4,FALSE)</f>
        <v>0</v>
      </c>
      <c r="I54">
        <v>27018</v>
      </c>
      <c r="J54" t="s">
        <v>8</v>
      </c>
      <c r="K54">
        <v>1119</v>
      </c>
      <c r="L54">
        <v>0</v>
      </c>
      <c r="O54" s="35">
        <v>26966</v>
      </c>
      <c r="P54" s="83">
        <v>608</v>
      </c>
      <c r="Q54" s="83">
        <v>608</v>
      </c>
    </row>
    <row r="55" spans="2:17" x14ac:dyDescent="0.3">
      <c r="B55">
        <v>27013</v>
      </c>
      <c r="C55" t="s">
        <v>6</v>
      </c>
      <c r="D55">
        <f>VLOOKUP(B55,Table29[],3,FALSE)</f>
        <v>1781</v>
      </c>
      <c r="E55">
        <f>VLOOKUP(B55,Table29[],4,FALSE)</f>
        <v>1781</v>
      </c>
      <c r="I55">
        <v>27017</v>
      </c>
      <c r="J55" t="s">
        <v>8</v>
      </c>
      <c r="K55">
        <v>3550.4</v>
      </c>
      <c r="L55">
        <v>0</v>
      </c>
      <c r="O55" s="35">
        <v>26967</v>
      </c>
      <c r="P55" s="83">
        <v>427</v>
      </c>
      <c r="Q55" s="83">
        <v>0</v>
      </c>
    </row>
    <row r="56" spans="2:17" x14ac:dyDescent="0.3">
      <c r="B56">
        <v>27024</v>
      </c>
      <c r="C56" t="s">
        <v>6</v>
      </c>
      <c r="D56">
        <f>VLOOKUP(B56,Table29[],3,FALSE)</f>
        <v>536</v>
      </c>
      <c r="E56">
        <f>VLOOKUP(B56,Table29[],4,FALSE)</f>
        <v>0</v>
      </c>
      <c r="I56">
        <v>27016</v>
      </c>
      <c r="J56" t="s">
        <v>22</v>
      </c>
      <c r="K56">
        <v>685</v>
      </c>
      <c r="L56">
        <v>0</v>
      </c>
      <c r="O56" s="35">
        <v>26968</v>
      </c>
      <c r="P56" s="83">
        <v>2037.65</v>
      </c>
      <c r="Q56" s="83">
        <v>0</v>
      </c>
    </row>
    <row r="57" spans="2:17" x14ac:dyDescent="0.3">
      <c r="B57">
        <v>27001</v>
      </c>
      <c r="C57" t="s">
        <v>6</v>
      </c>
      <c r="D57">
        <f>VLOOKUP(B57,Table29[],3,FALSE)</f>
        <v>383</v>
      </c>
      <c r="E57">
        <f>VLOOKUP(B57,Table29[],4,FALSE)</f>
        <v>0</v>
      </c>
      <c r="I57">
        <v>27014</v>
      </c>
      <c r="J57" t="s">
        <v>8</v>
      </c>
      <c r="K57">
        <v>1084</v>
      </c>
      <c r="L57">
        <v>0</v>
      </c>
      <c r="O57" s="35">
        <v>26969</v>
      </c>
      <c r="P57" s="83">
        <v>424</v>
      </c>
      <c r="Q57" s="83">
        <v>424</v>
      </c>
    </row>
    <row r="58" spans="2:17" x14ac:dyDescent="0.3">
      <c r="B58">
        <v>27043</v>
      </c>
      <c r="C58" t="s">
        <v>6</v>
      </c>
      <c r="D58">
        <f>VLOOKUP(B58,Table29[],3,FALSE)</f>
        <v>1117</v>
      </c>
      <c r="E58">
        <f>VLOOKUP(B58,Table29[],4,FALSE)</f>
        <v>0</v>
      </c>
      <c r="I58">
        <v>27013</v>
      </c>
      <c r="J58" t="s">
        <v>12</v>
      </c>
      <c r="K58">
        <v>1781</v>
      </c>
      <c r="L58">
        <v>1781</v>
      </c>
      <c r="O58" s="35">
        <v>26970</v>
      </c>
      <c r="P58" s="83">
        <v>1682</v>
      </c>
      <c r="Q58" s="83">
        <v>0</v>
      </c>
    </row>
    <row r="59" spans="2:17" x14ac:dyDescent="0.3">
      <c r="B59">
        <v>27055</v>
      </c>
      <c r="C59" t="s">
        <v>6</v>
      </c>
      <c r="D59">
        <f>VLOOKUP(B59,Table29[],3,FALSE)</f>
        <v>1228</v>
      </c>
      <c r="E59">
        <f>VLOOKUP(B59,Table29[],4,FALSE)</f>
        <v>0</v>
      </c>
      <c r="I59">
        <v>27012</v>
      </c>
      <c r="J59" t="s">
        <v>21</v>
      </c>
      <c r="K59">
        <v>617</v>
      </c>
      <c r="L59">
        <v>0</v>
      </c>
      <c r="O59" s="35">
        <v>26971</v>
      </c>
      <c r="P59" s="83">
        <v>854</v>
      </c>
      <c r="Q59" s="83">
        <v>0</v>
      </c>
    </row>
    <row r="60" spans="2:17" x14ac:dyDescent="0.3">
      <c r="B60">
        <v>26922</v>
      </c>
      <c r="C60" t="s">
        <v>6</v>
      </c>
      <c r="D60">
        <f>VLOOKUP(B60,Table29[],3,FALSE)</f>
        <v>696</v>
      </c>
      <c r="E60">
        <f>VLOOKUP(B60,Table29[],4,FALSE)</f>
        <v>0</v>
      </c>
      <c r="I60">
        <v>27011</v>
      </c>
      <c r="J60" t="s">
        <v>22</v>
      </c>
      <c r="K60">
        <v>631</v>
      </c>
      <c r="L60">
        <v>0</v>
      </c>
      <c r="O60" s="35">
        <v>26972</v>
      </c>
      <c r="P60" s="83">
        <v>764</v>
      </c>
      <c r="Q60" s="83">
        <v>0</v>
      </c>
    </row>
    <row r="61" spans="2:17" x14ac:dyDescent="0.3">
      <c r="B61">
        <v>27006</v>
      </c>
      <c r="C61" t="s">
        <v>6</v>
      </c>
      <c r="D61">
        <f>VLOOKUP(B61,Table29[],3,FALSE)</f>
        <v>3171</v>
      </c>
      <c r="E61">
        <f>VLOOKUP(B61,Table29[],4,FALSE)</f>
        <v>0</v>
      </c>
      <c r="I61">
        <v>27010</v>
      </c>
      <c r="J61" t="s">
        <v>8</v>
      </c>
      <c r="K61">
        <v>316</v>
      </c>
      <c r="L61">
        <v>0</v>
      </c>
      <c r="O61" s="35">
        <v>26974</v>
      </c>
      <c r="P61" s="83">
        <v>510</v>
      </c>
      <c r="Q61" s="83">
        <v>0</v>
      </c>
    </row>
    <row r="62" spans="2:17" x14ac:dyDescent="0.3">
      <c r="B62">
        <v>26968</v>
      </c>
      <c r="C62" t="s">
        <v>6</v>
      </c>
      <c r="D62">
        <f>VLOOKUP(B62,Table29[],3,FALSE)</f>
        <v>2037.65</v>
      </c>
      <c r="E62">
        <f>VLOOKUP(B62,Table29[],4,FALSE)</f>
        <v>0</v>
      </c>
      <c r="I62">
        <v>27008</v>
      </c>
      <c r="J62" t="s">
        <v>11</v>
      </c>
      <c r="K62">
        <v>683</v>
      </c>
      <c r="L62">
        <v>683</v>
      </c>
      <c r="O62" s="35">
        <v>26975</v>
      </c>
      <c r="P62" s="83">
        <v>320</v>
      </c>
      <c r="Q62" s="83">
        <v>0</v>
      </c>
    </row>
    <row r="63" spans="2:17" x14ac:dyDescent="0.3">
      <c r="B63">
        <v>26972</v>
      </c>
      <c r="C63" t="s">
        <v>6</v>
      </c>
      <c r="D63">
        <f>VLOOKUP(B63,Table29[],3,FALSE)</f>
        <v>764</v>
      </c>
      <c r="E63">
        <f>VLOOKUP(B63,Table29[],4,FALSE)</f>
        <v>0</v>
      </c>
      <c r="I63">
        <v>27007</v>
      </c>
      <c r="J63" t="s">
        <v>53</v>
      </c>
      <c r="K63">
        <v>2470</v>
      </c>
      <c r="L63">
        <v>0</v>
      </c>
      <c r="O63" s="35">
        <v>26976</v>
      </c>
      <c r="P63" s="83">
        <v>843</v>
      </c>
      <c r="Q63" s="83">
        <v>0</v>
      </c>
    </row>
    <row r="64" spans="2:17" x14ac:dyDescent="0.3">
      <c r="B64">
        <v>26959</v>
      </c>
      <c r="C64" t="s">
        <v>6</v>
      </c>
      <c r="D64">
        <f>VLOOKUP(B64,Table29[],3,FALSE)</f>
        <v>2354</v>
      </c>
      <c r="E64">
        <f>VLOOKUP(B64,Table29[],4,FALSE)</f>
        <v>0</v>
      </c>
      <c r="I64">
        <v>27006</v>
      </c>
      <c r="J64" t="s">
        <v>12</v>
      </c>
      <c r="K64">
        <v>3171</v>
      </c>
      <c r="L64">
        <v>0</v>
      </c>
      <c r="O64" s="35">
        <v>26977</v>
      </c>
      <c r="P64" s="83">
        <v>500</v>
      </c>
      <c r="Q64" s="83">
        <v>0</v>
      </c>
    </row>
    <row r="65" spans="2:17" x14ac:dyDescent="0.3">
      <c r="B65">
        <v>26978</v>
      </c>
      <c r="C65" t="s">
        <v>6</v>
      </c>
      <c r="D65">
        <f>VLOOKUP(B65,Table29[],3,FALSE)</f>
        <v>477</v>
      </c>
      <c r="E65">
        <f>VLOOKUP(B65,Table29[],4,FALSE)</f>
        <v>0</v>
      </c>
      <c r="I65">
        <v>27005</v>
      </c>
      <c r="J65" t="s">
        <v>8</v>
      </c>
      <c r="K65">
        <v>524</v>
      </c>
      <c r="L65">
        <v>0</v>
      </c>
      <c r="O65" s="35">
        <v>26978</v>
      </c>
      <c r="P65" s="83">
        <v>477</v>
      </c>
      <c r="Q65" s="83">
        <v>0</v>
      </c>
    </row>
    <row r="66" spans="2:17" x14ac:dyDescent="0.3">
      <c r="B66">
        <v>26783</v>
      </c>
      <c r="C66" t="s">
        <v>6</v>
      </c>
      <c r="D66">
        <f>VLOOKUP(B66,Table29[],3,FALSE)</f>
        <v>102</v>
      </c>
      <c r="E66">
        <f>VLOOKUP(B66,Table29[],4,FALSE)</f>
        <v>0</v>
      </c>
      <c r="I66">
        <v>27004</v>
      </c>
      <c r="J66" t="s">
        <v>8</v>
      </c>
      <c r="K66">
        <v>1078</v>
      </c>
      <c r="L66">
        <v>0</v>
      </c>
      <c r="O66" s="35">
        <v>26979</v>
      </c>
      <c r="P66" s="83">
        <v>585</v>
      </c>
      <c r="Q66" s="83">
        <v>0</v>
      </c>
    </row>
    <row r="67" spans="2:17" x14ac:dyDescent="0.3">
      <c r="B67">
        <v>26939</v>
      </c>
      <c r="C67" t="s">
        <v>6</v>
      </c>
      <c r="D67">
        <f>VLOOKUP(B67,Table29[],3,FALSE)</f>
        <v>554</v>
      </c>
      <c r="E67">
        <f>VLOOKUP(B67,Table29[],4,FALSE)</f>
        <v>0</v>
      </c>
      <c r="I67">
        <v>27003</v>
      </c>
      <c r="J67" t="s">
        <v>21</v>
      </c>
      <c r="K67">
        <v>459</v>
      </c>
      <c r="L67">
        <v>0</v>
      </c>
      <c r="O67" s="35">
        <v>26980</v>
      </c>
      <c r="P67" s="83">
        <v>1357.5</v>
      </c>
      <c r="Q67" s="83">
        <v>0</v>
      </c>
    </row>
    <row r="68" spans="2:17" x14ac:dyDescent="0.3">
      <c r="B68">
        <v>27053</v>
      </c>
      <c r="C68" t="s">
        <v>65</v>
      </c>
      <c r="D68">
        <f>VLOOKUP(B68,Table29[],3,FALSE)</f>
        <v>855.65</v>
      </c>
      <c r="E68">
        <f>VLOOKUP(B68,Table29[],4,FALSE)</f>
        <v>0</v>
      </c>
      <c r="I68">
        <v>27002</v>
      </c>
      <c r="J68" t="s">
        <v>22</v>
      </c>
      <c r="K68">
        <v>574</v>
      </c>
      <c r="L68">
        <v>0</v>
      </c>
      <c r="O68" s="35">
        <v>26981</v>
      </c>
      <c r="P68" s="83">
        <v>2219</v>
      </c>
      <c r="Q68" s="83">
        <v>0</v>
      </c>
    </row>
    <row r="69" spans="2:17" x14ac:dyDescent="0.3">
      <c r="B69">
        <v>27046</v>
      </c>
      <c r="C69" t="s">
        <v>65</v>
      </c>
      <c r="D69">
        <f>VLOOKUP(B69,Table29[],3,FALSE)</f>
        <v>453</v>
      </c>
      <c r="E69">
        <f>VLOOKUP(B69,Table29[],4,FALSE)</f>
        <v>0</v>
      </c>
      <c r="I69">
        <v>27001</v>
      </c>
      <c r="J69" t="s">
        <v>12</v>
      </c>
      <c r="K69">
        <v>383</v>
      </c>
      <c r="L69">
        <v>0</v>
      </c>
      <c r="O69" s="35">
        <v>26982</v>
      </c>
      <c r="P69" s="83">
        <v>725</v>
      </c>
      <c r="Q69" s="83">
        <v>0</v>
      </c>
    </row>
    <row r="70" spans="2:17" x14ac:dyDescent="0.3">
      <c r="B70">
        <v>27026</v>
      </c>
      <c r="C70" t="s">
        <v>65</v>
      </c>
      <c r="D70">
        <f>VLOOKUP(B70,Table29[],3,FALSE)</f>
        <v>454</v>
      </c>
      <c r="E70">
        <f>VLOOKUP(B70,Table29[],4,FALSE)</f>
        <v>0</v>
      </c>
      <c r="I70">
        <v>27000</v>
      </c>
      <c r="J70" t="s">
        <v>21</v>
      </c>
      <c r="K70">
        <v>454</v>
      </c>
      <c r="L70">
        <v>0</v>
      </c>
      <c r="O70" s="35">
        <v>26983</v>
      </c>
      <c r="P70" s="83">
        <v>1976</v>
      </c>
      <c r="Q70" s="83">
        <v>1976</v>
      </c>
    </row>
    <row r="71" spans="2:17" x14ac:dyDescent="0.3">
      <c r="B71">
        <v>27044</v>
      </c>
      <c r="C71" t="s">
        <v>65</v>
      </c>
      <c r="D71">
        <f>VLOOKUP(B71,Table29[],3,FALSE)</f>
        <v>23</v>
      </c>
      <c r="E71">
        <f>VLOOKUP(B71,Table29[],4,FALSE)</f>
        <v>23</v>
      </c>
      <c r="I71">
        <v>26999</v>
      </c>
      <c r="J71" t="s">
        <v>53</v>
      </c>
      <c r="K71">
        <v>702</v>
      </c>
      <c r="L71">
        <v>0</v>
      </c>
      <c r="O71" s="35">
        <v>26984</v>
      </c>
      <c r="P71" s="83">
        <v>762.65</v>
      </c>
      <c r="Q71" s="83">
        <v>762.65</v>
      </c>
    </row>
    <row r="72" spans="2:17" x14ac:dyDescent="0.3">
      <c r="B72">
        <v>26795</v>
      </c>
      <c r="C72" t="s">
        <v>65</v>
      </c>
      <c r="D72">
        <f>VLOOKUP(B72,Table29[],3,FALSE)</f>
        <v>457</v>
      </c>
      <c r="E72">
        <f>VLOOKUP(B72,Table29[],4,FALSE)</f>
        <v>0</v>
      </c>
      <c r="I72">
        <v>26998</v>
      </c>
      <c r="J72" t="s">
        <v>21</v>
      </c>
      <c r="K72">
        <v>954</v>
      </c>
      <c r="L72">
        <v>954</v>
      </c>
      <c r="O72" s="35">
        <v>26985</v>
      </c>
      <c r="P72" s="83">
        <v>510</v>
      </c>
      <c r="Q72" s="83">
        <v>0</v>
      </c>
    </row>
    <row r="73" spans="2:17" x14ac:dyDescent="0.3">
      <c r="B73">
        <v>26888</v>
      </c>
      <c r="C73" t="s">
        <v>65</v>
      </c>
      <c r="D73">
        <f>VLOOKUP(B73,Table29[],3,FALSE)</f>
        <v>485.65</v>
      </c>
      <c r="E73">
        <f>VLOOKUP(B73,Table29[],4,FALSE)</f>
        <v>0</v>
      </c>
      <c r="I73">
        <v>26997</v>
      </c>
      <c r="J73" t="s">
        <v>66</v>
      </c>
      <c r="K73">
        <v>718</v>
      </c>
      <c r="L73">
        <v>718</v>
      </c>
      <c r="O73" s="35">
        <v>26986</v>
      </c>
      <c r="P73" s="83">
        <v>1068</v>
      </c>
      <c r="Q73" s="83">
        <v>0</v>
      </c>
    </row>
    <row r="74" spans="2:17" x14ac:dyDescent="0.3">
      <c r="B74">
        <v>26992</v>
      </c>
      <c r="C74" t="s">
        <v>65</v>
      </c>
      <c r="D74">
        <f>VLOOKUP(B74,Table29[],3,FALSE)</f>
        <v>389</v>
      </c>
      <c r="E74">
        <f>VLOOKUP(B74,Table29[],4,FALSE)</f>
        <v>0</v>
      </c>
      <c r="I74">
        <v>26996</v>
      </c>
      <c r="J74" t="s">
        <v>67</v>
      </c>
      <c r="K74">
        <v>1465</v>
      </c>
      <c r="L74">
        <v>0</v>
      </c>
      <c r="O74" s="35">
        <v>26987</v>
      </c>
      <c r="P74" s="83">
        <v>530</v>
      </c>
      <c r="Q74" s="83">
        <v>0</v>
      </c>
    </row>
    <row r="75" spans="2:17" x14ac:dyDescent="0.3">
      <c r="B75">
        <v>26956</v>
      </c>
      <c r="C75" t="s">
        <v>65</v>
      </c>
      <c r="D75">
        <f>VLOOKUP(B75,Table29[],3,FALSE)</f>
        <v>459</v>
      </c>
      <c r="E75">
        <f>VLOOKUP(B75,Table29[],4,FALSE)</f>
        <v>0</v>
      </c>
      <c r="I75">
        <v>26995</v>
      </c>
      <c r="J75" t="s">
        <v>11</v>
      </c>
      <c r="K75">
        <v>2756</v>
      </c>
      <c r="L75">
        <v>0</v>
      </c>
      <c r="O75" s="35">
        <v>26989</v>
      </c>
      <c r="P75" s="83">
        <v>1012</v>
      </c>
      <c r="Q75" s="83">
        <v>0</v>
      </c>
    </row>
    <row r="76" spans="2:17" x14ac:dyDescent="0.3">
      <c r="B76">
        <v>26957</v>
      </c>
      <c r="C76" t="s">
        <v>65</v>
      </c>
      <c r="D76">
        <f>VLOOKUP(B76,Table29[],3,FALSE)</f>
        <v>222</v>
      </c>
      <c r="E76">
        <f>VLOOKUP(B76,Table29[],4,FALSE)</f>
        <v>0</v>
      </c>
      <c r="I76">
        <v>26993</v>
      </c>
      <c r="J76" t="s">
        <v>9</v>
      </c>
      <c r="K76">
        <v>2792</v>
      </c>
      <c r="L76">
        <v>2792</v>
      </c>
      <c r="O76" s="35">
        <v>26990</v>
      </c>
      <c r="P76" s="83">
        <v>152</v>
      </c>
      <c r="Q76" s="83">
        <v>0</v>
      </c>
    </row>
    <row r="77" spans="2:17" x14ac:dyDescent="0.3">
      <c r="B77">
        <v>26963</v>
      </c>
      <c r="C77" t="s">
        <v>65</v>
      </c>
      <c r="D77">
        <f>VLOOKUP(B77,Table29[],3,FALSE)</f>
        <v>428</v>
      </c>
      <c r="E77">
        <f>VLOOKUP(B77,Table29[],4,FALSE)</f>
        <v>0</v>
      </c>
      <c r="I77">
        <v>26992</v>
      </c>
      <c r="J77" t="s">
        <v>67</v>
      </c>
      <c r="K77">
        <v>389</v>
      </c>
      <c r="L77">
        <v>0</v>
      </c>
      <c r="O77" s="35">
        <v>26991</v>
      </c>
      <c r="P77" s="83">
        <v>668</v>
      </c>
      <c r="Q77" s="83">
        <v>0</v>
      </c>
    </row>
    <row r="78" spans="2:17" x14ac:dyDescent="0.3">
      <c r="B78">
        <v>26983</v>
      </c>
      <c r="C78" t="s">
        <v>65</v>
      </c>
      <c r="D78">
        <f>VLOOKUP(B78,Table29[],3,FALSE)</f>
        <v>1976</v>
      </c>
      <c r="E78">
        <f>VLOOKUP(B78,Table29[],4,FALSE)</f>
        <v>1976</v>
      </c>
      <c r="I78">
        <v>26991</v>
      </c>
      <c r="J78" t="s">
        <v>11</v>
      </c>
      <c r="K78">
        <v>668</v>
      </c>
      <c r="L78">
        <v>0</v>
      </c>
      <c r="O78" s="35">
        <v>26992</v>
      </c>
      <c r="P78" s="83">
        <v>389</v>
      </c>
      <c r="Q78" s="83">
        <v>0</v>
      </c>
    </row>
    <row r="79" spans="2:17" x14ac:dyDescent="0.3">
      <c r="B79">
        <v>27027</v>
      </c>
      <c r="C79" t="s">
        <v>65</v>
      </c>
      <c r="D79">
        <f>VLOOKUP(B79,Table29[],3,FALSE)</f>
        <v>910</v>
      </c>
      <c r="E79">
        <f>VLOOKUP(B79,Table29[],4,FALSE)</f>
        <v>0</v>
      </c>
      <c r="I79">
        <v>26990</v>
      </c>
      <c r="J79" t="s">
        <v>9</v>
      </c>
      <c r="K79">
        <v>152</v>
      </c>
      <c r="L79">
        <v>0</v>
      </c>
      <c r="O79" s="35">
        <v>26993</v>
      </c>
      <c r="P79" s="83">
        <v>2792</v>
      </c>
      <c r="Q79" s="83">
        <v>2792</v>
      </c>
    </row>
    <row r="80" spans="2:17" x14ac:dyDescent="0.3">
      <c r="B80">
        <v>26996</v>
      </c>
      <c r="C80" t="s">
        <v>65</v>
      </c>
      <c r="D80">
        <f>VLOOKUP(B80,Table29[],3,FALSE)</f>
        <v>1465</v>
      </c>
      <c r="E80">
        <f>VLOOKUP(B80,Table29[],4,FALSE)</f>
        <v>0</v>
      </c>
      <c r="I80">
        <v>26989</v>
      </c>
      <c r="J80" t="s">
        <v>11</v>
      </c>
      <c r="K80">
        <v>1012</v>
      </c>
      <c r="L80">
        <v>0</v>
      </c>
      <c r="O80" s="35">
        <v>26995</v>
      </c>
      <c r="P80" s="83">
        <v>2756</v>
      </c>
      <c r="Q80" s="83">
        <v>0</v>
      </c>
    </row>
    <row r="81" spans="2:17" x14ac:dyDescent="0.3">
      <c r="B81">
        <v>26922</v>
      </c>
      <c r="C81" t="s">
        <v>65</v>
      </c>
      <c r="D81">
        <f>VLOOKUP(B81,Table29[],3,FALSE)</f>
        <v>696</v>
      </c>
      <c r="E81">
        <f>VLOOKUP(B81,Table29[],4,FALSE)</f>
        <v>0</v>
      </c>
      <c r="I81">
        <v>26987</v>
      </c>
      <c r="J81" t="s">
        <v>22</v>
      </c>
      <c r="K81">
        <v>530</v>
      </c>
      <c r="L81">
        <v>0</v>
      </c>
      <c r="O81" s="35">
        <v>26996</v>
      </c>
      <c r="P81" s="83">
        <v>1465</v>
      </c>
      <c r="Q81" s="83">
        <v>0</v>
      </c>
    </row>
    <row r="82" spans="2:17" x14ac:dyDescent="0.3">
      <c r="B82">
        <v>27060</v>
      </c>
      <c r="C82" t="s">
        <v>65</v>
      </c>
      <c r="D82">
        <f>VLOOKUP(B82,Table29[],3,FALSE)</f>
        <v>845</v>
      </c>
      <c r="E82">
        <f>VLOOKUP(B82,Table29[],4,FALSE)</f>
        <v>0</v>
      </c>
      <c r="I82">
        <v>26986</v>
      </c>
      <c r="J82" t="s">
        <v>21</v>
      </c>
      <c r="K82">
        <v>1068</v>
      </c>
      <c r="L82">
        <v>0</v>
      </c>
      <c r="O82" s="35">
        <v>26997</v>
      </c>
      <c r="P82" s="83">
        <v>718</v>
      </c>
      <c r="Q82" s="83">
        <v>718</v>
      </c>
    </row>
    <row r="83" spans="2:17" x14ac:dyDescent="0.3">
      <c r="B83">
        <v>27075</v>
      </c>
      <c r="C83" t="s">
        <v>65</v>
      </c>
      <c r="D83">
        <f>VLOOKUP(B83,Table29[],3,FALSE)</f>
        <v>515</v>
      </c>
      <c r="E83">
        <f>VLOOKUP(B83,Table29[],4,FALSE)</f>
        <v>0</v>
      </c>
      <c r="I83">
        <v>26985</v>
      </c>
      <c r="J83" t="s">
        <v>22</v>
      </c>
      <c r="K83">
        <v>510</v>
      </c>
      <c r="L83">
        <v>0</v>
      </c>
      <c r="O83" s="35">
        <v>26998</v>
      </c>
      <c r="P83" s="83">
        <v>954</v>
      </c>
      <c r="Q83" s="83">
        <v>954</v>
      </c>
    </row>
    <row r="84" spans="2:17" x14ac:dyDescent="0.3">
      <c r="B84">
        <v>27079</v>
      </c>
      <c r="C84" t="s">
        <v>65</v>
      </c>
      <c r="D84">
        <f>VLOOKUP(B84,Table29[],3,FALSE)</f>
        <v>1733</v>
      </c>
      <c r="E84">
        <f>VLOOKUP(B84,Table29[],4,FALSE)</f>
        <v>1733</v>
      </c>
      <c r="I84">
        <v>26984</v>
      </c>
      <c r="J84" t="s">
        <v>22</v>
      </c>
      <c r="K84">
        <v>762.65</v>
      </c>
      <c r="L84">
        <v>762.65</v>
      </c>
      <c r="O84" s="35">
        <v>26999</v>
      </c>
      <c r="P84" s="83">
        <v>702</v>
      </c>
      <c r="Q84" s="83">
        <v>0</v>
      </c>
    </row>
    <row r="85" spans="2:17" x14ac:dyDescent="0.3">
      <c r="B85">
        <v>27069</v>
      </c>
      <c r="C85" t="s">
        <v>65</v>
      </c>
      <c r="D85">
        <f>VLOOKUP(B85,Table29[],3,FALSE)</f>
        <v>1023.5</v>
      </c>
      <c r="E85">
        <f>VLOOKUP(B85,Table29[],4,FALSE)</f>
        <v>1023.5</v>
      </c>
      <c r="I85">
        <v>26983</v>
      </c>
      <c r="J85" t="s">
        <v>67</v>
      </c>
      <c r="K85">
        <v>1976</v>
      </c>
      <c r="L85">
        <v>1976</v>
      </c>
      <c r="O85" s="35">
        <v>27000</v>
      </c>
      <c r="P85" s="83">
        <v>454</v>
      </c>
      <c r="Q85" s="83">
        <v>0</v>
      </c>
    </row>
    <row r="86" spans="2:17" x14ac:dyDescent="0.3">
      <c r="B86">
        <v>27062</v>
      </c>
      <c r="C86" t="s">
        <v>65</v>
      </c>
      <c r="D86">
        <f>VLOOKUP(B86,Table29[],3,FALSE)</f>
        <v>507</v>
      </c>
      <c r="E86">
        <f>VLOOKUP(B86,Table29[],4,FALSE)</f>
        <v>0</v>
      </c>
      <c r="I86">
        <v>26982</v>
      </c>
      <c r="J86" t="s">
        <v>21</v>
      </c>
      <c r="K86">
        <v>725</v>
      </c>
      <c r="L86">
        <v>0</v>
      </c>
      <c r="O86" s="35">
        <v>27001</v>
      </c>
      <c r="P86" s="83">
        <v>383</v>
      </c>
      <c r="Q86" s="83">
        <v>0</v>
      </c>
    </row>
    <row r="87" spans="2:17" x14ac:dyDescent="0.3">
      <c r="B87">
        <v>27074</v>
      </c>
      <c r="C87" t="s">
        <v>38</v>
      </c>
      <c r="D87">
        <f>VLOOKUP(B87,Table29[],3,FALSE)</f>
        <v>513</v>
      </c>
      <c r="E87">
        <f>VLOOKUP(B87,Table29[],4,FALSE)</f>
        <v>0</v>
      </c>
      <c r="I87">
        <v>26981</v>
      </c>
      <c r="J87" t="s">
        <v>9</v>
      </c>
      <c r="K87">
        <v>2219</v>
      </c>
      <c r="L87">
        <v>0</v>
      </c>
      <c r="O87" s="35">
        <v>27002</v>
      </c>
      <c r="P87" s="83">
        <v>574</v>
      </c>
      <c r="Q87" s="83">
        <v>0</v>
      </c>
    </row>
    <row r="88" spans="2:17" x14ac:dyDescent="0.3">
      <c r="B88">
        <v>27036</v>
      </c>
      <c r="C88" t="s">
        <v>38</v>
      </c>
      <c r="D88">
        <f>VLOOKUP(B88,Table29[],3,FALSE)</f>
        <v>455</v>
      </c>
      <c r="E88">
        <f>VLOOKUP(B88,Table29[],4,FALSE)</f>
        <v>0</v>
      </c>
      <c r="I88">
        <v>26980</v>
      </c>
      <c r="J88" t="s">
        <v>66</v>
      </c>
      <c r="K88">
        <v>1357.5</v>
      </c>
      <c r="L88">
        <v>0</v>
      </c>
      <c r="O88" s="35">
        <v>27003</v>
      </c>
      <c r="P88" s="83">
        <v>459</v>
      </c>
      <c r="Q88" s="83">
        <v>0</v>
      </c>
    </row>
    <row r="89" spans="2:17" x14ac:dyDescent="0.3">
      <c r="B89">
        <v>26941</v>
      </c>
      <c r="C89" t="s">
        <v>38</v>
      </c>
      <c r="D89">
        <f>VLOOKUP(B89,Table29[],3,FALSE)</f>
        <v>409</v>
      </c>
      <c r="E89">
        <f>VLOOKUP(B89,Table29[],4,FALSE)</f>
        <v>0</v>
      </c>
      <c r="I89">
        <v>26979</v>
      </c>
      <c r="J89" t="s">
        <v>21</v>
      </c>
      <c r="K89">
        <v>585</v>
      </c>
      <c r="L89">
        <v>0</v>
      </c>
      <c r="O89" s="35">
        <v>27004</v>
      </c>
      <c r="P89" s="83">
        <v>1078</v>
      </c>
      <c r="Q89" s="83">
        <v>0</v>
      </c>
    </row>
    <row r="90" spans="2:17" x14ac:dyDescent="0.3">
      <c r="B90">
        <v>27065</v>
      </c>
      <c r="C90" t="s">
        <v>38</v>
      </c>
      <c r="D90">
        <f>VLOOKUP(B90,Table29[],3,FALSE)</f>
        <v>23</v>
      </c>
      <c r="E90">
        <f>VLOOKUP(B90,Table29[],4,FALSE)</f>
        <v>0</v>
      </c>
      <c r="I90">
        <v>26978</v>
      </c>
      <c r="J90" t="s">
        <v>12</v>
      </c>
      <c r="K90">
        <v>477</v>
      </c>
      <c r="L90">
        <v>0</v>
      </c>
      <c r="O90" s="35">
        <v>27005</v>
      </c>
      <c r="P90" s="83">
        <v>524</v>
      </c>
      <c r="Q90" s="83">
        <v>0</v>
      </c>
    </row>
    <row r="91" spans="2:17" x14ac:dyDescent="0.3">
      <c r="B91">
        <v>27028</v>
      </c>
      <c r="C91" t="s">
        <v>38</v>
      </c>
      <c r="D91">
        <f>VLOOKUP(B91,Table29[],3,FALSE)</f>
        <v>941</v>
      </c>
      <c r="E91">
        <f>VLOOKUP(B91,Table29[],4,FALSE)</f>
        <v>941</v>
      </c>
      <c r="I91">
        <v>26977</v>
      </c>
      <c r="J91" t="s">
        <v>8</v>
      </c>
      <c r="K91">
        <v>500</v>
      </c>
      <c r="L91">
        <v>0</v>
      </c>
      <c r="O91" s="35">
        <v>27006</v>
      </c>
      <c r="P91" s="83">
        <v>3171</v>
      </c>
      <c r="Q91" s="83">
        <v>0</v>
      </c>
    </row>
    <row r="92" spans="2:17" x14ac:dyDescent="0.3">
      <c r="B92">
        <v>27047</v>
      </c>
      <c r="C92" t="s">
        <v>38</v>
      </c>
      <c r="D92">
        <f>VLOOKUP(B92,Table29[],3,FALSE)</f>
        <v>276</v>
      </c>
      <c r="E92">
        <f>VLOOKUP(B92,Table29[],4,FALSE)</f>
        <v>0</v>
      </c>
      <c r="I92">
        <v>26976</v>
      </c>
      <c r="J92" t="s">
        <v>21</v>
      </c>
      <c r="K92">
        <v>843</v>
      </c>
      <c r="L92">
        <v>0</v>
      </c>
      <c r="O92" s="35">
        <v>27007</v>
      </c>
      <c r="P92" s="83">
        <v>2470</v>
      </c>
      <c r="Q92" s="83">
        <v>0</v>
      </c>
    </row>
    <row r="93" spans="2:17" x14ac:dyDescent="0.3">
      <c r="B93">
        <v>26801</v>
      </c>
      <c r="C93" t="s">
        <v>38</v>
      </c>
      <c r="D93">
        <f>VLOOKUP(B93,Table29[],3,FALSE)</f>
        <v>933</v>
      </c>
      <c r="E93">
        <f>VLOOKUP(B93,Table29[],4,FALSE)</f>
        <v>0</v>
      </c>
      <c r="I93">
        <v>26975</v>
      </c>
      <c r="J93" t="s">
        <v>21</v>
      </c>
      <c r="K93">
        <v>320</v>
      </c>
      <c r="L93">
        <v>0</v>
      </c>
      <c r="O93" s="35">
        <v>27008</v>
      </c>
      <c r="P93" s="83">
        <v>683</v>
      </c>
      <c r="Q93" s="83">
        <v>683</v>
      </c>
    </row>
    <row r="94" spans="2:17" x14ac:dyDescent="0.3">
      <c r="B94">
        <v>27076</v>
      </c>
      <c r="C94" t="s">
        <v>38</v>
      </c>
      <c r="D94">
        <f>VLOOKUP(B94,Table29[],3,FALSE)</f>
        <v>1787</v>
      </c>
      <c r="E94">
        <f>VLOOKUP(B94,Table29[],4,FALSE)</f>
        <v>0</v>
      </c>
      <c r="I94">
        <v>26974</v>
      </c>
      <c r="J94" t="s">
        <v>21</v>
      </c>
      <c r="K94">
        <v>510</v>
      </c>
      <c r="L94">
        <v>0</v>
      </c>
      <c r="O94" s="35">
        <v>27010</v>
      </c>
      <c r="P94" s="83">
        <v>316</v>
      </c>
      <c r="Q94" s="83">
        <v>0</v>
      </c>
    </row>
    <row r="95" spans="2:17" x14ac:dyDescent="0.3">
      <c r="B95">
        <v>27081</v>
      </c>
      <c r="C95" t="s">
        <v>38</v>
      </c>
      <c r="D95">
        <f>VLOOKUP(B95,Table29[],3,FALSE)</f>
        <v>808</v>
      </c>
      <c r="E95">
        <f>VLOOKUP(B95,Table29[],4,FALSE)</f>
        <v>808</v>
      </c>
      <c r="I95">
        <v>26972</v>
      </c>
      <c r="J95" t="s">
        <v>12</v>
      </c>
      <c r="K95">
        <v>764</v>
      </c>
      <c r="L95">
        <v>0</v>
      </c>
      <c r="O95" s="35">
        <v>27011</v>
      </c>
      <c r="P95" s="83">
        <v>631</v>
      </c>
      <c r="Q95" s="83">
        <v>0</v>
      </c>
    </row>
    <row r="96" spans="2:17" x14ac:dyDescent="0.3">
      <c r="B96">
        <v>27067</v>
      </c>
      <c r="C96" t="s">
        <v>4</v>
      </c>
      <c r="D96">
        <f>VLOOKUP(B96,Table29[],3,FALSE)</f>
        <v>1339</v>
      </c>
      <c r="E96">
        <f>VLOOKUP(B96,Table29[],4,FALSE)</f>
        <v>0</v>
      </c>
      <c r="I96">
        <v>26971</v>
      </c>
      <c r="J96" t="s">
        <v>13</v>
      </c>
      <c r="K96">
        <v>854</v>
      </c>
      <c r="L96">
        <v>0</v>
      </c>
      <c r="O96" s="35">
        <v>27012</v>
      </c>
      <c r="P96" s="83">
        <v>617</v>
      </c>
      <c r="Q96" s="83">
        <v>0</v>
      </c>
    </row>
    <row r="97" spans="2:17" x14ac:dyDescent="0.3">
      <c r="B97">
        <v>26971</v>
      </c>
      <c r="C97" t="s">
        <v>4</v>
      </c>
      <c r="D97">
        <f>VLOOKUP(B97,Table29[],3,FALSE)</f>
        <v>854</v>
      </c>
      <c r="E97">
        <f>VLOOKUP(B97,Table29[],4,FALSE)</f>
        <v>0</v>
      </c>
      <c r="I97">
        <v>26970</v>
      </c>
      <c r="J97" t="s">
        <v>11</v>
      </c>
      <c r="K97">
        <v>1682</v>
      </c>
      <c r="L97">
        <v>0</v>
      </c>
      <c r="O97" s="35">
        <v>27013</v>
      </c>
      <c r="P97" s="83">
        <v>1781</v>
      </c>
      <c r="Q97" s="83">
        <v>1781</v>
      </c>
    </row>
    <row r="98" spans="2:17" x14ac:dyDescent="0.3">
      <c r="B98">
        <v>27064</v>
      </c>
      <c r="C98" t="s">
        <v>46</v>
      </c>
      <c r="D98">
        <f>VLOOKUP(B98,Table29[],3,FALSE)</f>
        <v>1758</v>
      </c>
      <c r="E98">
        <f>VLOOKUP(B98,Table29[],4,FALSE)</f>
        <v>0</v>
      </c>
      <c r="I98">
        <v>26969</v>
      </c>
      <c r="J98" t="s">
        <v>9</v>
      </c>
      <c r="K98">
        <v>424</v>
      </c>
      <c r="L98">
        <v>424</v>
      </c>
      <c r="O98" s="35">
        <v>27014</v>
      </c>
      <c r="P98" s="83">
        <v>1084</v>
      </c>
      <c r="Q98" s="83">
        <v>0</v>
      </c>
    </row>
    <row r="99" spans="2:17" x14ac:dyDescent="0.3">
      <c r="B99">
        <v>27073</v>
      </c>
      <c r="C99" t="s">
        <v>46</v>
      </c>
      <c r="D99">
        <f>VLOOKUP(B99,Table29[],3,FALSE)</f>
        <v>466</v>
      </c>
      <c r="E99">
        <f>VLOOKUP(B99,Table29[],4,FALSE)</f>
        <v>466</v>
      </c>
      <c r="I99">
        <v>26968</v>
      </c>
      <c r="J99" t="s">
        <v>12</v>
      </c>
      <c r="K99">
        <v>2037.65</v>
      </c>
      <c r="L99">
        <v>0</v>
      </c>
      <c r="O99" s="35">
        <v>27016</v>
      </c>
      <c r="P99" s="83">
        <v>685</v>
      </c>
      <c r="Q99" s="83">
        <v>0</v>
      </c>
    </row>
    <row r="100" spans="2:17" x14ac:dyDescent="0.3">
      <c r="B100">
        <v>26797</v>
      </c>
      <c r="C100" t="s">
        <v>46</v>
      </c>
      <c r="D100">
        <f>VLOOKUP(B100,Table29[],3,FALSE)</f>
        <v>456</v>
      </c>
      <c r="E100">
        <f>VLOOKUP(B100,Table29[],4,FALSE)</f>
        <v>0</v>
      </c>
      <c r="I100">
        <v>26967</v>
      </c>
      <c r="J100" t="s">
        <v>22</v>
      </c>
      <c r="K100">
        <v>427</v>
      </c>
      <c r="L100">
        <v>0</v>
      </c>
      <c r="O100" s="35">
        <v>27017</v>
      </c>
      <c r="P100" s="83">
        <v>3550.4</v>
      </c>
      <c r="Q100" s="83">
        <v>0</v>
      </c>
    </row>
    <row r="101" spans="2:17" x14ac:dyDescent="0.3">
      <c r="B101">
        <v>26808</v>
      </c>
      <c r="C101" t="s">
        <v>46</v>
      </c>
      <c r="D101">
        <f>VLOOKUP(B101,Table29[],3,FALSE)</f>
        <v>541</v>
      </c>
      <c r="E101">
        <f>VLOOKUP(B101,Table29[],4,FALSE)</f>
        <v>0</v>
      </c>
      <c r="I101">
        <v>26966</v>
      </c>
      <c r="J101" t="s">
        <v>21</v>
      </c>
      <c r="K101">
        <v>608</v>
      </c>
      <c r="L101">
        <v>608</v>
      </c>
      <c r="O101" s="35">
        <v>27018</v>
      </c>
      <c r="P101" s="83">
        <v>1119</v>
      </c>
      <c r="Q101" s="83">
        <v>0</v>
      </c>
    </row>
    <row r="102" spans="2:17" x14ac:dyDescent="0.3">
      <c r="B102">
        <v>26953</v>
      </c>
      <c r="C102" t="s">
        <v>46</v>
      </c>
      <c r="D102">
        <f>VLOOKUP(B102,Table29[],3,FALSE)</f>
        <v>840</v>
      </c>
      <c r="E102">
        <f>VLOOKUP(B102,Table29[],4,FALSE)</f>
        <v>0</v>
      </c>
      <c r="I102">
        <v>26965</v>
      </c>
      <c r="J102" t="s">
        <v>21</v>
      </c>
      <c r="K102">
        <v>726</v>
      </c>
      <c r="L102">
        <v>0</v>
      </c>
      <c r="O102" s="35">
        <v>27019</v>
      </c>
      <c r="P102" s="83">
        <v>360</v>
      </c>
      <c r="Q102" s="83">
        <v>0</v>
      </c>
    </row>
    <row r="103" spans="2:17" x14ac:dyDescent="0.3">
      <c r="B103">
        <v>26924</v>
      </c>
      <c r="C103" t="s">
        <v>46</v>
      </c>
      <c r="D103">
        <f>VLOOKUP(B103,Table29[],3,FALSE)</f>
        <v>706</v>
      </c>
      <c r="E103">
        <f>VLOOKUP(B103,Table29[],4,FALSE)</f>
        <v>0</v>
      </c>
      <c r="I103">
        <v>26964</v>
      </c>
      <c r="J103" t="s">
        <v>21</v>
      </c>
      <c r="K103">
        <v>3307</v>
      </c>
      <c r="L103">
        <v>0</v>
      </c>
      <c r="O103" s="35">
        <v>27020</v>
      </c>
      <c r="P103" s="83">
        <v>568</v>
      </c>
      <c r="Q103" s="83">
        <v>0</v>
      </c>
    </row>
    <row r="104" spans="2:17" x14ac:dyDescent="0.3">
      <c r="B104">
        <v>26952</v>
      </c>
      <c r="C104" t="s">
        <v>46</v>
      </c>
      <c r="D104">
        <f>VLOOKUP(B104,Table29[],3,FALSE)</f>
        <v>490</v>
      </c>
      <c r="E104">
        <f>VLOOKUP(B104,Table29[],4,FALSE)</f>
        <v>0</v>
      </c>
      <c r="I104">
        <v>26963</v>
      </c>
      <c r="J104" t="s">
        <v>67</v>
      </c>
      <c r="K104">
        <v>428</v>
      </c>
      <c r="L104">
        <v>0</v>
      </c>
      <c r="O104" s="35">
        <v>27022</v>
      </c>
      <c r="P104" s="83">
        <v>72</v>
      </c>
      <c r="Q104" s="83">
        <v>0</v>
      </c>
    </row>
    <row r="105" spans="2:17" x14ac:dyDescent="0.3">
      <c r="B105">
        <v>27071</v>
      </c>
      <c r="C105" t="s">
        <v>46</v>
      </c>
      <c r="D105">
        <f>VLOOKUP(B105,Table29[],3,FALSE)</f>
        <v>451</v>
      </c>
      <c r="E105">
        <f>VLOOKUP(B105,Table29[],4,FALSE)</f>
        <v>0</v>
      </c>
      <c r="I105">
        <v>26962</v>
      </c>
      <c r="J105" t="s">
        <v>21</v>
      </c>
      <c r="K105">
        <v>473</v>
      </c>
      <c r="L105">
        <v>0</v>
      </c>
      <c r="O105" s="35">
        <v>27023</v>
      </c>
      <c r="P105" s="83">
        <v>2134</v>
      </c>
      <c r="Q105" s="83">
        <v>0</v>
      </c>
    </row>
    <row r="106" spans="2:17" x14ac:dyDescent="0.3">
      <c r="B106">
        <v>26670</v>
      </c>
      <c r="C106" t="s">
        <v>50</v>
      </c>
      <c r="D106">
        <f>VLOOKUP(B106,Table29[],3,FALSE)</f>
        <v>1174</v>
      </c>
      <c r="E106">
        <f>VLOOKUP(B106,Table29[],4,FALSE)</f>
        <v>0</v>
      </c>
      <c r="I106">
        <v>26960</v>
      </c>
      <c r="J106" t="s">
        <v>66</v>
      </c>
      <c r="K106">
        <v>831</v>
      </c>
      <c r="L106">
        <v>0</v>
      </c>
      <c r="O106" s="35">
        <v>27024</v>
      </c>
      <c r="P106" s="83">
        <v>536</v>
      </c>
      <c r="Q106" s="83">
        <v>0</v>
      </c>
    </row>
    <row r="107" spans="2:17" x14ac:dyDescent="0.3">
      <c r="B107">
        <v>27030</v>
      </c>
      <c r="C107" t="s">
        <v>3</v>
      </c>
      <c r="D107">
        <f>VLOOKUP(B107,Table29[],3,FALSE)</f>
        <v>853</v>
      </c>
      <c r="E107">
        <f>VLOOKUP(B107,Table29[],4,FALSE)</f>
        <v>853</v>
      </c>
      <c r="I107">
        <v>26959</v>
      </c>
      <c r="J107" t="s">
        <v>12</v>
      </c>
      <c r="K107">
        <v>2354</v>
      </c>
      <c r="L107">
        <v>0</v>
      </c>
      <c r="O107" s="35">
        <v>27025</v>
      </c>
      <c r="P107" s="83">
        <v>508</v>
      </c>
      <c r="Q107" s="83">
        <v>0</v>
      </c>
    </row>
    <row r="108" spans="2:17" x14ac:dyDescent="0.3">
      <c r="B108">
        <v>27031</v>
      </c>
      <c r="C108" t="s">
        <v>3</v>
      </c>
      <c r="D108">
        <f>VLOOKUP(B108,Table29[],3,FALSE)</f>
        <v>1059</v>
      </c>
      <c r="E108">
        <f>VLOOKUP(B108,Table29[],4,FALSE)</f>
        <v>1059</v>
      </c>
      <c r="I108">
        <v>26958</v>
      </c>
      <c r="J108" t="s">
        <v>22</v>
      </c>
      <c r="K108">
        <v>608</v>
      </c>
      <c r="L108">
        <v>0</v>
      </c>
      <c r="O108" s="35">
        <v>27026</v>
      </c>
      <c r="P108" s="83">
        <v>454</v>
      </c>
      <c r="Q108" s="83">
        <v>0</v>
      </c>
    </row>
    <row r="109" spans="2:17" x14ac:dyDescent="0.3">
      <c r="B109">
        <v>26919</v>
      </c>
      <c r="C109" t="s">
        <v>3</v>
      </c>
      <c r="D109">
        <f>VLOOKUP(B109,Table29[],3,FALSE)</f>
        <v>615</v>
      </c>
      <c r="E109">
        <f>VLOOKUP(B109,Table29[],4,FALSE)</f>
        <v>0</v>
      </c>
      <c r="I109">
        <v>26957</v>
      </c>
      <c r="J109" t="s">
        <v>67</v>
      </c>
      <c r="K109">
        <v>222</v>
      </c>
      <c r="L109">
        <v>0</v>
      </c>
      <c r="O109" s="35">
        <v>27027</v>
      </c>
      <c r="P109" s="83">
        <v>910</v>
      </c>
      <c r="Q109" s="83">
        <v>0</v>
      </c>
    </row>
    <row r="110" spans="2:17" x14ac:dyDescent="0.3">
      <c r="B110">
        <v>26969</v>
      </c>
      <c r="C110" t="s">
        <v>3</v>
      </c>
      <c r="D110">
        <f>VLOOKUP(B110,Table29[],3,FALSE)</f>
        <v>424</v>
      </c>
      <c r="E110">
        <f>VLOOKUP(B110,Table29[],4,FALSE)</f>
        <v>424</v>
      </c>
      <c r="I110">
        <v>26956</v>
      </c>
      <c r="J110" t="s">
        <v>67</v>
      </c>
      <c r="K110">
        <v>459</v>
      </c>
      <c r="L110">
        <v>0</v>
      </c>
      <c r="O110" s="35">
        <v>27028</v>
      </c>
      <c r="P110" s="83">
        <v>941</v>
      </c>
      <c r="Q110" s="83">
        <v>941</v>
      </c>
    </row>
    <row r="111" spans="2:17" x14ac:dyDescent="0.3">
      <c r="B111">
        <v>27049</v>
      </c>
      <c r="C111" t="s">
        <v>3</v>
      </c>
      <c r="D111">
        <f>VLOOKUP(B111,Table29[],3,FALSE)</f>
        <v>523.25</v>
      </c>
      <c r="E111">
        <f>VLOOKUP(B111,Table29[],4,FALSE)</f>
        <v>0</v>
      </c>
      <c r="I111">
        <v>26955</v>
      </c>
      <c r="J111" t="s">
        <v>21</v>
      </c>
      <c r="K111">
        <v>683</v>
      </c>
      <c r="L111">
        <v>0</v>
      </c>
      <c r="O111" s="35">
        <v>27029</v>
      </c>
      <c r="P111" s="83">
        <v>2419</v>
      </c>
      <c r="Q111" s="83">
        <v>0</v>
      </c>
    </row>
    <row r="112" spans="2:17" x14ac:dyDescent="0.3">
      <c r="B112">
        <v>26847</v>
      </c>
      <c r="C112" t="s">
        <v>3</v>
      </c>
      <c r="D112">
        <f>VLOOKUP(B112,Table29[],3,FALSE)</f>
        <v>482</v>
      </c>
      <c r="E112">
        <f>VLOOKUP(B112,Table29[],4,FALSE)</f>
        <v>0</v>
      </c>
      <c r="I112">
        <v>26954</v>
      </c>
      <c r="J112" t="s">
        <v>22</v>
      </c>
      <c r="K112">
        <v>449</v>
      </c>
      <c r="L112">
        <v>0</v>
      </c>
      <c r="O112" s="35">
        <v>27030</v>
      </c>
      <c r="P112" s="83">
        <v>853</v>
      </c>
      <c r="Q112" s="83">
        <v>853</v>
      </c>
    </row>
    <row r="113" spans="2:17" x14ac:dyDescent="0.3">
      <c r="B113">
        <v>26990</v>
      </c>
      <c r="C113" t="s">
        <v>3</v>
      </c>
      <c r="D113">
        <f>VLOOKUP(B113,Table29[],3,FALSE)</f>
        <v>152</v>
      </c>
      <c r="E113">
        <f>VLOOKUP(B113,Table29[],4,FALSE)</f>
        <v>0</v>
      </c>
      <c r="I113">
        <v>26953</v>
      </c>
      <c r="J113" t="s">
        <v>15</v>
      </c>
      <c r="K113">
        <v>840</v>
      </c>
      <c r="L113">
        <v>0</v>
      </c>
      <c r="O113" s="35">
        <v>27031</v>
      </c>
      <c r="P113" s="83">
        <v>1059</v>
      </c>
      <c r="Q113" s="83">
        <v>1059</v>
      </c>
    </row>
    <row r="114" spans="2:17" x14ac:dyDescent="0.3">
      <c r="B114">
        <v>26901</v>
      </c>
      <c r="C114" t="s">
        <v>3</v>
      </c>
      <c r="D114">
        <f>VLOOKUP(B114,Table29[],3,FALSE)</f>
        <v>25</v>
      </c>
      <c r="E114">
        <f>VLOOKUP(B114,Table29[],4,FALSE)</f>
        <v>0</v>
      </c>
      <c r="I114">
        <v>26952</v>
      </c>
      <c r="J114" t="s">
        <v>15</v>
      </c>
      <c r="K114">
        <v>490</v>
      </c>
      <c r="L114">
        <v>0</v>
      </c>
      <c r="O114" s="35">
        <v>27034</v>
      </c>
      <c r="P114" s="83">
        <v>1329</v>
      </c>
      <c r="Q114" s="83">
        <v>0</v>
      </c>
    </row>
    <row r="115" spans="2:17" x14ac:dyDescent="0.3">
      <c r="B115">
        <v>27066</v>
      </c>
      <c r="C115" t="s">
        <v>3</v>
      </c>
      <c r="D115">
        <f>VLOOKUP(B115,Table29[],3,FALSE)</f>
        <v>157</v>
      </c>
      <c r="E115">
        <f>VLOOKUP(B115,Table29[],4,FALSE)</f>
        <v>0</v>
      </c>
      <c r="I115">
        <v>26951</v>
      </c>
      <c r="J115" t="s">
        <v>22</v>
      </c>
      <c r="K115">
        <v>445</v>
      </c>
      <c r="L115">
        <v>0</v>
      </c>
      <c r="O115" s="35">
        <v>27036</v>
      </c>
      <c r="P115" s="83">
        <v>455</v>
      </c>
      <c r="Q115" s="83">
        <v>0</v>
      </c>
    </row>
    <row r="116" spans="2:17" x14ac:dyDescent="0.3">
      <c r="B116">
        <v>26981</v>
      </c>
      <c r="C116" t="s">
        <v>3</v>
      </c>
      <c r="D116">
        <f>VLOOKUP(B116,Table29[],3,FALSE)</f>
        <v>2219</v>
      </c>
      <c r="E116">
        <f>VLOOKUP(B116,Table29[],4,FALSE)</f>
        <v>0</v>
      </c>
      <c r="I116">
        <v>26950</v>
      </c>
      <c r="J116" t="s">
        <v>22</v>
      </c>
      <c r="K116">
        <v>461</v>
      </c>
      <c r="L116">
        <v>0</v>
      </c>
      <c r="O116" s="35">
        <v>27037</v>
      </c>
      <c r="P116" s="83">
        <v>2780</v>
      </c>
      <c r="Q116" s="83">
        <v>2780</v>
      </c>
    </row>
    <row r="117" spans="2:17" x14ac:dyDescent="0.3">
      <c r="B117">
        <v>27037</v>
      </c>
      <c r="C117" t="s">
        <v>3</v>
      </c>
      <c r="D117">
        <f>VLOOKUP(B117,Table29[],3,FALSE)</f>
        <v>2780</v>
      </c>
      <c r="E117">
        <f>VLOOKUP(B117,Table29[],4,FALSE)</f>
        <v>2780</v>
      </c>
      <c r="I117">
        <v>26949</v>
      </c>
      <c r="J117" t="s">
        <v>53</v>
      </c>
      <c r="K117">
        <v>56</v>
      </c>
      <c r="L117">
        <v>0</v>
      </c>
      <c r="O117" s="35">
        <v>27038</v>
      </c>
      <c r="P117" s="83">
        <v>1494</v>
      </c>
      <c r="Q117" s="83">
        <v>0</v>
      </c>
    </row>
    <row r="118" spans="2:17" x14ac:dyDescent="0.3">
      <c r="B118">
        <v>26993</v>
      </c>
      <c r="C118" t="s">
        <v>3</v>
      </c>
      <c r="D118">
        <f>VLOOKUP(B118,Table29[],3,FALSE)</f>
        <v>2792</v>
      </c>
      <c r="E118">
        <f>VLOOKUP(B118,Table29[],4,FALSE)</f>
        <v>2792</v>
      </c>
      <c r="I118">
        <v>26946</v>
      </c>
      <c r="J118" t="s">
        <v>20</v>
      </c>
      <c r="K118">
        <v>975</v>
      </c>
      <c r="L118">
        <v>0</v>
      </c>
      <c r="O118" s="35">
        <v>27039</v>
      </c>
      <c r="P118" s="83">
        <v>614</v>
      </c>
      <c r="Q118" s="83">
        <v>614</v>
      </c>
    </row>
    <row r="119" spans="2:17" x14ac:dyDescent="0.3">
      <c r="B119">
        <v>26897</v>
      </c>
      <c r="C119" t="s">
        <v>3</v>
      </c>
      <c r="D119">
        <f>VLOOKUP(B119,Table29[],3,FALSE)</f>
        <v>248</v>
      </c>
      <c r="E119">
        <f>VLOOKUP(B119,Table29[],4,FALSE)</f>
        <v>0</v>
      </c>
      <c r="I119">
        <v>26943</v>
      </c>
      <c r="J119" t="s">
        <v>22</v>
      </c>
      <c r="K119">
        <v>1830</v>
      </c>
      <c r="L119">
        <v>0</v>
      </c>
      <c r="O119" s="35">
        <v>27042</v>
      </c>
      <c r="P119" s="83">
        <v>420</v>
      </c>
      <c r="Q119" s="83">
        <v>420</v>
      </c>
    </row>
    <row r="120" spans="2:17" x14ac:dyDescent="0.3">
      <c r="B120">
        <v>27029</v>
      </c>
      <c r="C120" t="s">
        <v>2</v>
      </c>
      <c r="D120">
        <f>VLOOKUP(B120,Table29[],3,FALSE)</f>
        <v>2419</v>
      </c>
      <c r="E120">
        <f>VLOOKUP(B120,Table29[],4,FALSE)</f>
        <v>0</v>
      </c>
      <c r="I120">
        <v>26942</v>
      </c>
      <c r="J120" t="s">
        <v>20</v>
      </c>
      <c r="K120">
        <v>728</v>
      </c>
      <c r="L120">
        <v>728</v>
      </c>
      <c r="O120" s="35">
        <v>27043</v>
      </c>
      <c r="P120" s="83">
        <v>1117</v>
      </c>
      <c r="Q120" s="83">
        <v>0</v>
      </c>
    </row>
    <row r="121" spans="2:17" x14ac:dyDescent="0.3">
      <c r="B121">
        <v>26991</v>
      </c>
      <c r="C121" t="s">
        <v>2</v>
      </c>
      <c r="D121">
        <f>VLOOKUP(B121,Table29[],3,FALSE)</f>
        <v>668</v>
      </c>
      <c r="E121">
        <f>VLOOKUP(B121,Table29[],4,FALSE)</f>
        <v>0</v>
      </c>
      <c r="I121">
        <v>26941</v>
      </c>
      <c r="J121" t="s">
        <v>18</v>
      </c>
      <c r="K121">
        <v>409</v>
      </c>
      <c r="L121">
        <v>0</v>
      </c>
      <c r="O121" s="35">
        <v>27044</v>
      </c>
      <c r="P121" s="83">
        <v>23</v>
      </c>
      <c r="Q121" s="83">
        <v>23</v>
      </c>
    </row>
    <row r="122" spans="2:17" x14ac:dyDescent="0.3">
      <c r="B122">
        <v>27054</v>
      </c>
      <c r="C122" t="s">
        <v>2</v>
      </c>
      <c r="D122">
        <f>VLOOKUP(B122,Table29[],3,FALSE)</f>
        <v>749.65</v>
      </c>
      <c r="E122">
        <f>VLOOKUP(B122,Table29[],4,FALSE)</f>
        <v>0</v>
      </c>
      <c r="I122">
        <v>26939</v>
      </c>
      <c r="J122" t="s">
        <v>12</v>
      </c>
      <c r="K122">
        <v>554</v>
      </c>
      <c r="L122">
        <v>0</v>
      </c>
      <c r="O122" s="35">
        <v>27046</v>
      </c>
      <c r="P122" s="83">
        <v>453</v>
      </c>
      <c r="Q122" s="83">
        <v>0</v>
      </c>
    </row>
    <row r="123" spans="2:17" x14ac:dyDescent="0.3">
      <c r="B123">
        <v>27063</v>
      </c>
      <c r="C123" t="s">
        <v>2</v>
      </c>
      <c r="D123">
        <f>VLOOKUP(B123,Table29[],3,FALSE)</f>
        <v>217</v>
      </c>
      <c r="E123">
        <f>VLOOKUP(B123,Table29[],4,FALSE)</f>
        <v>0</v>
      </c>
      <c r="I123">
        <v>26938</v>
      </c>
      <c r="J123" t="s">
        <v>8</v>
      </c>
      <c r="K123">
        <v>1416</v>
      </c>
      <c r="L123">
        <v>0</v>
      </c>
      <c r="O123" s="35">
        <v>27047</v>
      </c>
      <c r="P123" s="83">
        <v>276</v>
      </c>
      <c r="Q123" s="83">
        <v>0</v>
      </c>
    </row>
    <row r="124" spans="2:17" x14ac:dyDescent="0.3">
      <c r="B124">
        <v>27080</v>
      </c>
      <c r="C124" t="s">
        <v>2</v>
      </c>
      <c r="D124">
        <f>VLOOKUP(B124,Table29[],3,FALSE)</f>
        <v>527</v>
      </c>
      <c r="E124">
        <f>VLOOKUP(B124,Table29[],4,FALSE)</f>
        <v>527</v>
      </c>
      <c r="I124">
        <v>26934</v>
      </c>
      <c r="J124" t="s">
        <v>67</v>
      </c>
      <c r="K124">
        <v>412</v>
      </c>
      <c r="L124">
        <v>0</v>
      </c>
      <c r="O124" s="35">
        <v>27048</v>
      </c>
      <c r="P124" s="83">
        <v>444</v>
      </c>
      <c r="Q124" s="83">
        <v>0</v>
      </c>
    </row>
    <row r="125" spans="2:17" x14ac:dyDescent="0.3">
      <c r="B125">
        <v>26820</v>
      </c>
      <c r="C125" t="s">
        <v>2</v>
      </c>
      <c r="D125">
        <f>VLOOKUP(B125,Table29[],3,FALSE)</f>
        <v>468</v>
      </c>
      <c r="E125">
        <f>VLOOKUP(B125,Table29[],4,FALSE)</f>
        <v>468</v>
      </c>
      <c r="I125">
        <v>26932</v>
      </c>
      <c r="J125" t="s">
        <v>15</v>
      </c>
      <c r="K125">
        <v>1693</v>
      </c>
      <c r="L125">
        <v>0</v>
      </c>
      <c r="O125" s="35">
        <v>27049</v>
      </c>
      <c r="P125" s="83">
        <v>523.25</v>
      </c>
      <c r="Q125" s="83">
        <v>0</v>
      </c>
    </row>
    <row r="126" spans="2:17" x14ac:dyDescent="0.3">
      <c r="B126">
        <v>26762</v>
      </c>
      <c r="C126" t="s">
        <v>2</v>
      </c>
      <c r="D126">
        <f>VLOOKUP(B126,Table29[],3,FALSE)</f>
        <v>448</v>
      </c>
      <c r="E126">
        <f>VLOOKUP(B126,Table29[],4,FALSE)</f>
        <v>0</v>
      </c>
      <c r="I126">
        <v>26927</v>
      </c>
      <c r="J126" t="s">
        <v>21</v>
      </c>
      <c r="K126">
        <v>928</v>
      </c>
      <c r="L126">
        <v>0</v>
      </c>
      <c r="O126" s="35">
        <v>27051</v>
      </c>
      <c r="P126" s="83">
        <v>900</v>
      </c>
      <c r="Q126" s="83">
        <v>0</v>
      </c>
    </row>
    <row r="127" spans="2:17" x14ac:dyDescent="0.3">
      <c r="B127">
        <v>27008</v>
      </c>
      <c r="C127" t="s">
        <v>2</v>
      </c>
      <c r="D127">
        <f>VLOOKUP(B127,Table29[],3,FALSE)</f>
        <v>683</v>
      </c>
      <c r="E127">
        <f>VLOOKUP(B127,Table29[],4,FALSE)</f>
        <v>683</v>
      </c>
      <c r="I127">
        <v>26926</v>
      </c>
      <c r="J127" t="s">
        <v>21</v>
      </c>
      <c r="K127">
        <v>1352</v>
      </c>
      <c r="L127">
        <v>0</v>
      </c>
      <c r="O127" s="35">
        <v>27052</v>
      </c>
      <c r="P127" s="83">
        <v>511.65</v>
      </c>
      <c r="Q127" s="83">
        <v>511.65</v>
      </c>
    </row>
    <row r="128" spans="2:17" x14ac:dyDescent="0.3">
      <c r="B128">
        <v>26970</v>
      </c>
      <c r="C128" t="s">
        <v>2</v>
      </c>
      <c r="D128">
        <f>VLOOKUP(B128,Table29[],3,FALSE)</f>
        <v>1682</v>
      </c>
      <c r="E128">
        <f>VLOOKUP(B128,Table29[],4,FALSE)</f>
        <v>0</v>
      </c>
      <c r="I128">
        <v>26924</v>
      </c>
      <c r="J128" t="s">
        <v>15</v>
      </c>
      <c r="K128">
        <v>706</v>
      </c>
      <c r="L128">
        <v>0</v>
      </c>
      <c r="O128" s="35">
        <v>27053</v>
      </c>
      <c r="P128" s="83">
        <v>855.65</v>
      </c>
      <c r="Q128" s="83">
        <v>0</v>
      </c>
    </row>
    <row r="129" spans="2:17" x14ac:dyDescent="0.3">
      <c r="B129">
        <v>26995</v>
      </c>
      <c r="C129" t="s">
        <v>2</v>
      </c>
      <c r="D129">
        <f>VLOOKUP(B129,Table29[],3,FALSE)</f>
        <v>2756</v>
      </c>
      <c r="E129">
        <f>VLOOKUP(B129,Table29[],4,FALSE)</f>
        <v>0</v>
      </c>
      <c r="I129">
        <v>26922</v>
      </c>
      <c r="J129" t="s">
        <v>67</v>
      </c>
      <c r="K129">
        <v>696</v>
      </c>
      <c r="L129">
        <v>0</v>
      </c>
      <c r="O129" s="35">
        <v>27054</v>
      </c>
      <c r="P129" s="83">
        <v>749.65</v>
      </c>
      <c r="Q129" s="83">
        <v>0</v>
      </c>
    </row>
    <row r="130" spans="2:17" x14ac:dyDescent="0.3">
      <c r="B130">
        <v>26880</v>
      </c>
      <c r="C130" t="s">
        <v>2</v>
      </c>
      <c r="D130">
        <f>VLOOKUP(B130,Table29[],3,FALSE)</f>
        <v>237</v>
      </c>
      <c r="E130">
        <f>VLOOKUP(B130,Table29[],4,FALSE)</f>
        <v>0</v>
      </c>
      <c r="I130">
        <v>26919</v>
      </c>
      <c r="J130" t="s">
        <v>9</v>
      </c>
      <c r="K130">
        <v>615</v>
      </c>
      <c r="L130">
        <v>0</v>
      </c>
      <c r="O130" s="35">
        <v>27055</v>
      </c>
      <c r="P130" s="83">
        <v>1228</v>
      </c>
      <c r="Q130" s="83">
        <v>0</v>
      </c>
    </row>
    <row r="131" spans="2:17" x14ac:dyDescent="0.3">
      <c r="B131">
        <v>26989</v>
      </c>
      <c r="C131" t="s">
        <v>2</v>
      </c>
      <c r="D131">
        <f>VLOOKUP(B131,Table29[],3,FALSE)</f>
        <v>1012</v>
      </c>
      <c r="E131">
        <f>VLOOKUP(B131,Table29[],4,FALSE)</f>
        <v>0</v>
      </c>
      <c r="I131">
        <v>26918</v>
      </c>
      <c r="J131" t="s">
        <v>8</v>
      </c>
      <c r="K131">
        <v>459</v>
      </c>
      <c r="L131">
        <v>0</v>
      </c>
      <c r="O131" s="35">
        <v>27057</v>
      </c>
      <c r="P131" s="83">
        <v>477</v>
      </c>
      <c r="Q131" s="83">
        <v>0</v>
      </c>
    </row>
    <row r="132" spans="2:17" x14ac:dyDescent="0.3">
      <c r="B132">
        <v>26960</v>
      </c>
      <c r="C132" t="s">
        <v>64</v>
      </c>
      <c r="D132">
        <f>VLOOKUP(B132,Table29[],3,FALSE)</f>
        <v>831</v>
      </c>
      <c r="E132">
        <f>VLOOKUP(B132,Table29[],4,FALSE)</f>
        <v>0</v>
      </c>
      <c r="I132">
        <v>26915</v>
      </c>
      <c r="J132" t="s">
        <v>11</v>
      </c>
      <c r="K132">
        <v>552</v>
      </c>
      <c r="L132">
        <v>0</v>
      </c>
      <c r="O132" s="35">
        <v>27058</v>
      </c>
      <c r="P132" s="83">
        <v>1091</v>
      </c>
      <c r="Q132" s="83">
        <v>0</v>
      </c>
    </row>
    <row r="133" spans="2:17" x14ac:dyDescent="0.3">
      <c r="B133">
        <v>26844</v>
      </c>
      <c r="C133" t="s">
        <v>64</v>
      </c>
      <c r="D133">
        <f>VLOOKUP(B133,Table29[],3,FALSE)</f>
        <v>857</v>
      </c>
      <c r="E133">
        <f>VLOOKUP(B133,Table29[],4,FALSE)</f>
        <v>0</v>
      </c>
      <c r="I133">
        <v>26914</v>
      </c>
      <c r="J133" t="s">
        <v>8</v>
      </c>
      <c r="K133">
        <v>774</v>
      </c>
      <c r="L133">
        <v>0</v>
      </c>
      <c r="O133" s="35">
        <v>27060</v>
      </c>
      <c r="P133" s="83">
        <v>845</v>
      </c>
      <c r="Q133" s="83">
        <v>0</v>
      </c>
    </row>
    <row r="134" spans="2:17" x14ac:dyDescent="0.3">
      <c r="B134">
        <v>26838</v>
      </c>
      <c r="C134" t="s">
        <v>64</v>
      </c>
      <c r="D134">
        <f>VLOOKUP(B134,Table29[],3,FALSE)</f>
        <v>618</v>
      </c>
      <c r="E134">
        <f>VLOOKUP(B134,Table29[],4,FALSE)</f>
        <v>0</v>
      </c>
      <c r="I134">
        <v>26911</v>
      </c>
      <c r="J134" t="s">
        <v>20</v>
      </c>
      <c r="K134">
        <v>3643</v>
      </c>
      <c r="L134">
        <v>0</v>
      </c>
      <c r="O134" s="35">
        <v>27062</v>
      </c>
      <c r="P134" s="83">
        <v>507</v>
      </c>
      <c r="Q134" s="83">
        <v>0</v>
      </c>
    </row>
    <row r="135" spans="2:17" x14ac:dyDescent="0.3">
      <c r="B135">
        <v>26980</v>
      </c>
      <c r="C135" t="s">
        <v>64</v>
      </c>
      <c r="D135">
        <f>VLOOKUP(B135,Table29[],3,FALSE)</f>
        <v>1357.5</v>
      </c>
      <c r="E135">
        <f>VLOOKUP(B135,Table29[],4,FALSE)</f>
        <v>0</v>
      </c>
      <c r="I135">
        <v>26905</v>
      </c>
      <c r="J135" t="s">
        <v>9</v>
      </c>
      <c r="K135">
        <v>1307</v>
      </c>
      <c r="L135">
        <v>0</v>
      </c>
      <c r="O135" s="35">
        <v>27063</v>
      </c>
      <c r="P135" s="83">
        <v>217</v>
      </c>
      <c r="Q135" s="83">
        <v>0</v>
      </c>
    </row>
    <row r="136" spans="2:17" x14ac:dyDescent="0.3">
      <c r="B136">
        <v>27048</v>
      </c>
      <c r="C136" t="s">
        <v>64</v>
      </c>
      <c r="D136">
        <f>VLOOKUP(B136,Table29[],3,FALSE)</f>
        <v>444</v>
      </c>
      <c r="E136">
        <f>VLOOKUP(B136,Table29[],4,FALSE)</f>
        <v>0</v>
      </c>
      <c r="I136">
        <v>26904</v>
      </c>
      <c r="J136" t="s">
        <v>7</v>
      </c>
      <c r="K136">
        <v>0</v>
      </c>
      <c r="L136">
        <v>0</v>
      </c>
      <c r="O136" s="35">
        <v>27064</v>
      </c>
      <c r="P136" s="83">
        <v>1758</v>
      </c>
      <c r="Q136" s="83">
        <v>0</v>
      </c>
    </row>
    <row r="137" spans="2:17" x14ac:dyDescent="0.3">
      <c r="B137">
        <v>27019</v>
      </c>
      <c r="C137" t="s">
        <v>64</v>
      </c>
      <c r="D137">
        <f>VLOOKUP(B137,Table29[],3,FALSE)</f>
        <v>360</v>
      </c>
      <c r="E137">
        <f>VLOOKUP(B137,Table29[],4,FALSE)</f>
        <v>0</v>
      </c>
      <c r="I137">
        <v>26902</v>
      </c>
      <c r="J137" t="s">
        <v>11</v>
      </c>
      <c r="K137">
        <v>676</v>
      </c>
      <c r="L137">
        <v>0</v>
      </c>
      <c r="O137" s="35">
        <v>27065</v>
      </c>
      <c r="P137" s="83">
        <v>23</v>
      </c>
      <c r="Q137" s="83">
        <v>0</v>
      </c>
    </row>
    <row r="138" spans="2:17" x14ac:dyDescent="0.3">
      <c r="B138">
        <v>26997</v>
      </c>
      <c r="C138" t="s">
        <v>64</v>
      </c>
      <c r="D138">
        <f>VLOOKUP(B138,Table29[],3,FALSE)</f>
        <v>718</v>
      </c>
      <c r="E138">
        <f>VLOOKUP(B138,Table29[],4,FALSE)</f>
        <v>718</v>
      </c>
      <c r="I138">
        <v>26901</v>
      </c>
      <c r="J138" t="s">
        <v>9</v>
      </c>
      <c r="K138">
        <v>25</v>
      </c>
      <c r="L138">
        <v>0</v>
      </c>
      <c r="O138" s="35">
        <v>27066</v>
      </c>
      <c r="P138" s="83">
        <v>157</v>
      </c>
      <c r="Q138" s="83">
        <v>0</v>
      </c>
    </row>
    <row r="139" spans="2:17" x14ac:dyDescent="0.3">
      <c r="B139">
        <v>27020</v>
      </c>
      <c r="C139" t="s">
        <v>64</v>
      </c>
      <c r="D139">
        <f>VLOOKUP(B139,Table29[],3,FALSE)</f>
        <v>568</v>
      </c>
      <c r="E139">
        <f>VLOOKUP(B139,Table29[],4,FALSE)</f>
        <v>0</v>
      </c>
      <c r="I139">
        <v>26899</v>
      </c>
      <c r="J139" t="s">
        <v>7</v>
      </c>
      <c r="K139">
        <v>0</v>
      </c>
      <c r="L139">
        <v>0</v>
      </c>
      <c r="O139" s="35">
        <v>27067</v>
      </c>
      <c r="P139" s="83">
        <v>1339</v>
      </c>
      <c r="Q139" s="83">
        <v>0</v>
      </c>
    </row>
    <row r="140" spans="2:17" x14ac:dyDescent="0.3">
      <c r="B140">
        <v>27039</v>
      </c>
      <c r="C140" t="s">
        <v>64</v>
      </c>
      <c r="D140">
        <f>VLOOKUP(B140,Table29[],3,FALSE)</f>
        <v>614</v>
      </c>
      <c r="E140">
        <f>VLOOKUP(B140,Table29[],4,FALSE)</f>
        <v>614</v>
      </c>
      <c r="I140">
        <v>26897</v>
      </c>
      <c r="J140" t="s">
        <v>9</v>
      </c>
      <c r="K140">
        <v>248</v>
      </c>
      <c r="L140">
        <v>0</v>
      </c>
      <c r="O140" s="35">
        <v>27069</v>
      </c>
      <c r="P140" s="83">
        <v>1023.5</v>
      </c>
      <c r="Q140" s="83">
        <v>1023.5</v>
      </c>
    </row>
    <row r="141" spans="2:17" x14ac:dyDescent="0.3">
      <c r="B141">
        <v>27042</v>
      </c>
      <c r="C141" t="s">
        <v>64</v>
      </c>
      <c r="D141">
        <f>VLOOKUP(B141,Table29[],3,FALSE)</f>
        <v>420</v>
      </c>
      <c r="E141">
        <f>VLOOKUP(B141,Table29[],4,FALSE)</f>
        <v>420</v>
      </c>
      <c r="I141">
        <v>26893</v>
      </c>
      <c r="J141" t="s">
        <v>21</v>
      </c>
      <c r="K141">
        <v>461</v>
      </c>
      <c r="L141">
        <v>0</v>
      </c>
      <c r="O141" s="35">
        <v>27071</v>
      </c>
      <c r="P141" s="83">
        <v>451</v>
      </c>
      <c r="Q141" s="83">
        <v>0</v>
      </c>
    </row>
    <row r="142" spans="2:17" x14ac:dyDescent="0.3">
      <c r="B142">
        <v>27057</v>
      </c>
      <c r="C142" t="s">
        <v>1</v>
      </c>
      <c r="D142">
        <f>VLOOKUP(B142,Table29[],3,FALSE)</f>
        <v>477</v>
      </c>
      <c r="E142">
        <f>VLOOKUP(B142,Table29[],4,FALSE)</f>
        <v>0</v>
      </c>
      <c r="I142">
        <v>26889</v>
      </c>
      <c r="J142" t="s">
        <v>18</v>
      </c>
      <c r="K142">
        <v>457</v>
      </c>
      <c r="L142">
        <v>0</v>
      </c>
      <c r="O142" s="35">
        <v>27073</v>
      </c>
      <c r="P142" s="83">
        <v>466</v>
      </c>
      <c r="Q142" s="83">
        <v>466</v>
      </c>
    </row>
    <row r="143" spans="2:17" x14ac:dyDescent="0.3">
      <c r="B143">
        <v>27058</v>
      </c>
      <c r="C143" t="s">
        <v>1</v>
      </c>
      <c r="D143">
        <f>VLOOKUP(B143,Table29[],3,FALSE)</f>
        <v>1091</v>
      </c>
      <c r="E143">
        <f>VLOOKUP(B143,Table29[],4,FALSE)</f>
        <v>0</v>
      </c>
      <c r="I143">
        <v>26888</v>
      </c>
      <c r="J143" t="s">
        <v>67</v>
      </c>
      <c r="K143">
        <v>485.65</v>
      </c>
      <c r="L143">
        <v>0</v>
      </c>
      <c r="O143" s="35">
        <v>27074</v>
      </c>
      <c r="P143" s="83">
        <v>513</v>
      </c>
      <c r="Q143" s="83">
        <v>0</v>
      </c>
    </row>
    <row r="144" spans="2:17" x14ac:dyDescent="0.3">
      <c r="B144">
        <v>27004</v>
      </c>
      <c r="C144" t="s">
        <v>1</v>
      </c>
      <c r="D144">
        <f>VLOOKUP(B144,Table29[],3,FALSE)</f>
        <v>1078</v>
      </c>
      <c r="E144">
        <f>VLOOKUP(B144,Table29[],4,FALSE)</f>
        <v>0</v>
      </c>
      <c r="I144">
        <v>26884</v>
      </c>
      <c r="J144" t="s">
        <v>20</v>
      </c>
      <c r="K144">
        <v>2414</v>
      </c>
      <c r="L144">
        <v>0</v>
      </c>
      <c r="O144" s="35">
        <v>27075</v>
      </c>
      <c r="P144" s="83">
        <v>515</v>
      </c>
      <c r="Q144" s="83">
        <v>0</v>
      </c>
    </row>
    <row r="145" spans="2:17" x14ac:dyDescent="0.3">
      <c r="B145">
        <v>26652</v>
      </c>
      <c r="C145" t="s">
        <v>1</v>
      </c>
      <c r="D145">
        <f>VLOOKUP(B145,Table29[],3,FALSE)</f>
        <v>141</v>
      </c>
      <c r="E145">
        <f>VLOOKUP(B145,Table29[],4,FALSE)</f>
        <v>0</v>
      </c>
      <c r="I145">
        <v>26883</v>
      </c>
      <c r="J145" t="s">
        <v>53</v>
      </c>
      <c r="K145">
        <v>766</v>
      </c>
      <c r="L145">
        <v>0</v>
      </c>
      <c r="O145" s="35">
        <v>27076</v>
      </c>
      <c r="P145" s="83">
        <v>1787</v>
      </c>
      <c r="Q145" s="83">
        <v>0</v>
      </c>
    </row>
    <row r="146" spans="2:17" x14ac:dyDescent="0.3">
      <c r="B146">
        <v>26914</v>
      </c>
      <c r="C146" t="s">
        <v>1</v>
      </c>
      <c r="D146">
        <f>VLOOKUP(B146,Table29[],3,FALSE)</f>
        <v>774</v>
      </c>
      <c r="E146">
        <f>VLOOKUP(B146,Table29[],4,FALSE)</f>
        <v>0</v>
      </c>
      <c r="I146">
        <v>26881</v>
      </c>
      <c r="J146" t="s">
        <v>20</v>
      </c>
      <c r="K146">
        <v>494</v>
      </c>
      <c r="L146">
        <v>0</v>
      </c>
      <c r="O146" s="35">
        <v>27079</v>
      </c>
      <c r="P146" s="83">
        <v>1733</v>
      </c>
      <c r="Q146" s="83">
        <v>1733</v>
      </c>
    </row>
    <row r="147" spans="2:17" x14ac:dyDescent="0.3">
      <c r="I147">
        <v>26880</v>
      </c>
      <c r="J147" t="s">
        <v>11</v>
      </c>
      <c r="K147">
        <v>237</v>
      </c>
      <c r="L147">
        <v>0</v>
      </c>
      <c r="O147" s="35">
        <v>27080</v>
      </c>
      <c r="P147" s="83">
        <v>527</v>
      </c>
      <c r="Q147" s="83">
        <v>527</v>
      </c>
    </row>
    <row r="148" spans="2:17" x14ac:dyDescent="0.3">
      <c r="I148">
        <v>26878</v>
      </c>
      <c r="J148" t="s">
        <v>11</v>
      </c>
      <c r="K148">
        <v>618</v>
      </c>
      <c r="L148">
        <v>0</v>
      </c>
      <c r="O148" s="35">
        <v>27081</v>
      </c>
      <c r="P148" s="83">
        <v>808</v>
      </c>
      <c r="Q148" s="83">
        <v>808</v>
      </c>
    </row>
    <row r="149" spans="2:17" x14ac:dyDescent="0.3">
      <c r="I149">
        <v>26877</v>
      </c>
      <c r="J149" t="s">
        <v>11</v>
      </c>
      <c r="K149">
        <v>0</v>
      </c>
      <c r="L149">
        <v>0</v>
      </c>
      <c r="O149" s="35" t="s">
        <v>30</v>
      </c>
      <c r="P149" s="83">
        <v>124541.54999999999</v>
      </c>
      <c r="Q149" s="83">
        <v>23653.800000000003</v>
      </c>
    </row>
    <row r="150" spans="2:17" x14ac:dyDescent="0.3">
      <c r="I150">
        <v>26876</v>
      </c>
      <c r="J150" t="s">
        <v>9</v>
      </c>
      <c r="K150">
        <v>462</v>
      </c>
      <c r="L150">
        <v>0</v>
      </c>
    </row>
    <row r="151" spans="2:17" x14ac:dyDescent="0.3">
      <c r="I151">
        <v>26874</v>
      </c>
      <c r="J151" t="s">
        <v>9</v>
      </c>
      <c r="K151">
        <v>237</v>
      </c>
      <c r="L151">
        <v>0</v>
      </c>
    </row>
    <row r="152" spans="2:17" x14ac:dyDescent="0.3">
      <c r="I152">
        <v>26867</v>
      </c>
      <c r="J152" t="s">
        <v>11</v>
      </c>
      <c r="K152">
        <v>459</v>
      </c>
      <c r="L152">
        <v>0</v>
      </c>
    </row>
    <row r="153" spans="2:17" x14ac:dyDescent="0.3">
      <c r="I153">
        <v>26864</v>
      </c>
      <c r="J153" t="s">
        <v>9</v>
      </c>
      <c r="K153">
        <v>387</v>
      </c>
      <c r="L153">
        <v>0</v>
      </c>
    </row>
    <row r="154" spans="2:17" x14ac:dyDescent="0.3">
      <c r="I154">
        <v>26859</v>
      </c>
      <c r="J154" t="s">
        <v>9</v>
      </c>
      <c r="K154">
        <v>0</v>
      </c>
      <c r="L154">
        <v>0</v>
      </c>
    </row>
    <row r="155" spans="2:17" x14ac:dyDescent="0.3">
      <c r="I155">
        <v>26858</v>
      </c>
      <c r="J155" t="s">
        <v>11</v>
      </c>
      <c r="K155">
        <v>511</v>
      </c>
      <c r="L155">
        <v>0</v>
      </c>
    </row>
    <row r="156" spans="2:17" x14ac:dyDescent="0.3">
      <c r="I156">
        <v>26855</v>
      </c>
      <c r="J156" t="s">
        <v>21</v>
      </c>
      <c r="K156">
        <v>944</v>
      </c>
      <c r="L156">
        <v>0</v>
      </c>
    </row>
    <row r="157" spans="2:17" x14ac:dyDescent="0.3">
      <c r="I157">
        <v>26854</v>
      </c>
      <c r="J157" t="s">
        <v>20</v>
      </c>
      <c r="K157">
        <v>1467</v>
      </c>
      <c r="L157">
        <v>0</v>
      </c>
    </row>
    <row r="158" spans="2:17" x14ac:dyDescent="0.3">
      <c r="I158">
        <v>26853</v>
      </c>
      <c r="J158" t="s">
        <v>11</v>
      </c>
      <c r="K158">
        <v>996</v>
      </c>
      <c r="L158">
        <v>0</v>
      </c>
    </row>
    <row r="159" spans="2:17" x14ac:dyDescent="0.3">
      <c r="I159">
        <v>26852</v>
      </c>
      <c r="J159" t="s">
        <v>15</v>
      </c>
      <c r="K159">
        <v>1015</v>
      </c>
      <c r="L159">
        <v>0</v>
      </c>
    </row>
    <row r="160" spans="2:17" x14ac:dyDescent="0.3">
      <c r="I160">
        <v>26850</v>
      </c>
      <c r="J160" t="s">
        <v>11</v>
      </c>
      <c r="K160">
        <v>1226.5</v>
      </c>
      <c r="L160">
        <v>0</v>
      </c>
    </row>
    <row r="161" spans="9:12" x14ac:dyDescent="0.3">
      <c r="I161">
        <v>26847</v>
      </c>
      <c r="J161" t="s">
        <v>11</v>
      </c>
      <c r="K161">
        <v>482</v>
      </c>
      <c r="L161">
        <v>0</v>
      </c>
    </row>
    <row r="162" spans="9:12" x14ac:dyDescent="0.3">
      <c r="I162">
        <v>26846</v>
      </c>
      <c r="J162" t="s">
        <v>9</v>
      </c>
      <c r="K162">
        <v>134</v>
      </c>
      <c r="L162">
        <v>0</v>
      </c>
    </row>
    <row r="163" spans="9:12" x14ac:dyDescent="0.3">
      <c r="I163">
        <v>26845</v>
      </c>
      <c r="J163" t="s">
        <v>9</v>
      </c>
      <c r="K163">
        <v>307</v>
      </c>
      <c r="L163">
        <v>0</v>
      </c>
    </row>
    <row r="164" spans="9:12" x14ac:dyDescent="0.3">
      <c r="I164">
        <v>26844</v>
      </c>
      <c r="J164" t="s">
        <v>66</v>
      </c>
      <c r="K164">
        <v>857</v>
      </c>
      <c r="L164">
        <v>0</v>
      </c>
    </row>
    <row r="165" spans="9:12" x14ac:dyDescent="0.3">
      <c r="I165">
        <v>26843</v>
      </c>
      <c r="J165" t="s">
        <v>9</v>
      </c>
      <c r="K165">
        <v>594</v>
      </c>
      <c r="L165">
        <v>0</v>
      </c>
    </row>
    <row r="166" spans="9:12" x14ac:dyDescent="0.3">
      <c r="I166">
        <v>26842</v>
      </c>
      <c r="J166" t="s">
        <v>7</v>
      </c>
      <c r="K166">
        <v>0</v>
      </c>
      <c r="L166">
        <v>0</v>
      </c>
    </row>
    <row r="167" spans="9:12" x14ac:dyDescent="0.3">
      <c r="I167">
        <v>26839</v>
      </c>
      <c r="J167" t="s">
        <v>7</v>
      </c>
      <c r="K167">
        <v>0</v>
      </c>
      <c r="L167">
        <v>0</v>
      </c>
    </row>
    <row r="168" spans="9:12" x14ac:dyDescent="0.3">
      <c r="I168">
        <v>26838</v>
      </c>
      <c r="J168" t="s">
        <v>66</v>
      </c>
      <c r="K168">
        <v>618</v>
      </c>
      <c r="L168">
        <v>0</v>
      </c>
    </row>
    <row r="169" spans="9:12" x14ac:dyDescent="0.3">
      <c r="I169">
        <v>26837</v>
      </c>
      <c r="J169" t="s">
        <v>9</v>
      </c>
      <c r="K169">
        <v>850</v>
      </c>
      <c r="L169">
        <v>0</v>
      </c>
    </row>
    <row r="170" spans="9:12" x14ac:dyDescent="0.3">
      <c r="I170">
        <v>26834</v>
      </c>
      <c r="J170" t="s">
        <v>11</v>
      </c>
      <c r="K170">
        <v>996</v>
      </c>
      <c r="L170">
        <v>0</v>
      </c>
    </row>
    <row r="171" spans="9:12" x14ac:dyDescent="0.3">
      <c r="I171">
        <v>26833</v>
      </c>
      <c r="J171" t="s">
        <v>7</v>
      </c>
      <c r="K171">
        <v>-19</v>
      </c>
      <c r="L171">
        <v>0</v>
      </c>
    </row>
    <row r="172" spans="9:12" x14ac:dyDescent="0.3">
      <c r="I172">
        <v>26832</v>
      </c>
      <c r="J172" t="s">
        <v>20</v>
      </c>
      <c r="K172">
        <v>861</v>
      </c>
      <c r="L172">
        <v>0</v>
      </c>
    </row>
    <row r="173" spans="9:12" x14ac:dyDescent="0.3">
      <c r="I173">
        <v>26826</v>
      </c>
      <c r="J173" t="s">
        <v>11</v>
      </c>
      <c r="K173">
        <v>1499</v>
      </c>
      <c r="L173">
        <v>0</v>
      </c>
    </row>
    <row r="174" spans="9:12" x14ac:dyDescent="0.3">
      <c r="I174">
        <v>26821</v>
      </c>
      <c r="J174" t="s">
        <v>20</v>
      </c>
      <c r="K174">
        <v>459</v>
      </c>
      <c r="L174">
        <v>0</v>
      </c>
    </row>
    <row r="175" spans="9:12" x14ac:dyDescent="0.3">
      <c r="I175">
        <v>26820</v>
      </c>
      <c r="J175" t="s">
        <v>11</v>
      </c>
      <c r="K175">
        <v>468</v>
      </c>
      <c r="L175">
        <v>468</v>
      </c>
    </row>
    <row r="176" spans="9:12" x14ac:dyDescent="0.3">
      <c r="I176">
        <v>26818</v>
      </c>
      <c r="J176" t="s">
        <v>7</v>
      </c>
      <c r="K176">
        <v>0</v>
      </c>
      <c r="L176">
        <v>0</v>
      </c>
    </row>
    <row r="177" spans="9:12" x14ac:dyDescent="0.3">
      <c r="I177">
        <v>26816</v>
      </c>
      <c r="J177" t="s">
        <v>15</v>
      </c>
      <c r="K177">
        <v>716</v>
      </c>
      <c r="L177">
        <v>0</v>
      </c>
    </row>
    <row r="178" spans="9:12" x14ac:dyDescent="0.3">
      <c r="I178">
        <v>26815</v>
      </c>
      <c r="J178" t="s">
        <v>21</v>
      </c>
      <c r="K178">
        <v>1111</v>
      </c>
      <c r="L178">
        <v>0</v>
      </c>
    </row>
    <row r="179" spans="9:12" x14ac:dyDescent="0.3">
      <c r="I179">
        <v>26814</v>
      </c>
      <c r="J179" t="s">
        <v>67</v>
      </c>
      <c r="K179">
        <v>56</v>
      </c>
      <c r="L179">
        <v>0</v>
      </c>
    </row>
    <row r="180" spans="9:12" x14ac:dyDescent="0.3">
      <c r="I180">
        <v>26813</v>
      </c>
      <c r="J180" t="s">
        <v>11</v>
      </c>
      <c r="K180">
        <v>467</v>
      </c>
      <c r="L180">
        <v>0</v>
      </c>
    </row>
    <row r="181" spans="9:12" x14ac:dyDescent="0.3">
      <c r="I181">
        <v>26811</v>
      </c>
      <c r="J181" t="s">
        <v>11</v>
      </c>
      <c r="K181">
        <v>426</v>
      </c>
      <c r="L181">
        <v>0</v>
      </c>
    </row>
    <row r="182" spans="9:12" x14ac:dyDescent="0.3">
      <c r="I182">
        <v>26808</v>
      </c>
      <c r="J182" t="s">
        <v>15</v>
      </c>
      <c r="K182">
        <v>541</v>
      </c>
      <c r="L182">
        <v>0</v>
      </c>
    </row>
    <row r="183" spans="9:12" x14ac:dyDescent="0.3">
      <c r="I183">
        <v>26803</v>
      </c>
      <c r="J183" t="s">
        <v>15</v>
      </c>
      <c r="K183">
        <v>202</v>
      </c>
      <c r="L183">
        <v>0</v>
      </c>
    </row>
    <row r="184" spans="9:12" x14ac:dyDescent="0.3">
      <c r="I184">
        <v>26801</v>
      </c>
      <c r="J184" t="s">
        <v>18</v>
      </c>
      <c r="K184">
        <v>933</v>
      </c>
      <c r="L184">
        <v>0</v>
      </c>
    </row>
    <row r="185" spans="9:12" x14ac:dyDescent="0.3">
      <c r="I185">
        <v>26798</v>
      </c>
      <c r="J185" t="s">
        <v>20</v>
      </c>
      <c r="K185">
        <v>452</v>
      </c>
      <c r="L185">
        <v>0</v>
      </c>
    </row>
    <row r="186" spans="9:12" x14ac:dyDescent="0.3">
      <c r="I186">
        <v>26797</v>
      </c>
      <c r="J186" t="s">
        <v>15</v>
      </c>
      <c r="K186">
        <v>456</v>
      </c>
      <c r="L186">
        <v>0</v>
      </c>
    </row>
    <row r="187" spans="9:12" x14ac:dyDescent="0.3">
      <c r="I187">
        <v>26796</v>
      </c>
      <c r="J187" t="s">
        <v>7</v>
      </c>
      <c r="K187">
        <v>1124</v>
      </c>
      <c r="L187">
        <v>0</v>
      </c>
    </row>
    <row r="188" spans="9:12" x14ac:dyDescent="0.3">
      <c r="I188">
        <v>26795</v>
      </c>
      <c r="J188" t="s">
        <v>67</v>
      </c>
      <c r="K188">
        <v>457</v>
      </c>
      <c r="L188">
        <v>0</v>
      </c>
    </row>
    <row r="189" spans="9:12" x14ac:dyDescent="0.3">
      <c r="I189">
        <v>26794</v>
      </c>
      <c r="J189" t="s">
        <v>9</v>
      </c>
      <c r="K189">
        <v>722</v>
      </c>
      <c r="L189">
        <v>0</v>
      </c>
    </row>
    <row r="190" spans="9:12" x14ac:dyDescent="0.3">
      <c r="I190">
        <v>26786</v>
      </c>
      <c r="J190" t="s">
        <v>15</v>
      </c>
      <c r="K190">
        <v>241</v>
      </c>
      <c r="L190">
        <v>0</v>
      </c>
    </row>
    <row r="191" spans="9:12" x14ac:dyDescent="0.3">
      <c r="I191">
        <v>26783</v>
      </c>
      <c r="J191" t="s">
        <v>12</v>
      </c>
      <c r="K191">
        <v>102</v>
      </c>
      <c r="L191">
        <v>0</v>
      </c>
    </row>
    <row r="192" spans="9:12" x14ac:dyDescent="0.3">
      <c r="I192">
        <v>26770</v>
      </c>
      <c r="J192" t="s">
        <v>20</v>
      </c>
      <c r="K192">
        <v>490</v>
      </c>
      <c r="L192">
        <v>0</v>
      </c>
    </row>
    <row r="193" spans="9:12" x14ac:dyDescent="0.3">
      <c r="I193">
        <v>26765</v>
      </c>
      <c r="J193" t="s">
        <v>15</v>
      </c>
      <c r="K193">
        <v>461</v>
      </c>
      <c r="L193">
        <v>0</v>
      </c>
    </row>
    <row r="194" spans="9:12" x14ac:dyDescent="0.3">
      <c r="I194">
        <v>26762</v>
      </c>
      <c r="J194" t="s">
        <v>11</v>
      </c>
      <c r="K194">
        <v>448</v>
      </c>
      <c r="L194">
        <v>0</v>
      </c>
    </row>
    <row r="195" spans="9:12" x14ac:dyDescent="0.3">
      <c r="I195">
        <v>26753</v>
      </c>
      <c r="J195" t="s">
        <v>7</v>
      </c>
      <c r="K195">
        <v>0</v>
      </c>
      <c r="L195">
        <v>0</v>
      </c>
    </row>
    <row r="196" spans="9:12" x14ac:dyDescent="0.3">
      <c r="I196">
        <v>26749</v>
      </c>
      <c r="J196" t="s">
        <v>15</v>
      </c>
      <c r="K196">
        <v>967</v>
      </c>
      <c r="L196">
        <v>0</v>
      </c>
    </row>
    <row r="197" spans="9:12" x14ac:dyDescent="0.3">
      <c r="I197">
        <v>26747</v>
      </c>
      <c r="J197" t="s">
        <v>11</v>
      </c>
      <c r="K197">
        <v>645</v>
      </c>
      <c r="L197">
        <v>0</v>
      </c>
    </row>
    <row r="198" spans="9:12" x14ac:dyDescent="0.3">
      <c r="I198">
        <v>26745</v>
      </c>
      <c r="J198" t="s">
        <v>67</v>
      </c>
      <c r="K198">
        <v>0</v>
      </c>
      <c r="L198">
        <v>0</v>
      </c>
    </row>
    <row r="199" spans="9:12" x14ac:dyDescent="0.3">
      <c r="I199">
        <v>26739</v>
      </c>
      <c r="J199" t="s">
        <v>7</v>
      </c>
      <c r="K199">
        <v>0</v>
      </c>
      <c r="L199">
        <v>0</v>
      </c>
    </row>
    <row r="200" spans="9:12" x14ac:dyDescent="0.3">
      <c r="I200">
        <v>26723</v>
      </c>
      <c r="J200" t="s">
        <v>21</v>
      </c>
      <c r="K200">
        <v>0</v>
      </c>
      <c r="L200">
        <v>0</v>
      </c>
    </row>
    <row r="201" spans="9:12" x14ac:dyDescent="0.3">
      <c r="I201">
        <v>26720</v>
      </c>
      <c r="J201" t="s">
        <v>66</v>
      </c>
      <c r="K201">
        <v>563</v>
      </c>
      <c r="L201">
        <v>0</v>
      </c>
    </row>
    <row r="202" spans="9:12" x14ac:dyDescent="0.3">
      <c r="I202">
        <v>26707</v>
      </c>
      <c r="J202" t="s">
        <v>66</v>
      </c>
      <c r="K202">
        <v>0</v>
      </c>
      <c r="L202">
        <v>0</v>
      </c>
    </row>
    <row r="203" spans="9:12" x14ac:dyDescent="0.3">
      <c r="I203">
        <v>26703</v>
      </c>
      <c r="J203" t="s">
        <v>18</v>
      </c>
      <c r="K203">
        <v>0</v>
      </c>
      <c r="L203">
        <v>0</v>
      </c>
    </row>
    <row r="204" spans="9:12" x14ac:dyDescent="0.3">
      <c r="I204">
        <v>26695</v>
      </c>
      <c r="J204" t="s">
        <v>13</v>
      </c>
      <c r="K204">
        <v>0</v>
      </c>
      <c r="L204">
        <v>0</v>
      </c>
    </row>
    <row r="205" spans="9:12" x14ac:dyDescent="0.3">
      <c r="I205">
        <v>26685</v>
      </c>
      <c r="J205" t="s">
        <v>7</v>
      </c>
      <c r="K205">
        <v>0</v>
      </c>
      <c r="L205">
        <v>0</v>
      </c>
    </row>
    <row r="206" spans="9:12" x14ac:dyDescent="0.3">
      <c r="I206">
        <v>26684</v>
      </c>
      <c r="J206" t="s">
        <v>7</v>
      </c>
      <c r="K206">
        <v>0</v>
      </c>
      <c r="L206">
        <v>0</v>
      </c>
    </row>
    <row r="207" spans="9:12" x14ac:dyDescent="0.3">
      <c r="I207">
        <v>26680</v>
      </c>
      <c r="J207" t="s">
        <v>15</v>
      </c>
      <c r="K207">
        <v>0</v>
      </c>
      <c r="L207">
        <v>0</v>
      </c>
    </row>
    <row r="208" spans="9:12" x14ac:dyDescent="0.3">
      <c r="I208">
        <v>26678</v>
      </c>
      <c r="J208" t="s">
        <v>9</v>
      </c>
      <c r="K208">
        <v>729</v>
      </c>
      <c r="L208">
        <v>0</v>
      </c>
    </row>
    <row r="209" spans="9:12" x14ac:dyDescent="0.3">
      <c r="I209">
        <v>26671</v>
      </c>
      <c r="J209" t="s">
        <v>7</v>
      </c>
      <c r="K209">
        <v>0</v>
      </c>
      <c r="L209">
        <v>0</v>
      </c>
    </row>
    <row r="210" spans="9:12" x14ac:dyDescent="0.3">
      <c r="I210">
        <v>26670</v>
      </c>
      <c r="J210" t="s">
        <v>14</v>
      </c>
      <c r="K210">
        <v>1174</v>
      </c>
      <c r="L210">
        <v>0</v>
      </c>
    </row>
    <row r="211" spans="9:12" x14ac:dyDescent="0.3">
      <c r="I211">
        <v>26668</v>
      </c>
      <c r="J211" t="s">
        <v>7</v>
      </c>
      <c r="K211">
        <v>0</v>
      </c>
      <c r="L211">
        <v>0</v>
      </c>
    </row>
    <row r="212" spans="9:12" x14ac:dyDescent="0.3">
      <c r="I212">
        <v>26656</v>
      </c>
      <c r="J212" t="s">
        <v>15</v>
      </c>
      <c r="K212">
        <v>534</v>
      </c>
      <c r="L212">
        <v>0</v>
      </c>
    </row>
    <row r="213" spans="9:12" x14ac:dyDescent="0.3">
      <c r="I213">
        <v>26655</v>
      </c>
      <c r="J213" t="s">
        <v>15</v>
      </c>
      <c r="K213">
        <v>1041.9000000000001</v>
      </c>
      <c r="L213">
        <v>0</v>
      </c>
    </row>
    <row r="214" spans="9:12" x14ac:dyDescent="0.3">
      <c r="I214">
        <v>26654</v>
      </c>
      <c r="J214" t="s">
        <v>18</v>
      </c>
      <c r="K214">
        <v>1023</v>
      </c>
      <c r="L214">
        <v>0</v>
      </c>
    </row>
    <row r="215" spans="9:12" x14ac:dyDescent="0.3">
      <c r="I215">
        <v>26652</v>
      </c>
      <c r="J215" t="s">
        <v>8</v>
      </c>
      <c r="K215">
        <v>141</v>
      </c>
      <c r="L215">
        <v>0</v>
      </c>
    </row>
    <row r="216" spans="9:12" x14ac:dyDescent="0.3">
      <c r="I216">
        <v>26626</v>
      </c>
      <c r="J216" t="s">
        <v>7</v>
      </c>
      <c r="K216">
        <v>0</v>
      </c>
      <c r="L216">
        <v>0</v>
      </c>
    </row>
    <row r="217" spans="9:12" x14ac:dyDescent="0.3">
      <c r="I217">
        <v>26622</v>
      </c>
      <c r="J217" t="s">
        <v>7</v>
      </c>
      <c r="K217">
        <v>0</v>
      </c>
      <c r="L217">
        <v>0</v>
      </c>
    </row>
    <row r="218" spans="9:12" x14ac:dyDescent="0.3">
      <c r="I218">
        <v>26605</v>
      </c>
      <c r="J218" t="s">
        <v>20</v>
      </c>
      <c r="K218">
        <v>-25</v>
      </c>
      <c r="L218">
        <v>0</v>
      </c>
    </row>
    <row r="219" spans="9:12" x14ac:dyDescent="0.3">
      <c r="I219">
        <v>26596</v>
      </c>
      <c r="J219" t="s">
        <v>7</v>
      </c>
      <c r="K219">
        <v>0</v>
      </c>
      <c r="L219">
        <v>0</v>
      </c>
    </row>
    <row r="220" spans="9:12" x14ac:dyDescent="0.3">
      <c r="I220">
        <v>26584</v>
      </c>
      <c r="J220" t="s">
        <v>13</v>
      </c>
      <c r="K220">
        <v>0</v>
      </c>
      <c r="L220">
        <v>0</v>
      </c>
    </row>
    <row r="221" spans="9:12" x14ac:dyDescent="0.3">
      <c r="I221">
        <v>26576</v>
      </c>
      <c r="J221" t="s">
        <v>11</v>
      </c>
      <c r="K221">
        <v>799</v>
      </c>
      <c r="L221">
        <v>0</v>
      </c>
    </row>
    <row r="222" spans="9:12" x14ac:dyDescent="0.3">
      <c r="I222">
        <v>26569</v>
      </c>
      <c r="J222" t="s">
        <v>7</v>
      </c>
      <c r="K222">
        <v>0</v>
      </c>
      <c r="L222">
        <v>0</v>
      </c>
    </row>
    <row r="223" spans="9:12" x14ac:dyDescent="0.3">
      <c r="I223">
        <v>26560</v>
      </c>
      <c r="J223" t="s">
        <v>7</v>
      </c>
      <c r="K223">
        <v>0</v>
      </c>
      <c r="L223">
        <v>0</v>
      </c>
    </row>
    <row r="224" spans="9:12" x14ac:dyDescent="0.3">
      <c r="I224">
        <v>26557</v>
      </c>
      <c r="J224" t="s">
        <v>14</v>
      </c>
      <c r="K224">
        <v>0</v>
      </c>
      <c r="L224">
        <v>0</v>
      </c>
    </row>
    <row r="225" spans="9:12" x14ac:dyDescent="0.3">
      <c r="I225">
        <v>26555</v>
      </c>
      <c r="J225" t="s">
        <v>14</v>
      </c>
      <c r="K225">
        <v>0</v>
      </c>
      <c r="L225">
        <v>0</v>
      </c>
    </row>
    <row r="226" spans="9:12" x14ac:dyDescent="0.3">
      <c r="I226">
        <v>26541</v>
      </c>
      <c r="J226" t="s">
        <v>9</v>
      </c>
      <c r="K226">
        <v>458</v>
      </c>
      <c r="L226">
        <v>0</v>
      </c>
    </row>
    <row r="227" spans="9:12" x14ac:dyDescent="0.3">
      <c r="I227">
        <v>26537</v>
      </c>
      <c r="J227" t="s">
        <v>12</v>
      </c>
      <c r="K227">
        <v>0</v>
      </c>
      <c r="L227">
        <v>0</v>
      </c>
    </row>
    <row r="228" spans="9:12" x14ac:dyDescent="0.3">
      <c r="I228">
        <v>26533</v>
      </c>
      <c r="J228" t="s">
        <v>53</v>
      </c>
      <c r="K228">
        <v>673</v>
      </c>
      <c r="L228">
        <v>0</v>
      </c>
    </row>
    <row r="229" spans="9:12" x14ac:dyDescent="0.3">
      <c r="I229">
        <v>26532</v>
      </c>
      <c r="J229" t="s">
        <v>18</v>
      </c>
      <c r="K229">
        <v>-61</v>
      </c>
      <c r="L229">
        <v>0</v>
      </c>
    </row>
    <row r="230" spans="9:12" x14ac:dyDescent="0.3">
      <c r="I230">
        <v>26525</v>
      </c>
      <c r="J230" t="s">
        <v>20</v>
      </c>
      <c r="K230">
        <v>1660.5</v>
      </c>
      <c r="L230">
        <v>0</v>
      </c>
    </row>
    <row r="231" spans="9:12" x14ac:dyDescent="0.3">
      <c r="I231">
        <v>26519</v>
      </c>
      <c r="J231" t="s">
        <v>7</v>
      </c>
      <c r="K231">
        <v>0</v>
      </c>
      <c r="L231">
        <v>0</v>
      </c>
    </row>
    <row r="232" spans="9:12" x14ac:dyDescent="0.3">
      <c r="I232">
        <v>26515</v>
      </c>
      <c r="J232" t="s">
        <v>7</v>
      </c>
      <c r="K232">
        <v>0</v>
      </c>
      <c r="L232">
        <v>0</v>
      </c>
    </row>
    <row r="233" spans="9:12" x14ac:dyDescent="0.3">
      <c r="I233">
        <v>26504</v>
      </c>
      <c r="J233" t="s">
        <v>18</v>
      </c>
      <c r="K233">
        <v>0</v>
      </c>
      <c r="L233">
        <v>0</v>
      </c>
    </row>
    <row r="234" spans="9:12" x14ac:dyDescent="0.3">
      <c r="I234">
        <v>26502</v>
      </c>
      <c r="J234" t="s">
        <v>7</v>
      </c>
      <c r="K234">
        <v>-29</v>
      </c>
      <c r="L234">
        <v>0</v>
      </c>
    </row>
    <row r="235" spans="9:12" x14ac:dyDescent="0.3">
      <c r="I235">
        <v>26494</v>
      </c>
      <c r="J235" t="s">
        <v>18</v>
      </c>
      <c r="K235">
        <v>0</v>
      </c>
      <c r="L235">
        <v>0</v>
      </c>
    </row>
    <row r="236" spans="9:12" x14ac:dyDescent="0.3">
      <c r="I236">
        <v>26493</v>
      </c>
      <c r="J236" t="s">
        <v>7</v>
      </c>
      <c r="K236">
        <v>0</v>
      </c>
      <c r="L236">
        <v>0</v>
      </c>
    </row>
    <row r="237" spans="9:12" x14ac:dyDescent="0.3">
      <c r="I237">
        <v>26490</v>
      </c>
      <c r="J237" t="s">
        <v>18</v>
      </c>
      <c r="K237">
        <v>0</v>
      </c>
      <c r="L237">
        <v>0</v>
      </c>
    </row>
    <row r="238" spans="9:12" x14ac:dyDescent="0.3">
      <c r="I238">
        <v>26484</v>
      </c>
      <c r="J238" t="s">
        <v>7</v>
      </c>
      <c r="K238">
        <v>0</v>
      </c>
      <c r="L238">
        <v>0</v>
      </c>
    </row>
    <row r="239" spans="9:12" x14ac:dyDescent="0.3">
      <c r="I239">
        <v>26471</v>
      </c>
      <c r="J239" t="s">
        <v>12</v>
      </c>
      <c r="K239">
        <v>0</v>
      </c>
      <c r="L239">
        <v>0</v>
      </c>
    </row>
    <row r="240" spans="9:12" x14ac:dyDescent="0.3">
      <c r="I240">
        <v>26465</v>
      </c>
      <c r="J240" t="s">
        <v>20</v>
      </c>
      <c r="K240">
        <v>498</v>
      </c>
      <c r="L240">
        <v>0</v>
      </c>
    </row>
    <row r="241" spans="9:12" x14ac:dyDescent="0.3">
      <c r="I241">
        <v>26464</v>
      </c>
      <c r="J241" t="s">
        <v>7</v>
      </c>
      <c r="K241">
        <v>0</v>
      </c>
      <c r="L241">
        <v>0</v>
      </c>
    </row>
    <row r="242" spans="9:12" x14ac:dyDescent="0.3">
      <c r="I242">
        <v>26458</v>
      </c>
      <c r="J242" t="s">
        <v>20</v>
      </c>
      <c r="K242">
        <v>0</v>
      </c>
      <c r="L242">
        <v>0</v>
      </c>
    </row>
    <row r="243" spans="9:12" x14ac:dyDescent="0.3">
      <c r="I243">
        <v>26457</v>
      </c>
      <c r="J243" t="s">
        <v>7</v>
      </c>
      <c r="K243">
        <v>0</v>
      </c>
      <c r="L243">
        <v>0</v>
      </c>
    </row>
    <row r="244" spans="9:12" x14ac:dyDescent="0.3">
      <c r="I244">
        <v>26439</v>
      </c>
      <c r="J244" t="s">
        <v>7</v>
      </c>
      <c r="K244">
        <v>0</v>
      </c>
      <c r="L244">
        <v>0</v>
      </c>
    </row>
    <row r="245" spans="9:12" x14ac:dyDescent="0.3">
      <c r="I245">
        <v>26436</v>
      </c>
      <c r="J245" t="s">
        <v>7</v>
      </c>
      <c r="K245">
        <v>0</v>
      </c>
      <c r="L245">
        <v>0</v>
      </c>
    </row>
    <row r="246" spans="9:12" x14ac:dyDescent="0.3">
      <c r="I246">
        <v>26426</v>
      </c>
      <c r="J246" t="s">
        <v>12</v>
      </c>
      <c r="K246">
        <v>-25</v>
      </c>
      <c r="L246">
        <v>0</v>
      </c>
    </row>
    <row r="247" spans="9:12" x14ac:dyDescent="0.3">
      <c r="I247">
        <v>26424</v>
      </c>
      <c r="J247" t="s">
        <v>7</v>
      </c>
      <c r="K247">
        <v>0</v>
      </c>
      <c r="L247">
        <v>0</v>
      </c>
    </row>
    <row r="248" spans="9:12" x14ac:dyDescent="0.3">
      <c r="I248">
        <v>26422</v>
      </c>
      <c r="J248" t="s">
        <v>18</v>
      </c>
      <c r="K248">
        <v>0</v>
      </c>
      <c r="L248">
        <v>0</v>
      </c>
    </row>
    <row r="249" spans="9:12" x14ac:dyDescent="0.3">
      <c r="I249">
        <v>26417</v>
      </c>
      <c r="J249" t="s">
        <v>11</v>
      </c>
      <c r="K249">
        <v>413</v>
      </c>
      <c r="L249">
        <v>413</v>
      </c>
    </row>
    <row r="250" spans="9:12" x14ac:dyDescent="0.3">
      <c r="I250">
        <v>26394</v>
      </c>
      <c r="J250" t="s">
        <v>7</v>
      </c>
      <c r="K250">
        <v>0</v>
      </c>
      <c r="L250">
        <v>0</v>
      </c>
    </row>
    <row r="251" spans="9:12" x14ac:dyDescent="0.3">
      <c r="I251">
        <v>26393</v>
      </c>
      <c r="J251" t="s">
        <v>7</v>
      </c>
      <c r="K251">
        <v>0</v>
      </c>
      <c r="L251">
        <v>0</v>
      </c>
    </row>
    <row r="252" spans="9:12" x14ac:dyDescent="0.3">
      <c r="I252">
        <v>26366</v>
      </c>
      <c r="J252" t="s">
        <v>11</v>
      </c>
      <c r="K252">
        <v>0</v>
      </c>
      <c r="L252">
        <v>0</v>
      </c>
    </row>
    <row r="253" spans="9:12" x14ac:dyDescent="0.3">
      <c r="I253">
        <v>26343</v>
      </c>
      <c r="J253" t="s">
        <v>8</v>
      </c>
      <c r="K253">
        <v>1522</v>
      </c>
      <c r="L253">
        <v>1522</v>
      </c>
    </row>
    <row r="254" spans="9:12" x14ac:dyDescent="0.3">
      <c r="I254">
        <v>26316</v>
      </c>
      <c r="J254" t="s">
        <v>7</v>
      </c>
      <c r="K254">
        <v>0</v>
      </c>
      <c r="L254">
        <v>0</v>
      </c>
    </row>
    <row r="255" spans="9:12" x14ac:dyDescent="0.3">
      <c r="I255">
        <v>26292</v>
      </c>
      <c r="J255" t="s">
        <v>14</v>
      </c>
      <c r="K255">
        <v>0</v>
      </c>
      <c r="L255">
        <v>0</v>
      </c>
    </row>
    <row r="256" spans="9:12" x14ac:dyDescent="0.3">
      <c r="I256">
        <v>26225</v>
      </c>
      <c r="J256" t="s">
        <v>9</v>
      </c>
      <c r="K256">
        <v>0</v>
      </c>
      <c r="L256">
        <v>0</v>
      </c>
    </row>
    <row r="257" spans="9:12" x14ac:dyDescent="0.3">
      <c r="I257">
        <v>26202</v>
      </c>
      <c r="J257" t="s">
        <v>7</v>
      </c>
      <c r="K257">
        <v>0</v>
      </c>
      <c r="L257">
        <v>0</v>
      </c>
    </row>
    <row r="258" spans="9:12" x14ac:dyDescent="0.3">
      <c r="I258">
        <v>26201</v>
      </c>
      <c r="J258" t="s">
        <v>7</v>
      </c>
      <c r="K258">
        <v>0</v>
      </c>
      <c r="L258">
        <v>0</v>
      </c>
    </row>
    <row r="259" spans="9:12" x14ac:dyDescent="0.3">
      <c r="I259">
        <v>26192</v>
      </c>
      <c r="J259" t="s">
        <v>7</v>
      </c>
      <c r="K259">
        <v>0</v>
      </c>
      <c r="L259">
        <v>0</v>
      </c>
    </row>
    <row r="260" spans="9:12" x14ac:dyDescent="0.3">
      <c r="I260">
        <v>26080</v>
      </c>
      <c r="J260" t="s">
        <v>12</v>
      </c>
      <c r="K260">
        <v>-25</v>
      </c>
      <c r="L260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5057-06CF-49DE-A774-58C46861A2C3}">
  <dimension ref="A1:P323"/>
  <sheetViews>
    <sheetView topLeftCell="A82" workbookViewId="0">
      <selection activeCell="B30" sqref="B30:B176"/>
    </sheetView>
  </sheetViews>
  <sheetFormatPr defaultRowHeight="15.6" x14ac:dyDescent="0.3"/>
  <cols>
    <col min="3" max="3" width="9.5546875" customWidth="1"/>
    <col min="10" max="10" width="9.6640625" customWidth="1"/>
    <col min="14" max="14" width="7.88671875" style="43" customWidth="1"/>
    <col min="15" max="15" width="7.6640625" style="43" customWidth="1"/>
    <col min="16" max="16" width="6.6640625" style="43" customWidth="1"/>
  </cols>
  <sheetData>
    <row r="1" spans="1:16" ht="16.5" x14ac:dyDescent="0.3">
      <c r="N1" s="43" t="s">
        <v>74</v>
      </c>
    </row>
    <row r="2" spans="1:16" ht="16.5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73</v>
      </c>
      <c r="K2" t="s">
        <v>26</v>
      </c>
    </row>
    <row r="3" spans="1:16" x14ac:dyDescent="0.3">
      <c r="A3">
        <v>27063</v>
      </c>
      <c r="B3" t="s">
        <v>2</v>
      </c>
      <c r="C3">
        <f>VLOOKUP(A3,Table17[],3,FALSE)</f>
        <v>217</v>
      </c>
      <c r="D3">
        <f>VLOOKUP(A3,Table17[],4,FALSE)</f>
        <v>0</v>
      </c>
      <c r="H3">
        <v>27299</v>
      </c>
      <c r="I3" t="s">
        <v>7</v>
      </c>
      <c r="J3">
        <v>483</v>
      </c>
      <c r="K3">
        <v>0</v>
      </c>
      <c r="N3" s="141" t="s">
        <v>0</v>
      </c>
      <c r="O3" s="142" t="s">
        <v>28</v>
      </c>
    </row>
    <row r="4" spans="1:16" ht="16.5" x14ac:dyDescent="0.3">
      <c r="A4">
        <v>26880</v>
      </c>
      <c r="B4" t="s">
        <v>2</v>
      </c>
      <c r="C4">
        <f>VLOOKUP(A4,Table17[],3,FALSE)</f>
        <v>237</v>
      </c>
      <c r="D4">
        <f>VLOOKUP(A4,Table17[],4,FALSE)</f>
        <v>0</v>
      </c>
      <c r="H4">
        <v>27298</v>
      </c>
      <c r="I4" t="s">
        <v>7</v>
      </c>
      <c r="J4">
        <v>1170.1500000000001</v>
      </c>
      <c r="K4">
        <v>1170.1500000000001</v>
      </c>
    </row>
    <row r="5" spans="1:16" x14ac:dyDescent="0.3">
      <c r="A5">
        <v>27115</v>
      </c>
      <c r="B5" t="s">
        <v>2</v>
      </c>
      <c r="C5">
        <f>VLOOKUP(A5,Table17[],3,FALSE)</f>
        <v>605</v>
      </c>
      <c r="D5">
        <f>VLOOKUP(A5,Table17[],4,FALSE)</f>
        <v>0</v>
      </c>
      <c r="H5">
        <v>27296</v>
      </c>
      <c r="I5" t="s">
        <v>7</v>
      </c>
      <c r="J5">
        <v>545</v>
      </c>
      <c r="K5">
        <v>0</v>
      </c>
      <c r="N5" s="141" t="s">
        <v>29</v>
      </c>
      <c r="O5" s="142" t="s">
        <v>31</v>
      </c>
      <c r="P5" s="142" t="s">
        <v>32</v>
      </c>
    </row>
    <row r="6" spans="1:16" x14ac:dyDescent="0.3">
      <c r="A6">
        <v>26811</v>
      </c>
      <c r="B6" t="s">
        <v>2</v>
      </c>
      <c r="C6">
        <f>VLOOKUP(A6,Table17[],3,FALSE)</f>
        <v>426</v>
      </c>
      <c r="D6">
        <f>VLOOKUP(A6,Table17[],4,FALSE)</f>
        <v>0</v>
      </c>
      <c r="H6">
        <v>27295</v>
      </c>
      <c r="I6" t="s">
        <v>7</v>
      </c>
      <c r="J6">
        <v>591</v>
      </c>
      <c r="K6">
        <v>0</v>
      </c>
      <c r="N6" s="143">
        <v>26654</v>
      </c>
      <c r="O6" s="144">
        <v>1023</v>
      </c>
      <c r="P6" s="144">
        <v>0</v>
      </c>
    </row>
    <row r="7" spans="1:16" x14ac:dyDescent="0.3">
      <c r="A7">
        <v>27163</v>
      </c>
      <c r="B7" t="s">
        <v>2</v>
      </c>
      <c r="C7">
        <f>VLOOKUP(A7,Table17[],3,FALSE)</f>
        <v>587</v>
      </c>
      <c r="D7">
        <f>VLOOKUP(A7,Table17[],4,FALSE)</f>
        <v>587</v>
      </c>
      <c r="H7">
        <v>27294</v>
      </c>
      <c r="I7" t="s">
        <v>7</v>
      </c>
      <c r="J7">
        <v>421</v>
      </c>
      <c r="K7">
        <v>0</v>
      </c>
      <c r="N7" s="143">
        <v>26720</v>
      </c>
      <c r="O7" s="144">
        <v>563</v>
      </c>
      <c r="P7" s="144">
        <v>0</v>
      </c>
    </row>
    <row r="8" spans="1:16" x14ac:dyDescent="0.3">
      <c r="A8">
        <v>26879</v>
      </c>
      <c r="B8" t="s">
        <v>2</v>
      </c>
      <c r="C8">
        <f>VLOOKUP(A8,Table17[],3,FALSE)</f>
        <v>842</v>
      </c>
      <c r="D8">
        <f>VLOOKUP(A8,Table17[],4,FALSE)</f>
        <v>0</v>
      </c>
      <c r="H8">
        <v>27293</v>
      </c>
      <c r="I8" t="s">
        <v>7</v>
      </c>
      <c r="J8">
        <v>960</v>
      </c>
      <c r="K8">
        <v>0</v>
      </c>
      <c r="N8" s="143">
        <v>26786</v>
      </c>
      <c r="O8" s="144">
        <v>241</v>
      </c>
      <c r="P8" s="144">
        <v>0</v>
      </c>
    </row>
    <row r="9" spans="1:16" x14ac:dyDescent="0.3">
      <c r="A9">
        <v>27120</v>
      </c>
      <c r="B9" t="s">
        <v>2</v>
      </c>
      <c r="C9">
        <f>VLOOKUP(A9,Table17[],3,FALSE)</f>
        <v>898</v>
      </c>
      <c r="D9">
        <f>VLOOKUP(A9,Table17[],4,FALSE)</f>
        <v>0</v>
      </c>
      <c r="H9">
        <v>27292</v>
      </c>
      <c r="I9" t="s">
        <v>7</v>
      </c>
      <c r="J9">
        <v>754</v>
      </c>
      <c r="K9">
        <v>0</v>
      </c>
      <c r="N9" s="143">
        <v>26795</v>
      </c>
      <c r="O9" s="144">
        <v>457</v>
      </c>
      <c r="P9" s="144">
        <v>0</v>
      </c>
    </row>
    <row r="10" spans="1:16" x14ac:dyDescent="0.3">
      <c r="A10">
        <v>27111</v>
      </c>
      <c r="B10" t="s">
        <v>2</v>
      </c>
      <c r="C10">
        <f>VLOOKUP(A10,Table17[],3,FALSE)</f>
        <v>1027</v>
      </c>
      <c r="D10">
        <f>VLOOKUP(A10,Table17[],4,FALSE)</f>
        <v>0</v>
      </c>
      <c r="H10">
        <v>27291</v>
      </c>
      <c r="I10" t="s">
        <v>7</v>
      </c>
      <c r="J10">
        <v>2321</v>
      </c>
      <c r="K10">
        <v>0</v>
      </c>
      <c r="N10" s="143">
        <v>26800</v>
      </c>
      <c r="O10" s="144">
        <v>456</v>
      </c>
      <c r="P10" s="144">
        <v>0</v>
      </c>
    </row>
    <row r="11" spans="1:16" x14ac:dyDescent="0.3">
      <c r="A11">
        <v>27033</v>
      </c>
      <c r="B11" t="s">
        <v>2</v>
      </c>
      <c r="C11">
        <f>VLOOKUP(A11,Table17[],3,FALSE)</f>
        <v>481</v>
      </c>
      <c r="D11">
        <f>VLOOKUP(A11,Table17[],4,FALSE)</f>
        <v>0</v>
      </c>
      <c r="H11">
        <v>27290</v>
      </c>
      <c r="I11" t="s">
        <v>7</v>
      </c>
      <c r="J11">
        <v>1095</v>
      </c>
      <c r="K11">
        <v>0</v>
      </c>
      <c r="N11" s="143">
        <v>26809</v>
      </c>
      <c r="O11" s="144">
        <v>440</v>
      </c>
      <c r="P11" s="144">
        <v>0</v>
      </c>
    </row>
    <row r="12" spans="1:16" x14ac:dyDescent="0.3">
      <c r="A12">
        <v>26973</v>
      </c>
      <c r="B12" t="s">
        <v>2</v>
      </c>
      <c r="C12">
        <f>VLOOKUP(A12,Table17[],3,FALSE)</f>
        <v>608</v>
      </c>
      <c r="D12">
        <f>VLOOKUP(A12,Table17[],4,FALSE)</f>
        <v>0</v>
      </c>
      <c r="H12">
        <v>27289</v>
      </c>
      <c r="I12" t="s">
        <v>7</v>
      </c>
      <c r="J12">
        <v>479</v>
      </c>
      <c r="K12">
        <v>0</v>
      </c>
      <c r="N12" s="143">
        <v>26811</v>
      </c>
      <c r="O12" s="144">
        <v>426</v>
      </c>
      <c r="P12" s="144">
        <v>0</v>
      </c>
    </row>
    <row r="13" spans="1:16" x14ac:dyDescent="0.3">
      <c r="A13">
        <v>27108</v>
      </c>
      <c r="B13" t="s">
        <v>2</v>
      </c>
      <c r="C13">
        <f>VLOOKUP(A13,Table17[],3,FALSE)</f>
        <v>735.2</v>
      </c>
      <c r="D13">
        <f>VLOOKUP(A13,Table17[],4,FALSE)</f>
        <v>0</v>
      </c>
      <c r="H13">
        <v>27288</v>
      </c>
      <c r="I13" t="s">
        <v>7</v>
      </c>
      <c r="J13">
        <v>535</v>
      </c>
      <c r="K13">
        <v>0</v>
      </c>
      <c r="N13" s="143">
        <v>26814</v>
      </c>
      <c r="O13" s="144">
        <v>56</v>
      </c>
      <c r="P13" s="144">
        <v>0</v>
      </c>
    </row>
    <row r="14" spans="1:16" x14ac:dyDescent="0.3">
      <c r="A14">
        <v>27050</v>
      </c>
      <c r="B14" t="s">
        <v>2</v>
      </c>
      <c r="C14">
        <f>VLOOKUP(A14,Table17[],3,FALSE)</f>
        <v>2795</v>
      </c>
      <c r="D14">
        <f>VLOOKUP(A14,Table17[],4,FALSE)</f>
        <v>2795</v>
      </c>
      <c r="H14">
        <v>27287</v>
      </c>
      <c r="I14" t="s">
        <v>7</v>
      </c>
      <c r="J14">
        <v>108</v>
      </c>
      <c r="K14">
        <v>0</v>
      </c>
      <c r="N14" s="143">
        <v>26815</v>
      </c>
      <c r="O14" s="144">
        <v>1111</v>
      </c>
      <c r="P14" s="144">
        <v>0</v>
      </c>
    </row>
    <row r="15" spans="1:16" x14ac:dyDescent="0.3">
      <c r="A15">
        <v>27152</v>
      </c>
      <c r="B15" t="s">
        <v>2</v>
      </c>
      <c r="C15">
        <f>VLOOKUP(A15,Table17[],3,FALSE)</f>
        <v>3051</v>
      </c>
      <c r="D15">
        <f>VLOOKUP(A15,Table17[],4,FALSE)</f>
        <v>3051</v>
      </c>
      <c r="H15">
        <v>27286</v>
      </c>
      <c r="I15" t="s">
        <v>7</v>
      </c>
      <c r="J15">
        <v>873</v>
      </c>
      <c r="K15">
        <v>0</v>
      </c>
      <c r="N15" s="143">
        <v>26879</v>
      </c>
      <c r="O15" s="144">
        <v>842</v>
      </c>
      <c r="P15" s="144">
        <v>0</v>
      </c>
    </row>
    <row r="16" spans="1:16" x14ac:dyDescent="0.3">
      <c r="A16">
        <v>27183</v>
      </c>
      <c r="B16" t="s">
        <v>2</v>
      </c>
      <c r="C16">
        <f>VLOOKUP(A16,Table17[],3,FALSE)</f>
        <v>507</v>
      </c>
      <c r="D16">
        <f>VLOOKUP(A16,Table17[],4,FALSE)</f>
        <v>0</v>
      </c>
      <c r="H16">
        <v>27285</v>
      </c>
      <c r="I16" t="s">
        <v>7</v>
      </c>
      <c r="J16">
        <v>605</v>
      </c>
      <c r="K16">
        <v>605</v>
      </c>
      <c r="N16" s="143">
        <v>26880</v>
      </c>
      <c r="O16" s="144">
        <v>237</v>
      </c>
      <c r="P16" s="144">
        <v>0</v>
      </c>
    </row>
    <row r="17" spans="1:16" x14ac:dyDescent="0.3">
      <c r="A17">
        <v>27124</v>
      </c>
      <c r="B17" t="s">
        <v>2</v>
      </c>
      <c r="C17">
        <f>VLOOKUP(A17,Table17[],3,FALSE)</f>
        <v>673</v>
      </c>
      <c r="D17">
        <f>VLOOKUP(A17,Table17[],4,FALSE)</f>
        <v>673</v>
      </c>
      <c r="H17">
        <v>27284</v>
      </c>
      <c r="I17" t="s">
        <v>7</v>
      </c>
      <c r="J17">
        <v>50</v>
      </c>
      <c r="K17">
        <v>0</v>
      </c>
      <c r="N17" s="143">
        <v>26883</v>
      </c>
      <c r="O17" s="144">
        <v>766</v>
      </c>
      <c r="P17" s="144">
        <v>0</v>
      </c>
    </row>
    <row r="18" spans="1:16" x14ac:dyDescent="0.3">
      <c r="A18">
        <v>27103</v>
      </c>
      <c r="B18" t="s">
        <v>2</v>
      </c>
      <c r="C18">
        <f>VLOOKUP(A18,Table17[],3,FALSE)</f>
        <v>812</v>
      </c>
      <c r="D18">
        <f>VLOOKUP(A18,Table17[],4,FALSE)</f>
        <v>0</v>
      </c>
      <c r="H18">
        <v>27283</v>
      </c>
      <c r="I18" t="s">
        <v>7</v>
      </c>
      <c r="J18">
        <v>220</v>
      </c>
      <c r="K18">
        <v>0</v>
      </c>
      <c r="N18" s="143">
        <v>26888</v>
      </c>
      <c r="O18" s="144">
        <v>485.65</v>
      </c>
      <c r="P18" s="144">
        <v>0</v>
      </c>
    </row>
    <row r="19" spans="1:16" x14ac:dyDescent="0.3">
      <c r="A19">
        <v>27252</v>
      </c>
      <c r="B19" t="s">
        <v>2</v>
      </c>
      <c r="C19">
        <f>VLOOKUP(A19,Table17[],3,FALSE)</f>
        <v>317</v>
      </c>
      <c r="D19">
        <f>VLOOKUP(A19,Table17[],4,FALSE)</f>
        <v>0</v>
      </c>
      <c r="H19">
        <v>27282</v>
      </c>
      <c r="I19" t="s">
        <v>7</v>
      </c>
      <c r="J19">
        <v>27</v>
      </c>
      <c r="K19">
        <v>0</v>
      </c>
      <c r="N19" s="143">
        <v>26893</v>
      </c>
      <c r="O19" s="144">
        <v>461</v>
      </c>
      <c r="P19" s="144">
        <v>0</v>
      </c>
    </row>
    <row r="20" spans="1:16" x14ac:dyDescent="0.3">
      <c r="A20">
        <v>27113</v>
      </c>
      <c r="B20" t="s">
        <v>2</v>
      </c>
      <c r="C20">
        <f>VLOOKUP(A20,Table17[],3,FALSE)</f>
        <v>558.65</v>
      </c>
      <c r="D20">
        <f>VLOOKUP(A20,Table17[],4,FALSE)</f>
        <v>0</v>
      </c>
      <c r="H20">
        <v>27281</v>
      </c>
      <c r="I20" t="s">
        <v>7</v>
      </c>
      <c r="J20">
        <v>1345</v>
      </c>
      <c r="K20">
        <v>0</v>
      </c>
      <c r="N20" s="143">
        <v>26896</v>
      </c>
      <c r="O20" s="144">
        <v>450</v>
      </c>
      <c r="P20" s="144">
        <v>0</v>
      </c>
    </row>
    <row r="21" spans="1:16" x14ac:dyDescent="0.3">
      <c r="A21">
        <v>27202</v>
      </c>
      <c r="B21" t="s">
        <v>2</v>
      </c>
      <c r="C21">
        <f>VLOOKUP(A21,Table17[],3,FALSE)</f>
        <v>694</v>
      </c>
      <c r="D21">
        <f>VLOOKUP(A21,Table17[],4,FALSE)</f>
        <v>0</v>
      </c>
      <c r="H21">
        <v>27280</v>
      </c>
      <c r="I21" t="s">
        <v>7</v>
      </c>
      <c r="J21">
        <v>759</v>
      </c>
      <c r="K21">
        <v>0</v>
      </c>
      <c r="N21" s="143">
        <v>26931</v>
      </c>
      <c r="O21" s="144">
        <v>1019</v>
      </c>
      <c r="P21" s="144">
        <v>0</v>
      </c>
    </row>
    <row r="22" spans="1:16" x14ac:dyDescent="0.3">
      <c r="A22">
        <v>27032</v>
      </c>
      <c r="B22" t="s">
        <v>2</v>
      </c>
      <c r="C22">
        <f>VLOOKUP(A22,Table17[],3,FALSE)</f>
        <v>2556</v>
      </c>
      <c r="D22">
        <f>VLOOKUP(A22,Table17[],4,FALSE)</f>
        <v>0</v>
      </c>
      <c r="H22">
        <v>27279</v>
      </c>
      <c r="I22" t="s">
        <v>7</v>
      </c>
      <c r="J22">
        <v>633</v>
      </c>
      <c r="K22">
        <v>0</v>
      </c>
      <c r="N22" s="143">
        <v>26934</v>
      </c>
      <c r="O22" s="144">
        <v>412</v>
      </c>
      <c r="P22" s="144">
        <v>0</v>
      </c>
    </row>
    <row r="23" spans="1:16" x14ac:dyDescent="0.3">
      <c r="A23">
        <v>27253</v>
      </c>
      <c r="B23" t="s">
        <v>2</v>
      </c>
      <c r="C23">
        <f>VLOOKUP(A23,Table17[],3,FALSE)</f>
        <v>629</v>
      </c>
      <c r="D23">
        <f>VLOOKUP(A23,Table17[],4,FALSE)</f>
        <v>0</v>
      </c>
      <c r="H23">
        <v>27278</v>
      </c>
      <c r="I23" t="s">
        <v>7</v>
      </c>
      <c r="J23">
        <v>593</v>
      </c>
      <c r="K23">
        <v>0</v>
      </c>
      <c r="N23" s="143">
        <v>26948</v>
      </c>
      <c r="O23" s="144">
        <v>699</v>
      </c>
      <c r="P23" s="144">
        <v>0</v>
      </c>
    </row>
    <row r="24" spans="1:16" x14ac:dyDescent="0.3">
      <c r="A24">
        <v>27184</v>
      </c>
      <c r="B24" t="s">
        <v>2</v>
      </c>
      <c r="C24">
        <f>VLOOKUP(A24,Table17[],3,FALSE)</f>
        <v>917</v>
      </c>
      <c r="D24">
        <f>VLOOKUP(A24,Table17[],4,FALSE)</f>
        <v>0</v>
      </c>
      <c r="H24">
        <v>27277</v>
      </c>
      <c r="I24" t="s">
        <v>7</v>
      </c>
      <c r="J24">
        <v>909</v>
      </c>
      <c r="K24">
        <v>0</v>
      </c>
      <c r="N24" s="143">
        <v>26950</v>
      </c>
      <c r="O24" s="144">
        <v>461</v>
      </c>
      <c r="P24" s="144">
        <v>0</v>
      </c>
    </row>
    <row r="25" spans="1:16" x14ac:dyDescent="0.3">
      <c r="A25">
        <v>27078</v>
      </c>
      <c r="B25" t="s">
        <v>2</v>
      </c>
      <c r="C25">
        <f>VLOOKUP(A25,Table17[],3,FALSE)</f>
        <v>428</v>
      </c>
      <c r="D25">
        <f>VLOOKUP(A25,Table17[],4,FALSE)</f>
        <v>0</v>
      </c>
      <c r="H25">
        <v>27276</v>
      </c>
      <c r="I25" t="s">
        <v>7</v>
      </c>
      <c r="J25">
        <v>444</v>
      </c>
      <c r="K25">
        <v>0</v>
      </c>
      <c r="N25" s="143">
        <v>26951</v>
      </c>
      <c r="O25" s="144">
        <v>445</v>
      </c>
      <c r="P25" s="144">
        <v>0</v>
      </c>
    </row>
    <row r="26" spans="1:16" x14ac:dyDescent="0.3">
      <c r="A26">
        <v>27164</v>
      </c>
      <c r="B26" t="s">
        <v>2</v>
      </c>
      <c r="C26">
        <f>VLOOKUP(A26,Table17[],3,FALSE)</f>
        <v>454</v>
      </c>
      <c r="D26">
        <f>VLOOKUP(A26,Table17[],4,FALSE)</f>
        <v>0</v>
      </c>
      <c r="H26">
        <v>27275</v>
      </c>
      <c r="I26" t="s">
        <v>7</v>
      </c>
      <c r="J26">
        <v>380</v>
      </c>
      <c r="K26">
        <v>0</v>
      </c>
      <c r="N26" s="143">
        <v>26954</v>
      </c>
      <c r="O26" s="144">
        <v>449</v>
      </c>
      <c r="P26" s="144">
        <v>0</v>
      </c>
    </row>
    <row r="27" spans="1:16" x14ac:dyDescent="0.3">
      <c r="A27">
        <v>27206</v>
      </c>
      <c r="B27" t="s">
        <v>2</v>
      </c>
      <c r="C27">
        <f>VLOOKUP(A27,Table17[],3,FALSE)</f>
        <v>545</v>
      </c>
      <c r="D27">
        <f>VLOOKUP(A27,Table17[],4,FALSE)</f>
        <v>0</v>
      </c>
      <c r="H27">
        <v>27274</v>
      </c>
      <c r="I27" t="s">
        <v>7</v>
      </c>
      <c r="J27">
        <v>1102</v>
      </c>
      <c r="K27">
        <v>0</v>
      </c>
      <c r="N27" s="143">
        <v>26962</v>
      </c>
      <c r="O27" s="144">
        <v>473</v>
      </c>
      <c r="P27" s="144">
        <v>0</v>
      </c>
    </row>
    <row r="28" spans="1:16" x14ac:dyDescent="0.3">
      <c r="A28">
        <v>27193</v>
      </c>
      <c r="B28" t="s">
        <v>2</v>
      </c>
      <c r="C28">
        <f>VLOOKUP(A28,Table17[],3,FALSE)</f>
        <v>1074.5</v>
      </c>
      <c r="D28">
        <f>VLOOKUP(A28,Table17[],4,FALSE)</f>
        <v>0</v>
      </c>
      <c r="H28">
        <v>27273</v>
      </c>
      <c r="I28" t="s">
        <v>7</v>
      </c>
      <c r="J28">
        <v>449</v>
      </c>
      <c r="K28">
        <v>0</v>
      </c>
      <c r="N28" s="143">
        <v>26965</v>
      </c>
      <c r="O28" s="144">
        <v>726</v>
      </c>
      <c r="P28" s="144">
        <v>0</v>
      </c>
    </row>
    <row r="29" spans="1:16" x14ac:dyDescent="0.3">
      <c r="A29">
        <v>27081</v>
      </c>
      <c r="B29" t="s">
        <v>2</v>
      </c>
      <c r="C29">
        <f>VLOOKUP(A29,Table17[],3,FALSE)</f>
        <v>808</v>
      </c>
      <c r="D29">
        <f>VLOOKUP(A29,Table17[],4,FALSE)</f>
        <v>808</v>
      </c>
      <c r="H29">
        <v>27272</v>
      </c>
      <c r="I29" t="s">
        <v>7</v>
      </c>
      <c r="J29">
        <v>473</v>
      </c>
      <c r="K29">
        <v>0</v>
      </c>
      <c r="N29" s="143">
        <v>26967</v>
      </c>
      <c r="O29" s="144">
        <v>427</v>
      </c>
      <c r="P29" s="144">
        <v>0</v>
      </c>
    </row>
    <row r="30" spans="1:16" x14ac:dyDescent="0.3">
      <c r="A30">
        <v>27089</v>
      </c>
      <c r="B30" t="s">
        <v>2</v>
      </c>
      <c r="C30">
        <f>VLOOKUP(A30,Table17[],3,FALSE)</f>
        <v>1943</v>
      </c>
      <c r="D30">
        <f>VLOOKUP(A30,Table17[],4,FALSE)</f>
        <v>0</v>
      </c>
      <c r="H30">
        <v>27271</v>
      </c>
      <c r="I30" t="s">
        <v>7</v>
      </c>
      <c r="J30">
        <v>2586</v>
      </c>
      <c r="K30">
        <v>0</v>
      </c>
      <c r="N30" s="143">
        <v>26973</v>
      </c>
      <c r="O30" s="144">
        <v>608</v>
      </c>
      <c r="P30" s="144">
        <v>0</v>
      </c>
    </row>
    <row r="31" spans="1:16" x14ac:dyDescent="0.3">
      <c r="A31">
        <v>27123</v>
      </c>
      <c r="B31" t="s">
        <v>38</v>
      </c>
      <c r="C31">
        <f>VLOOKUP(A31,Table17[],3,FALSE)</f>
        <v>427</v>
      </c>
      <c r="D31">
        <f>VLOOKUP(A31,Table17[],4,FALSE)</f>
        <v>0</v>
      </c>
      <c r="H31">
        <v>27270</v>
      </c>
      <c r="I31" t="s">
        <v>7</v>
      </c>
      <c r="J31">
        <v>697</v>
      </c>
      <c r="K31">
        <v>0</v>
      </c>
      <c r="N31" s="143">
        <v>26974</v>
      </c>
      <c r="O31" s="144">
        <v>510</v>
      </c>
      <c r="P31" s="144">
        <v>0</v>
      </c>
    </row>
    <row r="32" spans="1:16" x14ac:dyDescent="0.3">
      <c r="A32">
        <v>27040</v>
      </c>
      <c r="B32" t="s">
        <v>38</v>
      </c>
      <c r="C32">
        <f>VLOOKUP(A32,Table17[],3,FALSE)</f>
        <v>490</v>
      </c>
      <c r="D32">
        <f>VLOOKUP(A32,Table17[],4,FALSE)</f>
        <v>0</v>
      </c>
      <c r="H32">
        <v>27269</v>
      </c>
      <c r="I32" t="s">
        <v>7</v>
      </c>
      <c r="J32">
        <v>415</v>
      </c>
      <c r="K32">
        <v>0</v>
      </c>
      <c r="N32" s="143">
        <v>26976</v>
      </c>
      <c r="O32" s="144">
        <v>843</v>
      </c>
      <c r="P32" s="144">
        <v>0</v>
      </c>
    </row>
    <row r="33" spans="1:16" x14ac:dyDescent="0.3">
      <c r="A33">
        <v>27072</v>
      </c>
      <c r="B33" t="s">
        <v>38</v>
      </c>
      <c r="C33">
        <f>VLOOKUP(A33,Table17[],3,FALSE)</f>
        <v>512</v>
      </c>
      <c r="D33">
        <f>VLOOKUP(A33,Table17[],4,FALSE)</f>
        <v>0</v>
      </c>
      <c r="H33">
        <v>27268</v>
      </c>
      <c r="I33" t="s">
        <v>7</v>
      </c>
      <c r="J33">
        <v>747</v>
      </c>
      <c r="K33">
        <v>0</v>
      </c>
      <c r="N33" s="143">
        <v>26985</v>
      </c>
      <c r="O33" s="144">
        <v>510</v>
      </c>
      <c r="P33" s="144">
        <v>0</v>
      </c>
    </row>
    <row r="34" spans="1:16" x14ac:dyDescent="0.3">
      <c r="A34">
        <v>27177</v>
      </c>
      <c r="B34" t="s">
        <v>38</v>
      </c>
      <c r="C34">
        <f>VLOOKUP(A34,Table17[],3,FALSE)</f>
        <v>885</v>
      </c>
      <c r="D34">
        <f>VLOOKUP(A34,Table17[],4,FALSE)</f>
        <v>0</v>
      </c>
      <c r="H34">
        <v>27266</v>
      </c>
      <c r="I34" t="s">
        <v>7</v>
      </c>
      <c r="J34">
        <v>945</v>
      </c>
      <c r="K34">
        <v>0</v>
      </c>
      <c r="N34" s="143">
        <v>26987</v>
      </c>
      <c r="O34" s="144">
        <v>530</v>
      </c>
      <c r="P34" s="144">
        <v>0</v>
      </c>
    </row>
    <row r="35" spans="1:16" x14ac:dyDescent="0.3">
      <c r="A35">
        <v>26814</v>
      </c>
      <c r="B35" t="s">
        <v>38</v>
      </c>
      <c r="C35">
        <f>VLOOKUP(A35,Table17[],3,FALSE)</f>
        <v>56</v>
      </c>
      <c r="D35">
        <f>VLOOKUP(A35,Table17[],4,FALSE)</f>
        <v>0</v>
      </c>
      <c r="H35">
        <v>27265</v>
      </c>
      <c r="I35" t="s">
        <v>7</v>
      </c>
      <c r="J35">
        <v>1064</v>
      </c>
      <c r="K35">
        <v>1064</v>
      </c>
      <c r="N35" s="143">
        <v>26988</v>
      </c>
      <c r="O35" s="144">
        <v>530</v>
      </c>
      <c r="P35" s="144">
        <v>0</v>
      </c>
    </row>
    <row r="36" spans="1:16" x14ac:dyDescent="0.3">
      <c r="A36">
        <v>26934</v>
      </c>
      <c r="B36" t="s">
        <v>38</v>
      </c>
      <c r="C36">
        <f>VLOOKUP(A36,Table17[],3,FALSE)</f>
        <v>412</v>
      </c>
      <c r="D36">
        <f>VLOOKUP(A36,Table17[],4,FALSE)</f>
        <v>0</v>
      </c>
      <c r="H36">
        <v>27264</v>
      </c>
      <c r="I36" t="s">
        <v>7</v>
      </c>
      <c r="J36">
        <v>238.5</v>
      </c>
      <c r="K36">
        <v>0</v>
      </c>
      <c r="N36" s="143">
        <v>26994</v>
      </c>
      <c r="O36" s="144">
        <v>2468.5</v>
      </c>
      <c r="P36" s="144">
        <v>0</v>
      </c>
    </row>
    <row r="37" spans="1:16" x14ac:dyDescent="0.3">
      <c r="A37">
        <v>27138</v>
      </c>
      <c r="B37" t="s">
        <v>38</v>
      </c>
      <c r="C37">
        <f>VLOOKUP(A37,Table17[],3,FALSE)</f>
        <v>585</v>
      </c>
      <c r="D37">
        <f>VLOOKUP(A37,Table17[],4,FALSE)</f>
        <v>0</v>
      </c>
      <c r="H37">
        <v>27262</v>
      </c>
      <c r="I37" t="s">
        <v>7</v>
      </c>
      <c r="J37">
        <v>465</v>
      </c>
      <c r="K37">
        <v>0</v>
      </c>
      <c r="N37" s="143">
        <v>27009</v>
      </c>
      <c r="O37" s="144">
        <v>1503</v>
      </c>
      <c r="P37" s="144">
        <v>1503</v>
      </c>
    </row>
    <row r="38" spans="1:16" x14ac:dyDescent="0.3">
      <c r="A38">
        <v>26987</v>
      </c>
      <c r="B38" t="s">
        <v>38</v>
      </c>
      <c r="C38">
        <f>VLOOKUP(A38,Table17[],3,FALSE)</f>
        <v>530</v>
      </c>
      <c r="D38">
        <f>VLOOKUP(A38,Table17[],4,FALSE)</f>
        <v>0</v>
      </c>
      <c r="H38">
        <v>27261</v>
      </c>
      <c r="I38" t="s">
        <v>7</v>
      </c>
      <c r="J38">
        <v>735</v>
      </c>
      <c r="K38">
        <v>0</v>
      </c>
      <c r="N38" s="143">
        <v>27012</v>
      </c>
      <c r="O38" s="144">
        <v>617</v>
      </c>
      <c r="P38" s="144">
        <v>0</v>
      </c>
    </row>
    <row r="39" spans="1:16" x14ac:dyDescent="0.3">
      <c r="A39">
        <v>27140</v>
      </c>
      <c r="B39" t="s">
        <v>38</v>
      </c>
      <c r="C39">
        <f>VLOOKUP(A39,Table17[],3,FALSE)</f>
        <v>486</v>
      </c>
      <c r="D39">
        <f>VLOOKUP(A39,Table17[],4,FALSE)</f>
        <v>0</v>
      </c>
      <c r="H39">
        <v>27260</v>
      </c>
      <c r="I39" t="s">
        <v>7</v>
      </c>
      <c r="J39">
        <v>88</v>
      </c>
      <c r="K39">
        <v>0</v>
      </c>
      <c r="N39" s="143">
        <v>27032</v>
      </c>
      <c r="O39" s="144">
        <v>2556</v>
      </c>
      <c r="P39" s="144">
        <v>0</v>
      </c>
    </row>
    <row r="40" spans="1:16" x14ac:dyDescent="0.3">
      <c r="A40">
        <v>27213</v>
      </c>
      <c r="B40" t="s">
        <v>38</v>
      </c>
      <c r="C40">
        <f>VLOOKUP(A40,Table17[],3,FALSE)</f>
        <v>446.5</v>
      </c>
      <c r="D40">
        <f>VLOOKUP(A40,Table17[],4,FALSE)</f>
        <v>0</v>
      </c>
      <c r="H40">
        <v>27259</v>
      </c>
      <c r="I40" t="s">
        <v>7</v>
      </c>
      <c r="J40">
        <v>360</v>
      </c>
      <c r="K40">
        <v>0</v>
      </c>
      <c r="N40" s="143">
        <v>27033</v>
      </c>
      <c r="O40" s="144">
        <v>481</v>
      </c>
      <c r="P40" s="144">
        <v>0</v>
      </c>
    </row>
    <row r="41" spans="1:16" x14ac:dyDescent="0.3">
      <c r="A41">
        <v>27172</v>
      </c>
      <c r="B41" t="s">
        <v>38</v>
      </c>
      <c r="C41">
        <f>VLOOKUP(A41,Table17[],3,FALSE)</f>
        <v>910</v>
      </c>
      <c r="D41">
        <f>VLOOKUP(A41,Table17[],4,FALSE)</f>
        <v>0</v>
      </c>
      <c r="H41">
        <v>27258</v>
      </c>
      <c r="I41" t="s">
        <v>7</v>
      </c>
      <c r="J41">
        <v>534</v>
      </c>
      <c r="K41">
        <v>0</v>
      </c>
      <c r="N41" s="143">
        <v>27040</v>
      </c>
      <c r="O41" s="144">
        <v>490</v>
      </c>
      <c r="P41" s="144">
        <v>0</v>
      </c>
    </row>
    <row r="42" spans="1:16" x14ac:dyDescent="0.3">
      <c r="A42">
        <v>27170</v>
      </c>
      <c r="B42" t="s">
        <v>38</v>
      </c>
      <c r="C42">
        <f>VLOOKUP(A42,Table17[],3,FALSE)</f>
        <v>502</v>
      </c>
      <c r="D42">
        <f>VLOOKUP(A42,Table17[],4,FALSE)</f>
        <v>0</v>
      </c>
      <c r="H42">
        <v>27257</v>
      </c>
      <c r="I42" t="s">
        <v>7</v>
      </c>
      <c r="J42">
        <v>399.95</v>
      </c>
      <c r="K42">
        <v>0</v>
      </c>
      <c r="N42" s="143">
        <v>27047</v>
      </c>
      <c r="O42" s="144">
        <v>276</v>
      </c>
      <c r="P42" s="144">
        <v>0</v>
      </c>
    </row>
    <row r="43" spans="1:16" x14ac:dyDescent="0.3">
      <c r="A43">
        <v>26985</v>
      </c>
      <c r="B43" t="s">
        <v>38</v>
      </c>
      <c r="C43">
        <f>VLOOKUP(A43,Table17[],3,FALSE)</f>
        <v>510</v>
      </c>
      <c r="D43">
        <f>VLOOKUP(A43,Table17[],4,FALSE)</f>
        <v>0</v>
      </c>
      <c r="H43">
        <v>27256</v>
      </c>
      <c r="I43" t="s">
        <v>7</v>
      </c>
      <c r="J43">
        <v>612</v>
      </c>
      <c r="K43">
        <v>0</v>
      </c>
      <c r="N43" s="143">
        <v>27050</v>
      </c>
      <c r="O43" s="144">
        <v>2795</v>
      </c>
      <c r="P43" s="144">
        <v>2795</v>
      </c>
    </row>
    <row r="44" spans="1:16" x14ac:dyDescent="0.3">
      <c r="A44">
        <v>27093</v>
      </c>
      <c r="B44" t="s">
        <v>38</v>
      </c>
      <c r="C44">
        <f>VLOOKUP(A44,Table17[],3,FALSE)</f>
        <v>949</v>
      </c>
      <c r="D44">
        <f>VLOOKUP(A44,Table17[],4,FALSE)</f>
        <v>0</v>
      </c>
      <c r="H44">
        <v>27254</v>
      </c>
      <c r="I44" t="s">
        <v>20</v>
      </c>
      <c r="J44">
        <v>497</v>
      </c>
      <c r="K44">
        <v>497</v>
      </c>
      <c r="N44" s="143">
        <v>27053</v>
      </c>
      <c r="O44" s="144">
        <v>855.65</v>
      </c>
      <c r="P44" s="144">
        <v>0</v>
      </c>
    </row>
    <row r="45" spans="1:16" x14ac:dyDescent="0.3">
      <c r="A45">
        <v>27181</v>
      </c>
      <c r="B45" t="s">
        <v>38</v>
      </c>
      <c r="C45">
        <f>VLOOKUP(A45,Table17[],3,FALSE)</f>
        <v>1642</v>
      </c>
      <c r="D45">
        <f>VLOOKUP(A45,Table17[],4,FALSE)</f>
        <v>0</v>
      </c>
      <c r="H45">
        <v>27253</v>
      </c>
      <c r="I45" t="s">
        <v>11</v>
      </c>
      <c r="J45">
        <v>629</v>
      </c>
      <c r="K45">
        <v>0</v>
      </c>
      <c r="N45" s="143">
        <v>27056</v>
      </c>
      <c r="O45" s="144">
        <v>404</v>
      </c>
      <c r="P45" s="144">
        <v>0</v>
      </c>
    </row>
    <row r="46" spans="1:16" x14ac:dyDescent="0.3">
      <c r="A46">
        <v>27114</v>
      </c>
      <c r="B46" t="s">
        <v>38</v>
      </c>
      <c r="C46">
        <f>VLOOKUP(A46,Table17[],3,FALSE)</f>
        <v>1478</v>
      </c>
      <c r="D46">
        <f>VLOOKUP(A46,Table17[],4,FALSE)</f>
        <v>0</v>
      </c>
      <c r="H46">
        <v>27252</v>
      </c>
      <c r="I46" t="s">
        <v>11</v>
      </c>
      <c r="J46">
        <v>317</v>
      </c>
      <c r="K46">
        <v>0</v>
      </c>
      <c r="N46" s="143">
        <v>27059</v>
      </c>
      <c r="O46" s="144">
        <v>1195</v>
      </c>
      <c r="P46" s="144">
        <v>0</v>
      </c>
    </row>
    <row r="47" spans="1:16" x14ac:dyDescent="0.3">
      <c r="A47">
        <v>27196</v>
      </c>
      <c r="B47" t="s">
        <v>38</v>
      </c>
      <c r="C47">
        <f>VLOOKUP(A47,Table17[],3,FALSE)</f>
        <v>506</v>
      </c>
      <c r="D47">
        <f>VLOOKUP(A47,Table17[],4,FALSE)</f>
        <v>0</v>
      </c>
      <c r="H47">
        <v>27250</v>
      </c>
      <c r="I47" t="s">
        <v>7</v>
      </c>
      <c r="J47">
        <v>502</v>
      </c>
      <c r="K47">
        <v>0</v>
      </c>
      <c r="N47" s="143">
        <v>27063</v>
      </c>
      <c r="O47" s="144">
        <v>217</v>
      </c>
      <c r="P47" s="144">
        <v>0</v>
      </c>
    </row>
    <row r="48" spans="1:16" x14ac:dyDescent="0.3">
      <c r="A48">
        <v>27136</v>
      </c>
      <c r="B48" t="s">
        <v>38</v>
      </c>
      <c r="C48">
        <f>VLOOKUP(A48,Table17[],3,FALSE)</f>
        <v>727</v>
      </c>
      <c r="D48">
        <f>VLOOKUP(A48,Table17[],4,FALSE)</f>
        <v>727</v>
      </c>
      <c r="H48">
        <v>27249</v>
      </c>
      <c r="I48" t="s">
        <v>13</v>
      </c>
      <c r="J48">
        <v>439</v>
      </c>
      <c r="K48">
        <v>0</v>
      </c>
      <c r="N48" s="143">
        <v>27072</v>
      </c>
      <c r="O48" s="144">
        <v>512</v>
      </c>
      <c r="P48" s="144">
        <v>0</v>
      </c>
    </row>
    <row r="49" spans="1:16" x14ac:dyDescent="0.3">
      <c r="A49">
        <v>27100</v>
      </c>
      <c r="B49" t="s">
        <v>38</v>
      </c>
      <c r="C49">
        <f>VLOOKUP(A49,Table17[],3,FALSE)</f>
        <v>456</v>
      </c>
      <c r="D49">
        <f>VLOOKUP(A49,Table17[],4,FALSE)</f>
        <v>0</v>
      </c>
      <c r="H49">
        <v>27248</v>
      </c>
      <c r="I49" t="s">
        <v>7</v>
      </c>
      <c r="J49">
        <v>459</v>
      </c>
      <c r="K49">
        <v>0</v>
      </c>
      <c r="N49" s="143">
        <v>27077</v>
      </c>
      <c r="O49" s="144">
        <v>497</v>
      </c>
      <c r="P49" s="144">
        <v>0</v>
      </c>
    </row>
    <row r="50" spans="1:16" x14ac:dyDescent="0.3">
      <c r="A50">
        <v>27084</v>
      </c>
      <c r="B50" t="s">
        <v>38</v>
      </c>
      <c r="C50">
        <f>VLOOKUP(A50,Table17[],3,FALSE)</f>
        <v>1574</v>
      </c>
      <c r="D50">
        <f>VLOOKUP(A50,Table17[],4,FALSE)</f>
        <v>0</v>
      </c>
      <c r="H50">
        <v>27247</v>
      </c>
      <c r="I50" t="s">
        <v>7</v>
      </c>
      <c r="J50">
        <v>458</v>
      </c>
      <c r="K50">
        <v>0</v>
      </c>
      <c r="N50" s="143">
        <v>27078</v>
      </c>
      <c r="O50" s="144">
        <v>428</v>
      </c>
      <c r="P50" s="144">
        <v>0</v>
      </c>
    </row>
    <row r="51" spans="1:16" x14ac:dyDescent="0.3">
      <c r="A51">
        <v>26951</v>
      </c>
      <c r="B51" t="s">
        <v>38</v>
      </c>
      <c r="C51">
        <f>VLOOKUP(A51,Table17[],3,FALSE)</f>
        <v>445</v>
      </c>
      <c r="D51">
        <f>VLOOKUP(A51,Table17[],4,FALSE)</f>
        <v>0</v>
      </c>
      <c r="H51">
        <v>27246</v>
      </c>
      <c r="I51" t="s">
        <v>13</v>
      </c>
      <c r="J51">
        <v>395</v>
      </c>
      <c r="K51">
        <v>0</v>
      </c>
      <c r="N51" s="143">
        <v>27081</v>
      </c>
      <c r="O51" s="144">
        <v>808</v>
      </c>
      <c r="P51" s="144">
        <v>808</v>
      </c>
    </row>
    <row r="52" spans="1:16" x14ac:dyDescent="0.3">
      <c r="A52">
        <v>26967</v>
      </c>
      <c r="B52" t="s">
        <v>38</v>
      </c>
      <c r="C52">
        <f>VLOOKUP(A52,Table17[],3,FALSE)</f>
        <v>427</v>
      </c>
      <c r="D52">
        <f>VLOOKUP(A52,Table17[],4,FALSE)</f>
        <v>0</v>
      </c>
      <c r="H52">
        <v>27245</v>
      </c>
      <c r="I52" t="s">
        <v>15</v>
      </c>
      <c r="J52">
        <v>209</v>
      </c>
      <c r="K52">
        <v>0</v>
      </c>
      <c r="N52" s="143">
        <v>27082</v>
      </c>
      <c r="O52" s="144">
        <v>455</v>
      </c>
      <c r="P52" s="144">
        <v>0</v>
      </c>
    </row>
    <row r="53" spans="1:16" x14ac:dyDescent="0.3">
      <c r="A53">
        <v>26950</v>
      </c>
      <c r="B53" t="s">
        <v>38</v>
      </c>
      <c r="C53">
        <f>VLOOKUP(A53,Table17[],3,FALSE)</f>
        <v>461</v>
      </c>
      <c r="D53">
        <f>VLOOKUP(A53,Table17[],4,FALSE)</f>
        <v>0</v>
      </c>
      <c r="H53">
        <v>27244</v>
      </c>
      <c r="I53" t="s">
        <v>15</v>
      </c>
      <c r="J53">
        <v>739</v>
      </c>
      <c r="K53">
        <v>0</v>
      </c>
      <c r="N53" s="143">
        <v>27083</v>
      </c>
      <c r="O53" s="144">
        <v>1080</v>
      </c>
      <c r="P53" s="144">
        <v>0</v>
      </c>
    </row>
    <row r="54" spans="1:16" x14ac:dyDescent="0.3">
      <c r="A54">
        <v>26954</v>
      </c>
      <c r="B54" t="s">
        <v>38</v>
      </c>
      <c r="C54">
        <f>VLOOKUP(A54,Table17[],3,FALSE)</f>
        <v>449</v>
      </c>
      <c r="D54">
        <f>VLOOKUP(A54,Table17[],4,FALSE)</f>
        <v>0</v>
      </c>
      <c r="H54">
        <v>27243</v>
      </c>
      <c r="I54" t="s">
        <v>13</v>
      </c>
      <c r="J54">
        <v>492</v>
      </c>
      <c r="K54">
        <v>0</v>
      </c>
      <c r="N54" s="143">
        <v>27084</v>
      </c>
      <c r="O54" s="144">
        <v>1574</v>
      </c>
      <c r="P54" s="144">
        <v>0</v>
      </c>
    </row>
    <row r="55" spans="1:16" x14ac:dyDescent="0.3">
      <c r="A55">
        <v>27226</v>
      </c>
      <c r="B55" t="s">
        <v>1</v>
      </c>
      <c r="C55">
        <f>VLOOKUP(A55,Table17[],3,FALSE)</f>
        <v>1600.5</v>
      </c>
      <c r="D55">
        <f>VLOOKUP(A55,Table17[],4,FALSE)</f>
        <v>0</v>
      </c>
      <c r="H55">
        <v>27241</v>
      </c>
      <c r="I55" t="s">
        <v>20</v>
      </c>
      <c r="J55">
        <v>430</v>
      </c>
      <c r="K55">
        <v>0</v>
      </c>
      <c r="N55" s="143">
        <v>27087</v>
      </c>
      <c r="O55" s="144">
        <v>805.5</v>
      </c>
      <c r="P55" s="144">
        <v>0</v>
      </c>
    </row>
    <row r="56" spans="1:16" x14ac:dyDescent="0.3">
      <c r="A56">
        <v>27139</v>
      </c>
      <c r="B56" t="s">
        <v>1</v>
      </c>
      <c r="C56">
        <f>VLOOKUP(A56,Table17[],3,FALSE)</f>
        <v>461</v>
      </c>
      <c r="D56">
        <f>VLOOKUP(A56,Table17[],4,FALSE)</f>
        <v>0</v>
      </c>
      <c r="H56">
        <v>27240</v>
      </c>
      <c r="I56" t="s">
        <v>9</v>
      </c>
      <c r="J56">
        <v>457</v>
      </c>
      <c r="K56">
        <v>0</v>
      </c>
      <c r="N56" s="143">
        <v>27088</v>
      </c>
      <c r="O56" s="144">
        <v>1247</v>
      </c>
      <c r="P56" s="144">
        <v>1247</v>
      </c>
    </row>
    <row r="57" spans="1:16" x14ac:dyDescent="0.3">
      <c r="A57">
        <v>27201</v>
      </c>
      <c r="B57" t="s">
        <v>1</v>
      </c>
      <c r="C57">
        <f>VLOOKUP(A57,Table17[],3,FALSE)</f>
        <v>500</v>
      </c>
      <c r="D57">
        <f>VLOOKUP(A57,Table17[],4,FALSE)</f>
        <v>0</v>
      </c>
      <c r="H57">
        <v>27239</v>
      </c>
      <c r="I57" t="s">
        <v>12</v>
      </c>
      <c r="J57">
        <v>730</v>
      </c>
      <c r="K57">
        <v>0</v>
      </c>
      <c r="N57" s="143">
        <v>27089</v>
      </c>
      <c r="O57" s="144">
        <v>1943</v>
      </c>
      <c r="P57" s="144">
        <v>0</v>
      </c>
    </row>
    <row r="58" spans="1:16" x14ac:dyDescent="0.3">
      <c r="A58">
        <v>27173</v>
      </c>
      <c r="B58" t="s">
        <v>1</v>
      </c>
      <c r="C58">
        <f>VLOOKUP(A58,Table17[],3,FALSE)</f>
        <v>737</v>
      </c>
      <c r="D58">
        <f>VLOOKUP(A58,Table17[],4,FALSE)</f>
        <v>0</v>
      </c>
      <c r="H58">
        <v>27238</v>
      </c>
      <c r="I58" t="s">
        <v>53</v>
      </c>
      <c r="J58">
        <v>197</v>
      </c>
      <c r="K58">
        <v>0</v>
      </c>
      <c r="N58" s="143">
        <v>27090</v>
      </c>
      <c r="O58" s="144">
        <v>1038</v>
      </c>
      <c r="P58" s="144">
        <v>0</v>
      </c>
    </row>
    <row r="59" spans="1:16" x14ac:dyDescent="0.3">
      <c r="A59">
        <v>27180</v>
      </c>
      <c r="B59" t="s">
        <v>1</v>
      </c>
      <c r="C59">
        <f>VLOOKUP(A59,Table17[],3,FALSE)</f>
        <v>437</v>
      </c>
      <c r="D59">
        <f>VLOOKUP(A59,Table17[],4,FALSE)</f>
        <v>0</v>
      </c>
      <c r="H59">
        <v>27237</v>
      </c>
      <c r="I59" t="s">
        <v>20</v>
      </c>
      <c r="J59">
        <v>450</v>
      </c>
      <c r="K59">
        <v>0</v>
      </c>
      <c r="N59" s="143">
        <v>27091</v>
      </c>
      <c r="O59" s="144">
        <v>514</v>
      </c>
      <c r="P59" s="144">
        <v>0</v>
      </c>
    </row>
    <row r="60" spans="1:16" x14ac:dyDescent="0.3">
      <c r="A60">
        <v>27090</v>
      </c>
      <c r="B60" t="s">
        <v>1</v>
      </c>
      <c r="C60">
        <f>VLOOKUP(A60,Table17[],3,FALSE)</f>
        <v>1038</v>
      </c>
      <c r="D60">
        <f>VLOOKUP(A60,Table17[],4,FALSE)</f>
        <v>0</v>
      </c>
      <c r="H60">
        <v>27236</v>
      </c>
      <c r="I60" t="s">
        <v>15</v>
      </c>
      <c r="J60">
        <v>434</v>
      </c>
      <c r="K60">
        <v>0</v>
      </c>
      <c r="N60" s="143">
        <v>27092</v>
      </c>
      <c r="O60" s="144">
        <v>936</v>
      </c>
      <c r="P60" s="144">
        <v>0</v>
      </c>
    </row>
    <row r="61" spans="1:16" x14ac:dyDescent="0.3">
      <c r="A61">
        <v>27143</v>
      </c>
      <c r="B61" t="s">
        <v>1</v>
      </c>
      <c r="C61">
        <f>VLOOKUP(A61,Table17[],3,FALSE)</f>
        <v>502</v>
      </c>
      <c r="D61">
        <f>VLOOKUP(A61,Table17[],4,FALSE)</f>
        <v>0</v>
      </c>
      <c r="H61">
        <v>27235</v>
      </c>
      <c r="I61" t="s">
        <v>13</v>
      </c>
      <c r="J61">
        <v>492</v>
      </c>
      <c r="K61">
        <v>0</v>
      </c>
      <c r="N61" s="143">
        <v>27093</v>
      </c>
      <c r="O61" s="144">
        <v>949</v>
      </c>
      <c r="P61" s="144">
        <v>0</v>
      </c>
    </row>
    <row r="62" spans="1:16" x14ac:dyDescent="0.3">
      <c r="A62">
        <v>27128</v>
      </c>
      <c r="B62" t="s">
        <v>1</v>
      </c>
      <c r="C62">
        <f>VLOOKUP(A62,Table17[],3,FALSE)</f>
        <v>2746.65</v>
      </c>
      <c r="D62">
        <f>VLOOKUP(A62,Table17[],4,FALSE)</f>
        <v>2746.65</v>
      </c>
      <c r="H62">
        <v>27234</v>
      </c>
      <c r="I62" t="s">
        <v>7</v>
      </c>
      <c r="J62">
        <v>861</v>
      </c>
      <c r="K62">
        <v>0</v>
      </c>
      <c r="N62" s="143">
        <v>27095</v>
      </c>
      <c r="O62" s="144">
        <v>441</v>
      </c>
      <c r="P62" s="144">
        <v>0</v>
      </c>
    </row>
    <row r="63" spans="1:16" x14ac:dyDescent="0.3">
      <c r="A63">
        <v>26800</v>
      </c>
      <c r="B63" t="s">
        <v>1</v>
      </c>
      <c r="C63">
        <f>VLOOKUP(A63,Table17[],3,FALSE)</f>
        <v>456</v>
      </c>
      <c r="D63">
        <f>VLOOKUP(A63,Table17[],4,FALSE)</f>
        <v>0</v>
      </c>
      <c r="H63">
        <v>27232</v>
      </c>
      <c r="I63" t="s">
        <v>21</v>
      </c>
      <c r="J63">
        <v>776.5</v>
      </c>
      <c r="K63">
        <v>0</v>
      </c>
      <c r="N63" s="143">
        <v>27096</v>
      </c>
      <c r="O63" s="144">
        <v>461</v>
      </c>
      <c r="P63" s="144">
        <v>0</v>
      </c>
    </row>
    <row r="64" spans="1:16" x14ac:dyDescent="0.3">
      <c r="A64">
        <v>27142</v>
      </c>
      <c r="B64" t="s">
        <v>1</v>
      </c>
      <c r="C64">
        <f>VLOOKUP(A64,Table17[],3,FALSE)</f>
        <v>860</v>
      </c>
      <c r="D64">
        <f>VLOOKUP(A64,Table17[],4,FALSE)</f>
        <v>860</v>
      </c>
      <c r="H64">
        <v>27231</v>
      </c>
      <c r="I64" t="s">
        <v>7</v>
      </c>
      <c r="J64">
        <v>516</v>
      </c>
      <c r="K64">
        <v>0</v>
      </c>
      <c r="N64" s="143">
        <v>27097</v>
      </c>
      <c r="O64" s="144">
        <v>615</v>
      </c>
      <c r="P64" s="144">
        <v>0</v>
      </c>
    </row>
    <row r="65" spans="1:16" x14ac:dyDescent="0.3">
      <c r="A65">
        <v>27116</v>
      </c>
      <c r="B65" t="s">
        <v>52</v>
      </c>
      <c r="C65">
        <f>VLOOKUP(A65,Table17[],3,FALSE)</f>
        <v>529</v>
      </c>
      <c r="D65">
        <f>VLOOKUP(A65,Table17[],4,FALSE)</f>
        <v>0</v>
      </c>
      <c r="H65">
        <v>27230</v>
      </c>
      <c r="I65" t="s">
        <v>53</v>
      </c>
      <c r="J65">
        <v>516</v>
      </c>
      <c r="K65">
        <v>516</v>
      </c>
      <c r="N65" s="143">
        <v>27098</v>
      </c>
      <c r="O65" s="144">
        <v>434</v>
      </c>
      <c r="P65" s="144">
        <v>0</v>
      </c>
    </row>
    <row r="66" spans="1:16" x14ac:dyDescent="0.3">
      <c r="A66">
        <v>27144</v>
      </c>
      <c r="B66" t="s">
        <v>52</v>
      </c>
      <c r="C66">
        <f>VLOOKUP(A66,Table17[],3,FALSE)</f>
        <v>444</v>
      </c>
      <c r="D66">
        <f>VLOOKUP(A66,Table17[],4,FALSE)</f>
        <v>0</v>
      </c>
      <c r="H66">
        <v>27229</v>
      </c>
      <c r="I66" t="s">
        <v>15</v>
      </c>
      <c r="J66">
        <v>748</v>
      </c>
      <c r="K66">
        <v>0</v>
      </c>
      <c r="N66" s="143">
        <v>27099</v>
      </c>
      <c r="O66" s="144">
        <v>1003</v>
      </c>
      <c r="P66" s="144">
        <v>1003</v>
      </c>
    </row>
    <row r="67" spans="1:16" x14ac:dyDescent="0.3">
      <c r="A67">
        <v>27146</v>
      </c>
      <c r="B67" t="s">
        <v>52</v>
      </c>
      <c r="C67">
        <f>VLOOKUP(A67,Table17[],3,FALSE)</f>
        <v>72</v>
      </c>
      <c r="D67">
        <f>VLOOKUP(A67,Table17[],4,FALSE)</f>
        <v>0</v>
      </c>
      <c r="H67">
        <v>27228</v>
      </c>
      <c r="I67" t="s">
        <v>13</v>
      </c>
      <c r="J67">
        <v>743</v>
      </c>
      <c r="K67">
        <v>0</v>
      </c>
      <c r="N67" s="143">
        <v>27100</v>
      </c>
      <c r="O67" s="144">
        <v>456</v>
      </c>
      <c r="P67" s="144">
        <v>0</v>
      </c>
    </row>
    <row r="68" spans="1:16" x14ac:dyDescent="0.3">
      <c r="A68">
        <v>27238</v>
      </c>
      <c r="B68" t="s">
        <v>52</v>
      </c>
      <c r="C68">
        <f>VLOOKUP(A68,Table17[],3,FALSE)</f>
        <v>197</v>
      </c>
      <c r="D68">
        <f>VLOOKUP(A68,Table17[],4,FALSE)</f>
        <v>0</v>
      </c>
      <c r="H68">
        <v>27227</v>
      </c>
      <c r="I68" t="s">
        <v>53</v>
      </c>
      <c r="J68">
        <v>597.15</v>
      </c>
      <c r="K68">
        <v>0</v>
      </c>
      <c r="N68" s="143">
        <v>27103</v>
      </c>
      <c r="O68" s="144">
        <v>812</v>
      </c>
      <c r="P68" s="144">
        <v>0</v>
      </c>
    </row>
    <row r="69" spans="1:16" x14ac:dyDescent="0.3">
      <c r="A69">
        <v>26994</v>
      </c>
      <c r="B69" t="s">
        <v>52</v>
      </c>
      <c r="C69">
        <f>VLOOKUP(A69,Table17[],3,FALSE)</f>
        <v>2468.5</v>
      </c>
      <c r="D69">
        <f>VLOOKUP(A69,Table17[],4,FALSE)</f>
        <v>0</v>
      </c>
      <c r="H69">
        <v>27226</v>
      </c>
      <c r="I69" t="s">
        <v>8</v>
      </c>
      <c r="J69">
        <v>1600.5</v>
      </c>
      <c r="K69">
        <v>0</v>
      </c>
      <c r="N69" s="143">
        <v>27104</v>
      </c>
      <c r="O69" s="144">
        <v>455</v>
      </c>
      <c r="P69" s="144">
        <v>0</v>
      </c>
    </row>
    <row r="70" spans="1:16" x14ac:dyDescent="0.3">
      <c r="A70">
        <v>27227</v>
      </c>
      <c r="B70" t="s">
        <v>52</v>
      </c>
      <c r="C70">
        <f>VLOOKUP(A70,Table17[],3,FALSE)</f>
        <v>597.15</v>
      </c>
      <c r="D70">
        <f>VLOOKUP(A70,Table17[],4,FALSE)</f>
        <v>0</v>
      </c>
      <c r="H70">
        <v>27225</v>
      </c>
      <c r="I70" t="s">
        <v>7</v>
      </c>
      <c r="J70">
        <v>608</v>
      </c>
      <c r="K70">
        <v>0</v>
      </c>
      <c r="N70" s="143">
        <v>27105</v>
      </c>
      <c r="O70" s="144">
        <v>573</v>
      </c>
      <c r="P70" s="144">
        <v>0</v>
      </c>
    </row>
    <row r="71" spans="1:16" x14ac:dyDescent="0.3">
      <c r="A71">
        <v>27230</v>
      </c>
      <c r="B71" t="s">
        <v>52</v>
      </c>
      <c r="C71">
        <f>VLOOKUP(A71,Table17[],3,FALSE)</f>
        <v>516</v>
      </c>
      <c r="D71">
        <f>VLOOKUP(A71,Table17[],4,FALSE)</f>
        <v>516</v>
      </c>
      <c r="H71">
        <v>27223</v>
      </c>
      <c r="I71" t="s">
        <v>21</v>
      </c>
      <c r="J71">
        <v>1080</v>
      </c>
      <c r="K71">
        <v>0</v>
      </c>
      <c r="N71" s="143">
        <v>27108</v>
      </c>
      <c r="O71" s="144">
        <v>735.2</v>
      </c>
      <c r="P71" s="144">
        <v>0</v>
      </c>
    </row>
    <row r="72" spans="1:16" x14ac:dyDescent="0.3">
      <c r="A72">
        <v>27209</v>
      </c>
      <c r="B72" t="s">
        <v>52</v>
      </c>
      <c r="C72">
        <f>VLOOKUP(A72,Table17[],3,FALSE)</f>
        <v>103</v>
      </c>
      <c r="D72">
        <f>VLOOKUP(A72,Table17[],4,FALSE)</f>
        <v>0</v>
      </c>
      <c r="H72">
        <v>27222</v>
      </c>
      <c r="I72" t="s">
        <v>7</v>
      </c>
      <c r="J72">
        <v>1236</v>
      </c>
      <c r="K72">
        <v>1236</v>
      </c>
      <c r="N72" s="143">
        <v>27109</v>
      </c>
      <c r="O72" s="144">
        <v>661</v>
      </c>
      <c r="P72" s="144">
        <v>661</v>
      </c>
    </row>
    <row r="73" spans="1:16" x14ac:dyDescent="0.3">
      <c r="A73">
        <v>27099</v>
      </c>
      <c r="B73" t="s">
        <v>52</v>
      </c>
      <c r="C73">
        <f>VLOOKUP(A73,Table17[],3,FALSE)</f>
        <v>1003</v>
      </c>
      <c r="D73">
        <f>VLOOKUP(A73,Table17[],4,FALSE)</f>
        <v>1003</v>
      </c>
      <c r="H73">
        <v>27221</v>
      </c>
      <c r="I73" t="s">
        <v>13</v>
      </c>
      <c r="J73">
        <v>637</v>
      </c>
      <c r="K73">
        <v>0</v>
      </c>
      <c r="N73" s="143">
        <v>27110</v>
      </c>
      <c r="O73" s="144">
        <v>1267</v>
      </c>
      <c r="P73" s="144">
        <v>0</v>
      </c>
    </row>
    <row r="74" spans="1:16" x14ac:dyDescent="0.3">
      <c r="A74">
        <v>27104</v>
      </c>
      <c r="B74" t="s">
        <v>3</v>
      </c>
      <c r="C74">
        <f>VLOOKUP(A74,Table17[],3,FALSE)</f>
        <v>455</v>
      </c>
      <c r="D74">
        <f>VLOOKUP(A74,Table17[],4,FALSE)</f>
        <v>0</v>
      </c>
      <c r="H74">
        <v>27220</v>
      </c>
      <c r="I74" t="s">
        <v>9</v>
      </c>
      <c r="J74">
        <v>439</v>
      </c>
      <c r="K74">
        <v>0</v>
      </c>
      <c r="N74" s="143">
        <v>27111</v>
      </c>
      <c r="O74" s="144">
        <v>1027</v>
      </c>
      <c r="P74" s="144">
        <v>0</v>
      </c>
    </row>
    <row r="75" spans="1:16" x14ac:dyDescent="0.3">
      <c r="A75">
        <v>27240</v>
      </c>
      <c r="B75" t="s">
        <v>3</v>
      </c>
      <c r="C75">
        <f>VLOOKUP(A75,Table17[],3,FALSE)</f>
        <v>457</v>
      </c>
      <c r="D75">
        <f>VLOOKUP(A75,Table17[],4,FALSE)</f>
        <v>0</v>
      </c>
      <c r="H75">
        <v>27219</v>
      </c>
      <c r="I75" t="s">
        <v>13</v>
      </c>
      <c r="J75">
        <v>1517</v>
      </c>
      <c r="K75">
        <v>0</v>
      </c>
      <c r="N75" s="143">
        <v>27112</v>
      </c>
      <c r="O75" s="144">
        <v>555</v>
      </c>
      <c r="P75" s="144">
        <v>0</v>
      </c>
    </row>
    <row r="76" spans="1:16" x14ac:dyDescent="0.3">
      <c r="A76">
        <v>27190</v>
      </c>
      <c r="B76" t="s">
        <v>3</v>
      </c>
      <c r="C76">
        <f>VLOOKUP(A76,Table17[],3,FALSE)</f>
        <v>23</v>
      </c>
      <c r="D76">
        <f>VLOOKUP(A76,Table17[],4,FALSE)</f>
        <v>0</v>
      </c>
      <c r="H76">
        <v>27218</v>
      </c>
      <c r="I76" t="s">
        <v>15</v>
      </c>
      <c r="J76">
        <v>633</v>
      </c>
      <c r="K76">
        <v>0</v>
      </c>
      <c r="N76" s="143">
        <v>27113</v>
      </c>
      <c r="O76" s="144">
        <v>558.65</v>
      </c>
      <c r="P76" s="144">
        <v>0</v>
      </c>
    </row>
    <row r="77" spans="1:16" x14ac:dyDescent="0.3">
      <c r="A77">
        <v>27220</v>
      </c>
      <c r="B77" t="s">
        <v>3</v>
      </c>
      <c r="C77">
        <f>VLOOKUP(A77,Table17[],3,FALSE)</f>
        <v>439</v>
      </c>
      <c r="D77">
        <f>VLOOKUP(A77,Table17[],4,FALSE)</f>
        <v>0</v>
      </c>
      <c r="H77">
        <v>27217</v>
      </c>
      <c r="I77" t="s">
        <v>12</v>
      </c>
      <c r="J77">
        <v>621</v>
      </c>
      <c r="K77">
        <v>0</v>
      </c>
      <c r="N77" s="143">
        <v>27114</v>
      </c>
      <c r="O77" s="144">
        <v>1478</v>
      </c>
      <c r="P77" s="144">
        <v>0</v>
      </c>
    </row>
    <row r="78" spans="1:16" x14ac:dyDescent="0.3">
      <c r="A78">
        <v>27129</v>
      </c>
      <c r="B78" t="s">
        <v>3</v>
      </c>
      <c r="C78">
        <f>VLOOKUP(A78,Table17[],3,FALSE)</f>
        <v>478</v>
      </c>
      <c r="D78">
        <f>VLOOKUP(A78,Table17[],4,FALSE)</f>
        <v>478</v>
      </c>
      <c r="H78">
        <v>27216</v>
      </c>
      <c r="I78" t="s">
        <v>7</v>
      </c>
      <c r="J78">
        <v>456</v>
      </c>
      <c r="K78">
        <v>0</v>
      </c>
      <c r="N78" s="143">
        <v>27115</v>
      </c>
      <c r="O78" s="144">
        <v>605</v>
      </c>
      <c r="P78" s="144">
        <v>0</v>
      </c>
    </row>
    <row r="79" spans="1:16" x14ac:dyDescent="0.3">
      <c r="A79">
        <v>27125</v>
      </c>
      <c r="B79" t="s">
        <v>3</v>
      </c>
      <c r="C79">
        <f>VLOOKUP(A79,Table17[],3,FALSE)</f>
        <v>715</v>
      </c>
      <c r="D79">
        <f>VLOOKUP(A79,Table17[],4,FALSE)</f>
        <v>0</v>
      </c>
      <c r="H79">
        <v>27215</v>
      </c>
      <c r="I79" t="s">
        <v>13</v>
      </c>
      <c r="J79">
        <v>971</v>
      </c>
      <c r="K79">
        <v>971</v>
      </c>
      <c r="N79" s="143">
        <v>27116</v>
      </c>
      <c r="O79" s="144">
        <v>529</v>
      </c>
      <c r="P79" s="144">
        <v>0</v>
      </c>
    </row>
    <row r="80" spans="1:16" x14ac:dyDescent="0.3">
      <c r="A80">
        <v>27077</v>
      </c>
      <c r="B80" t="s">
        <v>3</v>
      </c>
      <c r="C80">
        <f>VLOOKUP(A80,Table17[],3,FALSE)</f>
        <v>497</v>
      </c>
      <c r="D80">
        <f>VLOOKUP(A80,Table17[],4,FALSE)</f>
        <v>0</v>
      </c>
      <c r="H80">
        <v>27213</v>
      </c>
      <c r="I80" t="s">
        <v>18</v>
      </c>
      <c r="J80">
        <v>446.5</v>
      </c>
      <c r="K80">
        <v>0</v>
      </c>
      <c r="N80" s="143">
        <v>27117</v>
      </c>
      <c r="O80" s="144">
        <v>1309</v>
      </c>
      <c r="P80" s="144">
        <v>0</v>
      </c>
    </row>
    <row r="81" spans="1:16" x14ac:dyDescent="0.3">
      <c r="A81">
        <v>27175</v>
      </c>
      <c r="B81" t="s">
        <v>65</v>
      </c>
      <c r="C81">
        <f>VLOOKUP(A81,Table17[],3,FALSE)</f>
        <v>995</v>
      </c>
      <c r="D81">
        <f>VLOOKUP(A81,Table17[],4,FALSE)</f>
        <v>0</v>
      </c>
      <c r="H81">
        <v>27212</v>
      </c>
      <c r="I81" t="s">
        <v>67</v>
      </c>
      <c r="J81">
        <v>572</v>
      </c>
      <c r="K81">
        <v>0</v>
      </c>
      <c r="N81" s="143">
        <v>27118</v>
      </c>
      <c r="O81" s="144">
        <v>213</v>
      </c>
      <c r="P81" s="144">
        <v>0</v>
      </c>
    </row>
    <row r="82" spans="1:16" x14ac:dyDescent="0.3">
      <c r="A82">
        <v>27155</v>
      </c>
      <c r="B82" t="s">
        <v>65</v>
      </c>
      <c r="C82">
        <f>VLOOKUP(A82,Table17[],3,FALSE)</f>
        <v>610</v>
      </c>
      <c r="D82">
        <f>VLOOKUP(A82,Table17[],4,FALSE)</f>
        <v>0</v>
      </c>
      <c r="H82">
        <v>27211</v>
      </c>
      <c r="I82" t="s">
        <v>13</v>
      </c>
      <c r="J82">
        <v>1493</v>
      </c>
      <c r="K82">
        <v>0</v>
      </c>
      <c r="N82" s="143">
        <v>27120</v>
      </c>
      <c r="O82" s="144">
        <v>898</v>
      </c>
      <c r="P82" s="144">
        <v>0</v>
      </c>
    </row>
    <row r="83" spans="1:16" x14ac:dyDescent="0.3">
      <c r="A83">
        <v>26962</v>
      </c>
      <c r="B83" t="s">
        <v>65</v>
      </c>
      <c r="C83">
        <f>VLOOKUP(A83,Table17[],3,FALSE)</f>
        <v>473</v>
      </c>
      <c r="D83">
        <f>VLOOKUP(A83,Table17[],4,FALSE)</f>
        <v>0</v>
      </c>
      <c r="H83">
        <v>27210</v>
      </c>
      <c r="I83" t="s">
        <v>20</v>
      </c>
      <c r="J83">
        <v>918</v>
      </c>
      <c r="K83">
        <v>0</v>
      </c>
      <c r="N83" s="143">
        <v>27121</v>
      </c>
      <c r="O83" s="144">
        <v>871</v>
      </c>
      <c r="P83" s="144">
        <v>0</v>
      </c>
    </row>
    <row r="84" spans="1:16" x14ac:dyDescent="0.3">
      <c r="A84">
        <v>27162</v>
      </c>
      <c r="B84" t="s">
        <v>65</v>
      </c>
      <c r="C84">
        <f>VLOOKUP(A84,Table17[],3,FALSE)</f>
        <v>228</v>
      </c>
      <c r="D84">
        <f>VLOOKUP(A84,Table17[],4,FALSE)</f>
        <v>0</v>
      </c>
      <c r="H84">
        <v>27209</v>
      </c>
      <c r="I84" t="s">
        <v>53</v>
      </c>
      <c r="J84">
        <v>103</v>
      </c>
      <c r="K84">
        <v>0</v>
      </c>
      <c r="N84" s="143">
        <v>27122</v>
      </c>
      <c r="O84" s="144">
        <v>453</v>
      </c>
      <c r="P84" s="144">
        <v>0</v>
      </c>
    </row>
    <row r="85" spans="1:16" x14ac:dyDescent="0.3">
      <c r="A85">
        <v>27212</v>
      </c>
      <c r="B85" t="s">
        <v>65</v>
      </c>
      <c r="C85">
        <f>VLOOKUP(A85,Table17[],3,FALSE)</f>
        <v>572</v>
      </c>
      <c r="D85">
        <f>VLOOKUP(A85,Table17[],4,FALSE)</f>
        <v>0</v>
      </c>
      <c r="H85">
        <v>27208</v>
      </c>
      <c r="I85" t="s">
        <v>13</v>
      </c>
      <c r="J85">
        <v>1126</v>
      </c>
      <c r="K85">
        <v>0</v>
      </c>
      <c r="N85" s="143">
        <v>27123</v>
      </c>
      <c r="O85" s="144">
        <v>427</v>
      </c>
      <c r="P85" s="144">
        <v>0</v>
      </c>
    </row>
    <row r="86" spans="1:16" x14ac:dyDescent="0.3">
      <c r="A86">
        <v>27166</v>
      </c>
      <c r="B86" t="s">
        <v>65</v>
      </c>
      <c r="C86">
        <f>VLOOKUP(A86,Table17[],3,FALSE)</f>
        <v>456</v>
      </c>
      <c r="D86">
        <f>VLOOKUP(A86,Table17[],4,FALSE)</f>
        <v>0</v>
      </c>
      <c r="H86">
        <v>27207</v>
      </c>
      <c r="I86" t="s">
        <v>20</v>
      </c>
      <c r="J86">
        <v>453</v>
      </c>
      <c r="K86">
        <v>0</v>
      </c>
      <c r="N86" s="143">
        <v>27124</v>
      </c>
      <c r="O86" s="144">
        <v>673</v>
      </c>
      <c r="P86" s="144">
        <v>673</v>
      </c>
    </row>
    <row r="87" spans="1:16" x14ac:dyDescent="0.3">
      <c r="A87">
        <v>26654</v>
      </c>
      <c r="B87" t="s">
        <v>65</v>
      </c>
      <c r="C87">
        <f>VLOOKUP(A87,Table17[],3,FALSE)</f>
        <v>1023</v>
      </c>
      <c r="D87">
        <f>VLOOKUP(A87,Table17[],4,FALSE)</f>
        <v>0</v>
      </c>
      <c r="H87">
        <v>27206</v>
      </c>
      <c r="I87" t="s">
        <v>11</v>
      </c>
      <c r="J87">
        <v>545</v>
      </c>
      <c r="K87">
        <v>0</v>
      </c>
      <c r="N87" s="143">
        <v>27125</v>
      </c>
      <c r="O87" s="144">
        <v>715</v>
      </c>
      <c r="P87" s="144">
        <v>0</v>
      </c>
    </row>
    <row r="88" spans="1:16" x14ac:dyDescent="0.3">
      <c r="A88">
        <v>27056</v>
      </c>
      <c r="B88" t="s">
        <v>65</v>
      </c>
      <c r="C88">
        <f>VLOOKUP(A88,Table17[],3,FALSE)</f>
        <v>404</v>
      </c>
      <c r="D88">
        <f>VLOOKUP(A88,Table17[],4,FALSE)</f>
        <v>0</v>
      </c>
      <c r="H88">
        <v>27205</v>
      </c>
      <c r="I88" t="s">
        <v>7</v>
      </c>
      <c r="J88">
        <v>431</v>
      </c>
      <c r="K88">
        <v>0</v>
      </c>
      <c r="N88" s="143">
        <v>27126</v>
      </c>
      <c r="O88" s="144">
        <v>2104.65</v>
      </c>
      <c r="P88" s="144">
        <v>0</v>
      </c>
    </row>
    <row r="89" spans="1:16" x14ac:dyDescent="0.3">
      <c r="A89">
        <v>26809</v>
      </c>
      <c r="B89" t="s">
        <v>65</v>
      </c>
      <c r="C89">
        <f>VLOOKUP(A89,Table17[],3,FALSE)</f>
        <v>440</v>
      </c>
      <c r="D89">
        <f>VLOOKUP(A89,Table17[],4,FALSE)</f>
        <v>0</v>
      </c>
      <c r="H89">
        <v>27204</v>
      </c>
      <c r="I89" t="s">
        <v>12</v>
      </c>
      <c r="J89">
        <v>4216</v>
      </c>
      <c r="K89">
        <v>0</v>
      </c>
      <c r="N89" s="143">
        <v>27127</v>
      </c>
      <c r="O89" s="144">
        <v>499</v>
      </c>
      <c r="P89" s="144">
        <v>0</v>
      </c>
    </row>
    <row r="90" spans="1:16" x14ac:dyDescent="0.3">
      <c r="A90">
        <v>27088</v>
      </c>
      <c r="B90" t="s">
        <v>65</v>
      </c>
      <c r="C90">
        <f>VLOOKUP(A90,Table17[],3,FALSE)</f>
        <v>1247</v>
      </c>
      <c r="D90">
        <f>VLOOKUP(A90,Table17[],4,FALSE)</f>
        <v>1247</v>
      </c>
      <c r="H90">
        <v>27203</v>
      </c>
      <c r="I90" t="s">
        <v>13</v>
      </c>
      <c r="J90">
        <v>419</v>
      </c>
      <c r="K90">
        <v>0</v>
      </c>
      <c r="N90" s="143">
        <v>27128</v>
      </c>
      <c r="O90" s="144">
        <v>2746.65</v>
      </c>
      <c r="P90" s="144">
        <v>2746.65</v>
      </c>
    </row>
    <row r="91" spans="1:16" x14ac:dyDescent="0.3">
      <c r="A91">
        <v>27105</v>
      </c>
      <c r="B91" t="s">
        <v>65</v>
      </c>
      <c r="C91">
        <f>VLOOKUP(A91,Table17[],3,FALSE)</f>
        <v>573</v>
      </c>
      <c r="D91">
        <f>VLOOKUP(A91,Table17[],4,FALSE)</f>
        <v>0</v>
      </c>
      <c r="H91">
        <v>27202</v>
      </c>
      <c r="I91" t="s">
        <v>11</v>
      </c>
      <c r="J91">
        <v>694</v>
      </c>
      <c r="K91">
        <v>0</v>
      </c>
      <c r="N91" s="143">
        <v>27129</v>
      </c>
      <c r="O91" s="144">
        <v>478</v>
      </c>
      <c r="P91" s="144">
        <v>478</v>
      </c>
    </row>
    <row r="92" spans="1:16" x14ac:dyDescent="0.3">
      <c r="A92">
        <v>27097</v>
      </c>
      <c r="B92" t="s">
        <v>65</v>
      </c>
      <c r="C92">
        <f>VLOOKUP(A92,Table17[],3,FALSE)</f>
        <v>615</v>
      </c>
      <c r="D92">
        <f>VLOOKUP(A92,Table17[],4,FALSE)</f>
        <v>0</v>
      </c>
      <c r="H92">
        <v>27201</v>
      </c>
      <c r="I92" t="s">
        <v>8</v>
      </c>
      <c r="J92">
        <v>500</v>
      </c>
      <c r="K92">
        <v>0</v>
      </c>
      <c r="N92" s="143">
        <v>27130</v>
      </c>
      <c r="O92" s="144">
        <v>580</v>
      </c>
      <c r="P92" s="144">
        <v>0</v>
      </c>
    </row>
    <row r="93" spans="1:16" x14ac:dyDescent="0.3">
      <c r="A93">
        <v>27150</v>
      </c>
      <c r="B93" t="s">
        <v>46</v>
      </c>
      <c r="C93">
        <f>VLOOKUP(A93,Table17[],3,FALSE)</f>
        <v>922</v>
      </c>
      <c r="D93">
        <f>VLOOKUP(A93,Table17[],4,FALSE)</f>
        <v>0</v>
      </c>
      <c r="H93">
        <v>27200</v>
      </c>
      <c r="I93" t="s">
        <v>21</v>
      </c>
      <c r="J93">
        <v>918</v>
      </c>
      <c r="K93">
        <v>0</v>
      </c>
      <c r="N93" s="143">
        <v>27132</v>
      </c>
      <c r="O93" s="144">
        <v>514</v>
      </c>
      <c r="P93" s="144">
        <v>0</v>
      </c>
    </row>
    <row r="94" spans="1:16" x14ac:dyDescent="0.3">
      <c r="A94">
        <v>27059</v>
      </c>
      <c r="B94" t="s">
        <v>46</v>
      </c>
      <c r="C94">
        <f>VLOOKUP(A94,Table17[],3,FALSE)</f>
        <v>1195</v>
      </c>
      <c r="D94">
        <f>VLOOKUP(A94,Table17[],4,FALSE)</f>
        <v>0</v>
      </c>
      <c r="H94">
        <v>27198</v>
      </c>
      <c r="I94" t="s">
        <v>7</v>
      </c>
      <c r="J94">
        <v>372</v>
      </c>
      <c r="K94">
        <v>0</v>
      </c>
      <c r="N94" s="143">
        <v>27136</v>
      </c>
      <c r="O94" s="144">
        <v>727</v>
      </c>
      <c r="P94" s="144">
        <v>727</v>
      </c>
    </row>
    <row r="95" spans="1:16" x14ac:dyDescent="0.3">
      <c r="A95">
        <v>27229</v>
      </c>
      <c r="B95" t="s">
        <v>46</v>
      </c>
      <c r="C95">
        <f>VLOOKUP(A95,Table17[],3,FALSE)</f>
        <v>748</v>
      </c>
      <c r="D95">
        <f>VLOOKUP(A95,Table17[],4,FALSE)</f>
        <v>0</v>
      </c>
      <c r="H95">
        <v>27197</v>
      </c>
      <c r="I95" t="s">
        <v>13</v>
      </c>
      <c r="J95">
        <v>479</v>
      </c>
      <c r="K95">
        <v>479</v>
      </c>
      <c r="N95" s="143">
        <v>27137</v>
      </c>
      <c r="O95" s="144">
        <v>2070</v>
      </c>
      <c r="P95" s="144">
        <v>0</v>
      </c>
    </row>
    <row r="96" spans="1:16" x14ac:dyDescent="0.3">
      <c r="A96">
        <v>27189</v>
      </c>
      <c r="B96" t="s">
        <v>46</v>
      </c>
      <c r="C96">
        <f>VLOOKUP(A96,Table17[],3,FALSE)</f>
        <v>53</v>
      </c>
      <c r="D96">
        <f>VLOOKUP(A96,Table17[],4,FALSE)</f>
        <v>0</v>
      </c>
      <c r="H96">
        <v>27196</v>
      </c>
      <c r="I96" t="s">
        <v>18</v>
      </c>
      <c r="J96">
        <v>506</v>
      </c>
      <c r="K96">
        <v>0</v>
      </c>
      <c r="N96" s="143">
        <v>27138</v>
      </c>
      <c r="O96" s="144">
        <v>585</v>
      </c>
      <c r="P96" s="144">
        <v>0</v>
      </c>
    </row>
    <row r="97" spans="1:16" x14ac:dyDescent="0.3">
      <c r="A97">
        <v>26988</v>
      </c>
      <c r="B97" t="s">
        <v>46</v>
      </c>
      <c r="C97">
        <f>VLOOKUP(A97,Table17[],3,FALSE)</f>
        <v>530</v>
      </c>
      <c r="D97">
        <f>VLOOKUP(A97,Table17[],4,FALSE)</f>
        <v>0</v>
      </c>
      <c r="H97">
        <v>27195</v>
      </c>
      <c r="I97" t="s">
        <v>7</v>
      </c>
      <c r="J97">
        <v>995</v>
      </c>
      <c r="K97">
        <v>0</v>
      </c>
      <c r="N97" s="143">
        <v>27139</v>
      </c>
      <c r="O97" s="144">
        <v>461</v>
      </c>
      <c r="P97" s="144">
        <v>0</v>
      </c>
    </row>
    <row r="98" spans="1:16" x14ac:dyDescent="0.3">
      <c r="A98">
        <v>27082</v>
      </c>
      <c r="B98" t="s">
        <v>46</v>
      </c>
      <c r="C98">
        <f>VLOOKUP(A98,Table17[],3,FALSE)</f>
        <v>455</v>
      </c>
      <c r="D98">
        <f>VLOOKUP(A98,Table17[],4,FALSE)</f>
        <v>0</v>
      </c>
      <c r="H98">
        <v>27194</v>
      </c>
      <c r="I98" t="s">
        <v>21</v>
      </c>
      <c r="J98">
        <v>478.95</v>
      </c>
      <c r="K98">
        <v>0</v>
      </c>
      <c r="N98" s="143">
        <v>27140</v>
      </c>
      <c r="O98" s="144">
        <v>486</v>
      </c>
      <c r="P98" s="144">
        <v>0</v>
      </c>
    </row>
    <row r="99" spans="1:16" x14ac:dyDescent="0.3">
      <c r="A99">
        <v>27186</v>
      </c>
      <c r="B99" t="s">
        <v>46</v>
      </c>
      <c r="C99">
        <f>VLOOKUP(A99,Table17[],3,FALSE)</f>
        <v>965</v>
      </c>
      <c r="D99">
        <f>VLOOKUP(A99,Table17[],4,FALSE)</f>
        <v>0</v>
      </c>
      <c r="H99">
        <v>27193</v>
      </c>
      <c r="I99" t="s">
        <v>11</v>
      </c>
      <c r="J99">
        <v>1074.5</v>
      </c>
      <c r="K99">
        <v>0</v>
      </c>
      <c r="N99" s="143">
        <v>27141</v>
      </c>
      <c r="O99" s="144">
        <v>1848</v>
      </c>
      <c r="P99" s="144">
        <v>0</v>
      </c>
    </row>
    <row r="100" spans="1:16" x14ac:dyDescent="0.3">
      <c r="A100">
        <v>27218</v>
      </c>
      <c r="B100" t="s">
        <v>46</v>
      </c>
      <c r="C100">
        <f>VLOOKUP(A100,Table17[],3,FALSE)</f>
        <v>633</v>
      </c>
      <c r="D100">
        <f>VLOOKUP(A100,Table17[],4,FALSE)</f>
        <v>0</v>
      </c>
      <c r="H100">
        <v>27191</v>
      </c>
      <c r="I100" t="s">
        <v>7</v>
      </c>
      <c r="J100">
        <v>426</v>
      </c>
      <c r="K100">
        <v>0</v>
      </c>
      <c r="N100" s="143">
        <v>27142</v>
      </c>
      <c r="O100" s="144">
        <v>860</v>
      </c>
      <c r="P100" s="144">
        <v>860</v>
      </c>
    </row>
    <row r="101" spans="1:16" x14ac:dyDescent="0.3">
      <c r="A101">
        <v>27236</v>
      </c>
      <c r="B101" t="s">
        <v>46</v>
      </c>
      <c r="C101">
        <f>VLOOKUP(A101,Table17[],3,FALSE)</f>
        <v>434</v>
      </c>
      <c r="D101">
        <f>VLOOKUP(A101,Table17[],4,FALSE)</f>
        <v>0</v>
      </c>
      <c r="H101">
        <v>27190</v>
      </c>
      <c r="I101" t="s">
        <v>9</v>
      </c>
      <c r="J101">
        <v>23</v>
      </c>
      <c r="K101">
        <v>0</v>
      </c>
      <c r="N101" s="143">
        <v>27143</v>
      </c>
      <c r="O101" s="144">
        <v>502</v>
      </c>
      <c r="P101" s="144">
        <v>0</v>
      </c>
    </row>
    <row r="102" spans="1:16" x14ac:dyDescent="0.3">
      <c r="A102">
        <v>27245</v>
      </c>
      <c r="B102" t="s">
        <v>46</v>
      </c>
      <c r="C102">
        <f>VLOOKUP(A102,Table17[],3,FALSE)</f>
        <v>209</v>
      </c>
      <c r="D102">
        <f>VLOOKUP(A102,Table17[],4,FALSE)</f>
        <v>0</v>
      </c>
      <c r="H102">
        <v>27189</v>
      </c>
      <c r="I102" t="s">
        <v>15</v>
      </c>
      <c r="J102">
        <v>53</v>
      </c>
      <c r="K102">
        <v>0</v>
      </c>
      <c r="N102" s="143">
        <v>27144</v>
      </c>
      <c r="O102" s="144">
        <v>444</v>
      </c>
      <c r="P102" s="144">
        <v>0</v>
      </c>
    </row>
    <row r="103" spans="1:16" x14ac:dyDescent="0.3">
      <c r="A103">
        <v>27244</v>
      </c>
      <c r="B103" t="s">
        <v>46</v>
      </c>
      <c r="C103">
        <f>VLOOKUP(A103,Table17[],3,FALSE)</f>
        <v>739</v>
      </c>
      <c r="D103">
        <f>VLOOKUP(A103,Table17[],4,FALSE)</f>
        <v>0</v>
      </c>
      <c r="H103">
        <v>27188</v>
      </c>
      <c r="I103" t="s">
        <v>13</v>
      </c>
      <c r="J103">
        <v>497</v>
      </c>
      <c r="K103">
        <v>0</v>
      </c>
      <c r="N103" s="143">
        <v>27146</v>
      </c>
      <c r="O103" s="144">
        <v>72</v>
      </c>
      <c r="P103" s="144">
        <v>0</v>
      </c>
    </row>
    <row r="104" spans="1:16" x14ac:dyDescent="0.3">
      <c r="A104">
        <v>27109</v>
      </c>
      <c r="B104" t="s">
        <v>46</v>
      </c>
      <c r="C104">
        <f>VLOOKUP(A104,Table17[],3,FALSE)</f>
        <v>661</v>
      </c>
      <c r="D104">
        <f>VLOOKUP(A104,Table17[],4,FALSE)</f>
        <v>661</v>
      </c>
      <c r="H104">
        <v>27187</v>
      </c>
      <c r="I104" t="s">
        <v>7</v>
      </c>
      <c r="J104">
        <v>623.5</v>
      </c>
      <c r="K104">
        <v>0</v>
      </c>
      <c r="N104" s="143">
        <v>27147</v>
      </c>
      <c r="O104" s="144">
        <v>1662</v>
      </c>
      <c r="P104" s="144">
        <v>0</v>
      </c>
    </row>
    <row r="105" spans="1:16" x14ac:dyDescent="0.3">
      <c r="A105">
        <v>27232</v>
      </c>
      <c r="B105" t="s">
        <v>44</v>
      </c>
      <c r="C105">
        <f>VLOOKUP(A105,Table17[],3,FALSE)</f>
        <v>776.5</v>
      </c>
      <c r="D105">
        <f>VLOOKUP(A105,Table17[],4,FALSE)</f>
        <v>0</v>
      </c>
      <c r="H105">
        <v>27186</v>
      </c>
      <c r="I105" t="s">
        <v>15</v>
      </c>
      <c r="J105">
        <v>965</v>
      </c>
      <c r="K105">
        <v>0</v>
      </c>
      <c r="N105" s="143">
        <v>27148</v>
      </c>
      <c r="O105" s="144">
        <v>645</v>
      </c>
      <c r="P105" s="144">
        <v>0</v>
      </c>
    </row>
    <row r="106" spans="1:16" x14ac:dyDescent="0.3">
      <c r="A106">
        <v>27153</v>
      </c>
      <c r="B106" t="s">
        <v>44</v>
      </c>
      <c r="C106">
        <f>VLOOKUP(A106,Table17[],3,FALSE)</f>
        <v>360</v>
      </c>
      <c r="D106">
        <f>VLOOKUP(A106,Table17[],4,FALSE)</f>
        <v>0</v>
      </c>
      <c r="H106">
        <v>27185</v>
      </c>
      <c r="I106" t="s">
        <v>20</v>
      </c>
      <c r="J106">
        <v>88</v>
      </c>
      <c r="K106">
        <v>0</v>
      </c>
      <c r="N106" s="143">
        <v>27150</v>
      </c>
      <c r="O106" s="144">
        <v>922</v>
      </c>
      <c r="P106" s="144">
        <v>0</v>
      </c>
    </row>
    <row r="107" spans="1:16" x14ac:dyDescent="0.3">
      <c r="A107">
        <v>27200</v>
      </c>
      <c r="B107" t="s">
        <v>44</v>
      </c>
      <c r="C107">
        <f>VLOOKUP(A107,Table17[],3,FALSE)</f>
        <v>918</v>
      </c>
      <c r="D107">
        <f>VLOOKUP(A107,Table17[],4,FALSE)</f>
        <v>0</v>
      </c>
      <c r="H107">
        <v>27184</v>
      </c>
      <c r="I107" t="s">
        <v>11</v>
      </c>
      <c r="J107">
        <v>917</v>
      </c>
      <c r="K107">
        <v>0</v>
      </c>
      <c r="N107" s="143">
        <v>27152</v>
      </c>
      <c r="O107" s="144">
        <v>3051</v>
      </c>
      <c r="P107" s="144">
        <v>3051</v>
      </c>
    </row>
    <row r="108" spans="1:16" x14ac:dyDescent="0.3">
      <c r="A108">
        <v>26931</v>
      </c>
      <c r="B108" t="s">
        <v>44</v>
      </c>
      <c r="C108">
        <f>VLOOKUP(A108,Table17[],3,FALSE)</f>
        <v>1019</v>
      </c>
      <c r="D108">
        <f>VLOOKUP(A108,Table17[],4,FALSE)</f>
        <v>0</v>
      </c>
      <c r="H108">
        <v>27183</v>
      </c>
      <c r="I108" t="s">
        <v>11</v>
      </c>
      <c r="J108">
        <v>507</v>
      </c>
      <c r="K108">
        <v>0</v>
      </c>
      <c r="N108" s="143">
        <v>27153</v>
      </c>
      <c r="O108" s="144">
        <v>360</v>
      </c>
      <c r="P108" s="144">
        <v>0</v>
      </c>
    </row>
    <row r="109" spans="1:16" x14ac:dyDescent="0.3">
      <c r="A109">
        <v>27098</v>
      </c>
      <c r="B109" t="s">
        <v>44</v>
      </c>
      <c r="C109">
        <f>VLOOKUP(A109,Table17[],3,FALSE)</f>
        <v>434</v>
      </c>
      <c r="D109">
        <f>VLOOKUP(A109,Table17[],4,FALSE)</f>
        <v>0</v>
      </c>
      <c r="H109">
        <v>27182</v>
      </c>
      <c r="I109" t="s">
        <v>13</v>
      </c>
      <c r="J109">
        <v>1316.65</v>
      </c>
      <c r="K109">
        <v>1316.65</v>
      </c>
      <c r="N109" s="143">
        <v>27155</v>
      </c>
      <c r="O109" s="144">
        <v>610</v>
      </c>
      <c r="P109" s="144">
        <v>0</v>
      </c>
    </row>
    <row r="110" spans="1:16" x14ac:dyDescent="0.3">
      <c r="A110">
        <v>27009</v>
      </c>
      <c r="B110" t="s">
        <v>44</v>
      </c>
      <c r="C110">
        <f>VLOOKUP(A110,Table17[],3,FALSE)</f>
        <v>1503</v>
      </c>
      <c r="D110">
        <f>VLOOKUP(A110,Table17[],4,FALSE)</f>
        <v>1503</v>
      </c>
      <c r="H110">
        <v>27181</v>
      </c>
      <c r="I110" t="s">
        <v>18</v>
      </c>
      <c r="J110">
        <v>1642</v>
      </c>
      <c r="K110">
        <v>0</v>
      </c>
      <c r="N110" s="143">
        <v>27158</v>
      </c>
      <c r="O110" s="144">
        <v>4679</v>
      </c>
      <c r="P110" s="144">
        <v>0</v>
      </c>
    </row>
    <row r="111" spans="1:16" x14ac:dyDescent="0.3">
      <c r="A111">
        <v>27223</v>
      </c>
      <c r="B111" t="s">
        <v>44</v>
      </c>
      <c r="C111">
        <f>VLOOKUP(A111,Table17[],3,FALSE)</f>
        <v>1080</v>
      </c>
      <c r="D111">
        <f>VLOOKUP(A111,Table17[],4,FALSE)</f>
        <v>0</v>
      </c>
      <c r="H111">
        <v>27180</v>
      </c>
      <c r="I111" t="s">
        <v>8</v>
      </c>
      <c r="J111">
        <v>437</v>
      </c>
      <c r="K111">
        <v>0</v>
      </c>
      <c r="N111" s="143">
        <v>27161</v>
      </c>
      <c r="O111" s="144">
        <v>753</v>
      </c>
      <c r="P111" s="144">
        <v>0</v>
      </c>
    </row>
    <row r="112" spans="1:16" x14ac:dyDescent="0.3">
      <c r="A112">
        <v>27179</v>
      </c>
      <c r="B112" t="s">
        <v>44</v>
      </c>
      <c r="C112">
        <f>VLOOKUP(A112,Table17[],3,FALSE)</f>
        <v>439</v>
      </c>
      <c r="D112">
        <f>VLOOKUP(A112,Table17[],4,FALSE)</f>
        <v>0</v>
      </c>
      <c r="H112">
        <v>27179</v>
      </c>
      <c r="I112" t="s">
        <v>21</v>
      </c>
      <c r="J112">
        <v>439</v>
      </c>
      <c r="K112">
        <v>0</v>
      </c>
      <c r="N112" s="143">
        <v>27162</v>
      </c>
      <c r="O112" s="144">
        <v>228</v>
      </c>
      <c r="P112" s="144">
        <v>0</v>
      </c>
    </row>
    <row r="113" spans="1:16" x14ac:dyDescent="0.3">
      <c r="A113">
        <v>26974</v>
      </c>
      <c r="B113" t="s">
        <v>44</v>
      </c>
      <c r="C113">
        <f>VLOOKUP(A113,Table17[],3,FALSE)</f>
        <v>510</v>
      </c>
      <c r="D113">
        <f>VLOOKUP(A113,Table17[],4,FALSE)</f>
        <v>0</v>
      </c>
      <c r="H113">
        <v>27178</v>
      </c>
      <c r="I113" t="s">
        <v>13</v>
      </c>
      <c r="J113">
        <v>342</v>
      </c>
      <c r="K113">
        <v>0</v>
      </c>
      <c r="N113" s="143">
        <v>27163</v>
      </c>
      <c r="O113" s="144">
        <v>587</v>
      </c>
      <c r="P113" s="144">
        <v>587</v>
      </c>
    </row>
    <row r="114" spans="1:16" x14ac:dyDescent="0.3">
      <c r="A114">
        <v>27012</v>
      </c>
      <c r="B114" t="s">
        <v>44</v>
      </c>
      <c r="C114">
        <f>VLOOKUP(A114,Table17[],3,FALSE)</f>
        <v>617</v>
      </c>
      <c r="D114">
        <f>VLOOKUP(A114,Table17[],4,FALSE)</f>
        <v>0</v>
      </c>
      <c r="H114">
        <v>27177</v>
      </c>
      <c r="I114" t="s">
        <v>18</v>
      </c>
      <c r="J114">
        <v>885</v>
      </c>
      <c r="K114">
        <v>0</v>
      </c>
      <c r="N114" s="143">
        <v>27164</v>
      </c>
      <c r="O114" s="144">
        <v>454</v>
      </c>
      <c r="P114" s="144">
        <v>0</v>
      </c>
    </row>
    <row r="115" spans="1:16" x14ac:dyDescent="0.3">
      <c r="A115">
        <v>26893</v>
      </c>
      <c r="B115" t="s">
        <v>44</v>
      </c>
      <c r="C115">
        <f>VLOOKUP(A115,Table17[],3,FALSE)</f>
        <v>461</v>
      </c>
      <c r="D115">
        <f>VLOOKUP(A115,Table17[],4,FALSE)</f>
        <v>0</v>
      </c>
      <c r="H115">
        <v>27176</v>
      </c>
      <c r="I115" t="s">
        <v>7</v>
      </c>
      <c r="J115">
        <v>424</v>
      </c>
      <c r="K115">
        <v>0</v>
      </c>
      <c r="N115" s="143">
        <v>27165</v>
      </c>
      <c r="O115" s="144">
        <v>776</v>
      </c>
      <c r="P115" s="144">
        <v>0</v>
      </c>
    </row>
    <row r="116" spans="1:16" x14ac:dyDescent="0.3">
      <c r="A116">
        <v>26976</v>
      </c>
      <c r="B116" t="s">
        <v>44</v>
      </c>
      <c r="C116">
        <f>VLOOKUP(A116,Table17[],3,FALSE)</f>
        <v>843</v>
      </c>
      <c r="D116">
        <f>VLOOKUP(A116,Table17[],4,FALSE)</f>
        <v>0</v>
      </c>
      <c r="H116">
        <v>27175</v>
      </c>
      <c r="I116" t="s">
        <v>67</v>
      </c>
      <c r="J116">
        <v>995</v>
      </c>
      <c r="K116">
        <v>0</v>
      </c>
      <c r="N116" s="143">
        <v>27166</v>
      </c>
      <c r="O116" s="144">
        <v>456</v>
      </c>
      <c r="P116" s="144">
        <v>0</v>
      </c>
    </row>
    <row r="117" spans="1:16" x14ac:dyDescent="0.3">
      <c r="A117">
        <v>27118</v>
      </c>
      <c r="B117" t="s">
        <v>44</v>
      </c>
      <c r="C117">
        <f>VLOOKUP(A117,Table17[],3,FALSE)</f>
        <v>213</v>
      </c>
      <c r="D117">
        <f>VLOOKUP(A117,Table17[],4,FALSE)</f>
        <v>0</v>
      </c>
      <c r="H117">
        <v>27174</v>
      </c>
      <c r="I117" t="s">
        <v>13</v>
      </c>
      <c r="J117">
        <v>852</v>
      </c>
      <c r="K117">
        <v>852</v>
      </c>
      <c r="N117" s="143">
        <v>27170</v>
      </c>
      <c r="O117" s="144">
        <v>502</v>
      </c>
      <c r="P117" s="144">
        <v>0</v>
      </c>
    </row>
    <row r="118" spans="1:16" x14ac:dyDescent="0.3">
      <c r="A118">
        <v>27194</v>
      </c>
      <c r="B118" t="s">
        <v>44</v>
      </c>
      <c r="C118">
        <f>VLOOKUP(A118,Table17[],3,FALSE)</f>
        <v>478.95</v>
      </c>
      <c r="D118">
        <f>VLOOKUP(A118,Table17[],4,FALSE)</f>
        <v>0</v>
      </c>
      <c r="H118">
        <v>27173</v>
      </c>
      <c r="I118" t="s">
        <v>8</v>
      </c>
      <c r="J118">
        <v>737</v>
      </c>
      <c r="K118">
        <v>0</v>
      </c>
      <c r="N118" s="143">
        <v>27172</v>
      </c>
      <c r="O118" s="144">
        <v>910</v>
      </c>
      <c r="P118" s="144">
        <v>0</v>
      </c>
    </row>
    <row r="119" spans="1:16" x14ac:dyDescent="0.3">
      <c r="A119">
        <v>26965</v>
      </c>
      <c r="B119" t="s">
        <v>44</v>
      </c>
      <c r="C119">
        <f>VLOOKUP(A119,Table17[],3,FALSE)</f>
        <v>726</v>
      </c>
      <c r="D119">
        <f>VLOOKUP(A119,Table17[],4,FALSE)</f>
        <v>0</v>
      </c>
      <c r="H119">
        <v>27172</v>
      </c>
      <c r="I119" t="s">
        <v>18</v>
      </c>
      <c r="J119">
        <v>910</v>
      </c>
      <c r="K119">
        <v>0</v>
      </c>
      <c r="N119" s="143">
        <v>27173</v>
      </c>
      <c r="O119" s="144">
        <v>737</v>
      </c>
      <c r="P119" s="144">
        <v>0</v>
      </c>
    </row>
    <row r="120" spans="1:16" x14ac:dyDescent="0.3">
      <c r="A120">
        <v>27047</v>
      </c>
      <c r="B120" t="s">
        <v>44</v>
      </c>
      <c r="C120">
        <f>VLOOKUP(A120,Table17[],3,FALSE)</f>
        <v>276</v>
      </c>
      <c r="D120">
        <f>VLOOKUP(A120,Table17[],4,FALSE)</f>
        <v>0</v>
      </c>
      <c r="H120">
        <v>27171</v>
      </c>
      <c r="I120" t="s">
        <v>7</v>
      </c>
      <c r="J120">
        <v>241</v>
      </c>
      <c r="K120">
        <v>0</v>
      </c>
      <c r="N120" s="143">
        <v>27174</v>
      </c>
      <c r="O120" s="144">
        <v>852</v>
      </c>
      <c r="P120" s="144">
        <v>852</v>
      </c>
    </row>
    <row r="121" spans="1:16" x14ac:dyDescent="0.3">
      <c r="A121">
        <v>26815</v>
      </c>
      <c r="B121" t="s">
        <v>44</v>
      </c>
      <c r="C121">
        <f>VLOOKUP(A121,Table17[],3,FALSE)</f>
        <v>1111</v>
      </c>
      <c r="D121">
        <f>VLOOKUP(A121,Table17[],4,FALSE)</f>
        <v>0</v>
      </c>
      <c r="H121">
        <v>27170</v>
      </c>
      <c r="I121" t="s">
        <v>18</v>
      </c>
      <c r="J121">
        <v>502</v>
      </c>
      <c r="K121">
        <v>0</v>
      </c>
      <c r="N121" s="143">
        <v>27175</v>
      </c>
      <c r="O121" s="144">
        <v>995</v>
      </c>
      <c r="P121" s="144">
        <v>0</v>
      </c>
    </row>
    <row r="122" spans="1:16" x14ac:dyDescent="0.3">
      <c r="A122">
        <v>27148</v>
      </c>
      <c r="B122" t="s">
        <v>39</v>
      </c>
      <c r="C122">
        <f>VLOOKUP(A122,Table17[],3,FALSE)</f>
        <v>645</v>
      </c>
      <c r="D122">
        <f>VLOOKUP(A122,Table17[],4,FALSE)</f>
        <v>0</v>
      </c>
      <c r="H122">
        <v>27169</v>
      </c>
      <c r="I122" t="s">
        <v>7</v>
      </c>
      <c r="J122">
        <v>44</v>
      </c>
      <c r="K122">
        <v>0</v>
      </c>
      <c r="N122" s="143">
        <v>27177</v>
      </c>
      <c r="O122" s="144">
        <v>885</v>
      </c>
      <c r="P122" s="144">
        <v>0</v>
      </c>
    </row>
    <row r="123" spans="1:16" x14ac:dyDescent="0.3">
      <c r="A123">
        <v>27087</v>
      </c>
      <c r="B123" t="s">
        <v>39</v>
      </c>
      <c r="C123">
        <f>VLOOKUP(A123,Table17[],3,FALSE)</f>
        <v>805.5</v>
      </c>
      <c r="D123">
        <f>VLOOKUP(A123,Table17[],4,FALSE)</f>
        <v>0</v>
      </c>
      <c r="H123">
        <v>27167</v>
      </c>
      <c r="I123" t="s">
        <v>7</v>
      </c>
      <c r="J123">
        <v>0</v>
      </c>
      <c r="K123">
        <v>0</v>
      </c>
      <c r="N123" s="143">
        <v>27178</v>
      </c>
      <c r="O123" s="144">
        <v>342</v>
      </c>
      <c r="P123" s="144">
        <v>0</v>
      </c>
    </row>
    <row r="124" spans="1:16" x14ac:dyDescent="0.3">
      <c r="A124">
        <v>27112</v>
      </c>
      <c r="B124" t="s">
        <v>39</v>
      </c>
      <c r="C124">
        <f>VLOOKUP(A124,Table17[],3,FALSE)</f>
        <v>555</v>
      </c>
      <c r="D124">
        <f>VLOOKUP(A124,Table17[],4,FALSE)</f>
        <v>0</v>
      </c>
      <c r="H124">
        <v>27166</v>
      </c>
      <c r="I124" t="s">
        <v>67</v>
      </c>
      <c r="J124">
        <v>456</v>
      </c>
      <c r="K124">
        <v>0</v>
      </c>
      <c r="N124" s="143">
        <v>27179</v>
      </c>
      <c r="O124" s="144">
        <v>439</v>
      </c>
      <c r="P124" s="144">
        <v>0</v>
      </c>
    </row>
    <row r="125" spans="1:16" x14ac:dyDescent="0.3">
      <c r="A125">
        <v>27241</v>
      </c>
      <c r="B125" t="s">
        <v>39</v>
      </c>
      <c r="C125">
        <f>VLOOKUP(A125,Table17[],3,FALSE)</f>
        <v>430</v>
      </c>
      <c r="D125">
        <f>VLOOKUP(A125,Table17[],4,FALSE)</f>
        <v>0</v>
      </c>
      <c r="H125">
        <v>27165</v>
      </c>
      <c r="I125" t="s">
        <v>20</v>
      </c>
      <c r="J125">
        <v>776</v>
      </c>
      <c r="K125">
        <v>0</v>
      </c>
      <c r="N125" s="143">
        <v>27180</v>
      </c>
      <c r="O125" s="144">
        <v>437</v>
      </c>
      <c r="P125" s="144">
        <v>0</v>
      </c>
    </row>
    <row r="126" spans="1:16" x14ac:dyDescent="0.3">
      <c r="A126">
        <v>27091</v>
      </c>
      <c r="B126" t="s">
        <v>39</v>
      </c>
      <c r="C126">
        <f>VLOOKUP(A126,Table17[],3,FALSE)</f>
        <v>514</v>
      </c>
      <c r="D126">
        <f>VLOOKUP(A126,Table17[],4,FALSE)</f>
        <v>0</v>
      </c>
      <c r="H126">
        <v>27164</v>
      </c>
      <c r="I126" t="s">
        <v>11</v>
      </c>
      <c r="J126">
        <v>454</v>
      </c>
      <c r="K126">
        <v>0</v>
      </c>
      <c r="N126" s="143">
        <v>27181</v>
      </c>
      <c r="O126" s="144">
        <v>1642</v>
      </c>
      <c r="P126" s="144">
        <v>0</v>
      </c>
    </row>
    <row r="127" spans="1:16" x14ac:dyDescent="0.3">
      <c r="A127">
        <v>27096</v>
      </c>
      <c r="B127" t="s">
        <v>39</v>
      </c>
      <c r="C127">
        <f>VLOOKUP(A127,Table17[],3,FALSE)</f>
        <v>461</v>
      </c>
      <c r="D127">
        <f>VLOOKUP(A127,Table17[],4,FALSE)</f>
        <v>0</v>
      </c>
      <c r="H127">
        <v>27163</v>
      </c>
      <c r="I127" t="s">
        <v>11</v>
      </c>
      <c r="J127">
        <v>587</v>
      </c>
      <c r="K127">
        <v>587</v>
      </c>
      <c r="N127" s="143">
        <v>27182</v>
      </c>
      <c r="O127" s="144">
        <v>1316.65</v>
      </c>
      <c r="P127" s="144">
        <v>1316.65</v>
      </c>
    </row>
    <row r="128" spans="1:16" x14ac:dyDescent="0.3">
      <c r="A128">
        <v>26948</v>
      </c>
      <c r="B128" t="s">
        <v>39</v>
      </c>
      <c r="C128">
        <f>VLOOKUP(A128,Table17[],3,FALSE)</f>
        <v>699</v>
      </c>
      <c r="D128">
        <f>VLOOKUP(A128,Table17[],4,FALSE)</f>
        <v>0</v>
      </c>
      <c r="H128">
        <v>27162</v>
      </c>
      <c r="I128" t="s">
        <v>67</v>
      </c>
      <c r="J128">
        <v>228</v>
      </c>
      <c r="K128">
        <v>0</v>
      </c>
      <c r="N128" s="143">
        <v>27183</v>
      </c>
      <c r="O128" s="144">
        <v>507</v>
      </c>
      <c r="P128" s="144">
        <v>0</v>
      </c>
    </row>
    <row r="129" spans="1:16" x14ac:dyDescent="0.3">
      <c r="A129">
        <v>27185</v>
      </c>
      <c r="B129" t="s">
        <v>39</v>
      </c>
      <c r="C129">
        <f>VLOOKUP(A129,Table17[],3,FALSE)</f>
        <v>88</v>
      </c>
      <c r="D129">
        <f>VLOOKUP(A129,Table17[],4,FALSE)</f>
        <v>0</v>
      </c>
      <c r="H129">
        <v>27161</v>
      </c>
      <c r="I129" t="s">
        <v>20</v>
      </c>
      <c r="J129">
        <v>753</v>
      </c>
      <c r="K129">
        <v>0</v>
      </c>
      <c r="N129" s="143">
        <v>27184</v>
      </c>
      <c r="O129" s="144">
        <v>917</v>
      </c>
      <c r="P129" s="144">
        <v>0</v>
      </c>
    </row>
    <row r="130" spans="1:16" x14ac:dyDescent="0.3">
      <c r="A130">
        <v>27210</v>
      </c>
      <c r="B130" t="s">
        <v>39</v>
      </c>
      <c r="C130">
        <f>VLOOKUP(A130,Table17[],3,FALSE)</f>
        <v>918</v>
      </c>
      <c r="D130">
        <f>VLOOKUP(A130,Table17[],4,FALSE)</f>
        <v>0</v>
      </c>
      <c r="H130">
        <v>27160</v>
      </c>
      <c r="I130" t="s">
        <v>7</v>
      </c>
      <c r="J130">
        <v>466</v>
      </c>
      <c r="K130">
        <v>0</v>
      </c>
      <c r="N130" s="143">
        <v>27185</v>
      </c>
      <c r="O130" s="144">
        <v>88</v>
      </c>
      <c r="P130" s="144">
        <v>0</v>
      </c>
    </row>
    <row r="131" spans="1:16" x14ac:dyDescent="0.3">
      <c r="A131">
        <v>27207</v>
      </c>
      <c r="B131" t="s">
        <v>39</v>
      </c>
      <c r="C131">
        <f>VLOOKUP(A131,Table17[],3,FALSE)</f>
        <v>453</v>
      </c>
      <c r="D131">
        <f>VLOOKUP(A131,Table17[],4,FALSE)</f>
        <v>0</v>
      </c>
      <c r="H131">
        <v>27159</v>
      </c>
      <c r="I131" t="s">
        <v>7</v>
      </c>
      <c r="J131">
        <v>453</v>
      </c>
      <c r="K131">
        <v>0</v>
      </c>
      <c r="N131" s="143">
        <v>27186</v>
      </c>
      <c r="O131" s="144">
        <v>965</v>
      </c>
      <c r="P131" s="144">
        <v>0</v>
      </c>
    </row>
    <row r="132" spans="1:16" x14ac:dyDescent="0.3">
      <c r="A132">
        <v>27254</v>
      </c>
      <c r="B132" t="s">
        <v>39</v>
      </c>
      <c r="C132">
        <f>VLOOKUP(A132,Table17[],3,FALSE)</f>
        <v>497</v>
      </c>
      <c r="D132">
        <f>VLOOKUP(A132,Table17[],4,FALSE)</f>
        <v>497</v>
      </c>
      <c r="H132">
        <v>27158</v>
      </c>
      <c r="I132" t="s">
        <v>12</v>
      </c>
      <c r="J132">
        <v>4679</v>
      </c>
      <c r="K132">
        <v>0</v>
      </c>
      <c r="N132" s="143">
        <v>27188</v>
      </c>
      <c r="O132" s="144">
        <v>497</v>
      </c>
      <c r="P132" s="144">
        <v>0</v>
      </c>
    </row>
    <row r="133" spans="1:16" x14ac:dyDescent="0.3">
      <c r="A133">
        <v>26786</v>
      </c>
      <c r="B133" t="s">
        <v>39</v>
      </c>
      <c r="C133">
        <f>VLOOKUP(A133,Table17[],3,FALSE)</f>
        <v>241</v>
      </c>
      <c r="D133">
        <f>VLOOKUP(A133,Table17[],4,FALSE)</f>
        <v>0</v>
      </c>
      <c r="H133">
        <v>27157</v>
      </c>
      <c r="I133" t="s">
        <v>7</v>
      </c>
      <c r="J133">
        <v>431</v>
      </c>
      <c r="K133">
        <v>0</v>
      </c>
      <c r="N133" s="143">
        <v>27189</v>
      </c>
      <c r="O133" s="144">
        <v>53</v>
      </c>
      <c r="P133" s="144">
        <v>0</v>
      </c>
    </row>
    <row r="134" spans="1:16" x14ac:dyDescent="0.3">
      <c r="A134">
        <v>26883</v>
      </c>
      <c r="B134" t="s">
        <v>39</v>
      </c>
      <c r="C134">
        <f>VLOOKUP(A134,Table17[],3,FALSE)</f>
        <v>766</v>
      </c>
      <c r="D134">
        <f>VLOOKUP(A134,Table17[],4,FALSE)</f>
        <v>0</v>
      </c>
      <c r="H134">
        <v>27156</v>
      </c>
      <c r="I134" t="s">
        <v>7</v>
      </c>
      <c r="J134">
        <v>531.5</v>
      </c>
      <c r="K134">
        <v>0</v>
      </c>
      <c r="N134" s="143">
        <v>27190</v>
      </c>
      <c r="O134" s="144">
        <v>23</v>
      </c>
      <c r="P134" s="144">
        <v>0</v>
      </c>
    </row>
    <row r="135" spans="1:16" x14ac:dyDescent="0.3">
      <c r="A135">
        <v>27132</v>
      </c>
      <c r="B135" t="s">
        <v>39</v>
      </c>
      <c r="C135">
        <f>VLOOKUP(A135,Table17[],3,FALSE)</f>
        <v>514</v>
      </c>
      <c r="D135">
        <f>VLOOKUP(A135,Table17[],4,FALSE)</f>
        <v>0</v>
      </c>
      <c r="H135">
        <v>27155</v>
      </c>
      <c r="I135" t="s">
        <v>67</v>
      </c>
      <c r="J135">
        <v>610</v>
      </c>
      <c r="K135">
        <v>0</v>
      </c>
      <c r="N135" s="143">
        <v>27193</v>
      </c>
      <c r="O135" s="144">
        <v>1074.5</v>
      </c>
      <c r="P135" s="144">
        <v>0</v>
      </c>
    </row>
    <row r="136" spans="1:16" x14ac:dyDescent="0.3">
      <c r="A136">
        <v>27161</v>
      </c>
      <c r="B136" t="s">
        <v>39</v>
      </c>
      <c r="C136">
        <f>VLOOKUP(A136,Table17[],3,FALSE)</f>
        <v>753</v>
      </c>
      <c r="D136">
        <f>VLOOKUP(A136,Table17[],4,FALSE)</f>
        <v>0</v>
      </c>
      <c r="H136">
        <v>27154</v>
      </c>
      <c r="I136" t="s">
        <v>7</v>
      </c>
      <c r="J136">
        <v>427</v>
      </c>
      <c r="K136">
        <v>0</v>
      </c>
      <c r="N136" s="143">
        <v>27194</v>
      </c>
      <c r="O136" s="144">
        <v>478.95</v>
      </c>
      <c r="P136" s="144">
        <v>0</v>
      </c>
    </row>
    <row r="137" spans="1:16" x14ac:dyDescent="0.3">
      <c r="A137">
        <v>27237</v>
      </c>
      <c r="B137" t="s">
        <v>39</v>
      </c>
      <c r="C137">
        <f>VLOOKUP(A137,Table17[],3,FALSE)</f>
        <v>450</v>
      </c>
      <c r="D137">
        <f>VLOOKUP(A137,Table17[],4,FALSE)</f>
        <v>0</v>
      </c>
      <c r="H137">
        <v>27153</v>
      </c>
      <c r="I137" t="s">
        <v>21</v>
      </c>
      <c r="J137">
        <v>360</v>
      </c>
      <c r="K137">
        <v>0</v>
      </c>
      <c r="N137" s="143">
        <v>27196</v>
      </c>
      <c r="O137" s="144">
        <v>506</v>
      </c>
      <c r="P137" s="144">
        <v>0</v>
      </c>
    </row>
    <row r="138" spans="1:16" x14ac:dyDescent="0.3">
      <c r="A138">
        <v>27165</v>
      </c>
      <c r="B138" t="s">
        <v>39</v>
      </c>
      <c r="C138">
        <f>VLOOKUP(A138,Table17[],3,FALSE)</f>
        <v>776</v>
      </c>
      <c r="D138">
        <f>VLOOKUP(A138,Table17[],4,FALSE)</f>
        <v>0</v>
      </c>
      <c r="H138">
        <v>27152</v>
      </c>
      <c r="I138" t="s">
        <v>11</v>
      </c>
      <c r="J138">
        <v>3051</v>
      </c>
      <c r="K138">
        <v>3051</v>
      </c>
      <c r="N138" s="143">
        <v>27197</v>
      </c>
      <c r="O138" s="144">
        <v>479</v>
      </c>
      <c r="P138" s="144">
        <v>479</v>
      </c>
    </row>
    <row r="139" spans="1:16" x14ac:dyDescent="0.3">
      <c r="A139">
        <v>27117</v>
      </c>
      <c r="B139" t="s">
        <v>39</v>
      </c>
      <c r="C139">
        <f>VLOOKUP(A139,Table17[],3,FALSE)</f>
        <v>1309</v>
      </c>
      <c r="D139">
        <f>VLOOKUP(A139,Table17[],4,FALSE)</f>
        <v>0</v>
      </c>
      <c r="H139">
        <v>27151</v>
      </c>
      <c r="I139" t="s">
        <v>7</v>
      </c>
      <c r="J139">
        <v>248</v>
      </c>
      <c r="K139">
        <v>0</v>
      </c>
      <c r="N139" s="143">
        <v>27200</v>
      </c>
      <c r="O139" s="144">
        <v>918</v>
      </c>
      <c r="P139" s="144">
        <v>0</v>
      </c>
    </row>
    <row r="140" spans="1:16" x14ac:dyDescent="0.3">
      <c r="A140">
        <v>27127</v>
      </c>
      <c r="B140" t="s">
        <v>39</v>
      </c>
      <c r="C140">
        <f>VLOOKUP(A140,Table17[],3,FALSE)</f>
        <v>499</v>
      </c>
      <c r="D140">
        <f>VLOOKUP(A140,Table17[],4,FALSE)</f>
        <v>0</v>
      </c>
      <c r="H140">
        <v>27150</v>
      </c>
      <c r="I140" t="s">
        <v>15</v>
      </c>
      <c r="J140">
        <v>922</v>
      </c>
      <c r="K140">
        <v>0</v>
      </c>
      <c r="N140" s="143">
        <v>27201</v>
      </c>
      <c r="O140" s="144">
        <v>500</v>
      </c>
      <c r="P140" s="144">
        <v>0</v>
      </c>
    </row>
    <row r="141" spans="1:16" x14ac:dyDescent="0.3">
      <c r="A141">
        <v>27239</v>
      </c>
      <c r="B141" t="s">
        <v>6</v>
      </c>
      <c r="C141">
        <f>VLOOKUP(A141,Table17[],3,FALSE)</f>
        <v>730</v>
      </c>
      <c r="D141">
        <f>VLOOKUP(A141,Table17[],4,FALSE)</f>
        <v>0</v>
      </c>
      <c r="H141">
        <v>27149</v>
      </c>
      <c r="I141" t="s">
        <v>7</v>
      </c>
      <c r="J141">
        <v>448</v>
      </c>
      <c r="K141">
        <v>448</v>
      </c>
      <c r="N141" s="143">
        <v>27202</v>
      </c>
      <c r="O141" s="144">
        <v>694</v>
      </c>
      <c r="P141" s="144">
        <v>0</v>
      </c>
    </row>
    <row r="142" spans="1:16" x14ac:dyDescent="0.3">
      <c r="A142">
        <v>27110</v>
      </c>
      <c r="B142" t="s">
        <v>6</v>
      </c>
      <c r="C142">
        <f>VLOOKUP(A142,Table17[],3,FALSE)</f>
        <v>1267</v>
      </c>
      <c r="D142">
        <f>VLOOKUP(A142,Table17[],4,FALSE)</f>
        <v>0</v>
      </c>
      <c r="H142">
        <v>27148</v>
      </c>
      <c r="I142" t="s">
        <v>20</v>
      </c>
      <c r="J142">
        <v>645</v>
      </c>
      <c r="K142">
        <v>0</v>
      </c>
      <c r="N142" s="143">
        <v>27203</v>
      </c>
      <c r="O142" s="144">
        <v>419</v>
      </c>
      <c r="P142" s="144">
        <v>0</v>
      </c>
    </row>
    <row r="143" spans="1:16" x14ac:dyDescent="0.3">
      <c r="A143">
        <v>27126</v>
      </c>
      <c r="B143" t="s">
        <v>6</v>
      </c>
      <c r="C143">
        <f>VLOOKUP(A143,Table17[],3,FALSE)</f>
        <v>2104.65</v>
      </c>
      <c r="D143">
        <f>VLOOKUP(A143,Table17[],4,FALSE)</f>
        <v>0</v>
      </c>
      <c r="H143">
        <v>27147</v>
      </c>
      <c r="I143" t="s">
        <v>12</v>
      </c>
      <c r="J143">
        <v>1662</v>
      </c>
      <c r="K143">
        <v>0</v>
      </c>
      <c r="N143" s="143">
        <v>27204</v>
      </c>
      <c r="O143" s="144">
        <v>4216</v>
      </c>
      <c r="P143" s="144">
        <v>0</v>
      </c>
    </row>
    <row r="144" spans="1:16" x14ac:dyDescent="0.3">
      <c r="A144">
        <v>27217</v>
      </c>
      <c r="B144" t="s">
        <v>6</v>
      </c>
      <c r="C144">
        <f>VLOOKUP(A144,Table17[],3,FALSE)</f>
        <v>621</v>
      </c>
      <c r="D144">
        <f>VLOOKUP(A144,Table17[],4,FALSE)</f>
        <v>0</v>
      </c>
      <c r="H144">
        <v>27146</v>
      </c>
      <c r="I144" t="s">
        <v>53</v>
      </c>
      <c r="J144">
        <v>72</v>
      </c>
      <c r="K144">
        <v>0</v>
      </c>
      <c r="N144" s="143">
        <v>27206</v>
      </c>
      <c r="O144" s="144">
        <v>545</v>
      </c>
      <c r="P144" s="144">
        <v>0</v>
      </c>
    </row>
    <row r="145" spans="1:16" x14ac:dyDescent="0.3">
      <c r="A145">
        <v>27141</v>
      </c>
      <c r="B145" t="s">
        <v>6</v>
      </c>
      <c r="C145">
        <f>VLOOKUP(A145,Table17[],3,FALSE)</f>
        <v>1848</v>
      </c>
      <c r="D145">
        <f>VLOOKUP(A145,Table17[],4,FALSE)</f>
        <v>0</v>
      </c>
      <c r="H145">
        <v>27145</v>
      </c>
      <c r="I145" t="s">
        <v>7</v>
      </c>
      <c r="J145">
        <v>0</v>
      </c>
      <c r="K145">
        <v>0</v>
      </c>
      <c r="N145" s="143">
        <v>27207</v>
      </c>
      <c r="O145" s="144">
        <v>453</v>
      </c>
      <c r="P145" s="144">
        <v>0</v>
      </c>
    </row>
    <row r="146" spans="1:16" x14ac:dyDescent="0.3">
      <c r="A146">
        <v>27147</v>
      </c>
      <c r="B146" t="s">
        <v>6</v>
      </c>
      <c r="C146">
        <f>VLOOKUP(A146,Table17[],3,FALSE)</f>
        <v>1662</v>
      </c>
      <c r="D146">
        <f>VLOOKUP(A146,Table17[],4,FALSE)</f>
        <v>0</v>
      </c>
      <c r="H146">
        <v>27144</v>
      </c>
      <c r="I146" t="s">
        <v>53</v>
      </c>
      <c r="J146">
        <v>444</v>
      </c>
      <c r="K146">
        <v>0</v>
      </c>
      <c r="N146" s="143">
        <v>27208</v>
      </c>
      <c r="O146" s="144">
        <v>1126</v>
      </c>
      <c r="P146" s="144">
        <v>0</v>
      </c>
    </row>
    <row r="147" spans="1:16" x14ac:dyDescent="0.3">
      <c r="A147">
        <v>27158</v>
      </c>
      <c r="B147" t="s">
        <v>6</v>
      </c>
      <c r="C147">
        <f>VLOOKUP(A147,Table17[],3,FALSE)</f>
        <v>4679</v>
      </c>
      <c r="D147">
        <f>VLOOKUP(A147,Table17[],4,FALSE)</f>
        <v>0</v>
      </c>
      <c r="H147">
        <v>27143</v>
      </c>
      <c r="I147" t="s">
        <v>8</v>
      </c>
      <c r="J147">
        <v>502</v>
      </c>
      <c r="K147">
        <v>0</v>
      </c>
      <c r="N147" s="143">
        <v>27209</v>
      </c>
      <c r="O147" s="144">
        <v>103</v>
      </c>
      <c r="P147" s="144">
        <v>0</v>
      </c>
    </row>
    <row r="148" spans="1:16" x14ac:dyDescent="0.3">
      <c r="A148">
        <v>27137</v>
      </c>
      <c r="B148" t="s">
        <v>6</v>
      </c>
      <c r="C148">
        <f>VLOOKUP(A148,Table17[],3,FALSE)</f>
        <v>2070</v>
      </c>
      <c r="D148">
        <f>VLOOKUP(A148,Table17[],4,FALSE)</f>
        <v>0</v>
      </c>
      <c r="H148">
        <v>27142</v>
      </c>
      <c r="I148" t="s">
        <v>8</v>
      </c>
      <c r="J148">
        <v>860</v>
      </c>
      <c r="K148">
        <v>860</v>
      </c>
      <c r="N148" s="143">
        <v>27210</v>
      </c>
      <c r="O148" s="144">
        <v>918</v>
      </c>
      <c r="P148" s="144">
        <v>0</v>
      </c>
    </row>
    <row r="149" spans="1:16" x14ac:dyDescent="0.3">
      <c r="A149">
        <v>27204</v>
      </c>
      <c r="B149" t="s">
        <v>6</v>
      </c>
      <c r="C149">
        <f>VLOOKUP(A149,Table17[],3,FALSE)</f>
        <v>4216</v>
      </c>
      <c r="D149">
        <f>VLOOKUP(A149,Table17[],4,FALSE)</f>
        <v>0</v>
      </c>
      <c r="H149">
        <v>27141</v>
      </c>
      <c r="I149" t="s">
        <v>12</v>
      </c>
      <c r="J149">
        <v>1848</v>
      </c>
      <c r="K149">
        <v>0</v>
      </c>
      <c r="N149" s="143">
        <v>27211</v>
      </c>
      <c r="O149" s="144">
        <v>1493</v>
      </c>
      <c r="P149" s="144">
        <v>0</v>
      </c>
    </row>
    <row r="150" spans="1:16" x14ac:dyDescent="0.3">
      <c r="A150">
        <v>27243</v>
      </c>
      <c r="B150" t="s">
        <v>4</v>
      </c>
      <c r="C150">
        <f>VLOOKUP(A150,Table17[],3,FALSE)</f>
        <v>492</v>
      </c>
      <c r="D150">
        <f>VLOOKUP(A150,Table17[],4,FALSE)</f>
        <v>0</v>
      </c>
      <c r="H150">
        <v>27140</v>
      </c>
      <c r="I150" t="s">
        <v>18</v>
      </c>
      <c r="J150">
        <v>486</v>
      </c>
      <c r="K150">
        <v>0</v>
      </c>
      <c r="N150" s="143">
        <v>27212</v>
      </c>
      <c r="O150" s="144">
        <v>572</v>
      </c>
      <c r="P150" s="144">
        <v>0</v>
      </c>
    </row>
    <row r="151" spans="1:16" x14ac:dyDescent="0.3">
      <c r="A151">
        <v>27130</v>
      </c>
      <c r="B151" t="s">
        <v>4</v>
      </c>
      <c r="C151">
        <f>VLOOKUP(A151,Table17[],3,FALSE)</f>
        <v>580</v>
      </c>
      <c r="D151">
        <f>VLOOKUP(A151,Table17[],4,FALSE)</f>
        <v>0</v>
      </c>
      <c r="H151">
        <v>27139</v>
      </c>
      <c r="I151" t="s">
        <v>8</v>
      </c>
      <c r="J151">
        <v>461</v>
      </c>
      <c r="K151">
        <v>0</v>
      </c>
      <c r="N151" s="143">
        <v>27213</v>
      </c>
      <c r="O151" s="144">
        <v>446.5</v>
      </c>
      <c r="P151" s="144">
        <v>0</v>
      </c>
    </row>
    <row r="152" spans="1:16" x14ac:dyDescent="0.3">
      <c r="A152">
        <v>27188</v>
      </c>
      <c r="B152" t="s">
        <v>4</v>
      </c>
      <c r="C152">
        <f>VLOOKUP(A152,Table17[],3,FALSE)</f>
        <v>497</v>
      </c>
      <c r="D152">
        <f>VLOOKUP(A152,Table17[],4,FALSE)</f>
        <v>0</v>
      </c>
      <c r="H152">
        <v>27138</v>
      </c>
      <c r="I152" t="s">
        <v>18</v>
      </c>
      <c r="J152">
        <v>585</v>
      </c>
      <c r="K152">
        <v>0</v>
      </c>
      <c r="N152" s="143">
        <v>27215</v>
      </c>
      <c r="O152" s="144">
        <v>971</v>
      </c>
      <c r="P152" s="144">
        <v>971</v>
      </c>
    </row>
    <row r="153" spans="1:16" x14ac:dyDescent="0.3">
      <c r="A153">
        <v>27121</v>
      </c>
      <c r="B153" t="s">
        <v>4</v>
      </c>
      <c r="C153">
        <f>VLOOKUP(A153,Table17[],3,FALSE)</f>
        <v>871</v>
      </c>
      <c r="D153">
        <f>VLOOKUP(A153,Table17[],4,FALSE)</f>
        <v>0</v>
      </c>
      <c r="H153">
        <v>27137</v>
      </c>
      <c r="I153" t="s">
        <v>12</v>
      </c>
      <c r="J153">
        <v>2070</v>
      </c>
      <c r="K153">
        <v>0</v>
      </c>
      <c r="N153" s="143">
        <v>27217</v>
      </c>
      <c r="O153" s="144">
        <v>621</v>
      </c>
      <c r="P153" s="144">
        <v>0</v>
      </c>
    </row>
    <row r="154" spans="1:16" x14ac:dyDescent="0.3">
      <c r="A154">
        <v>27095</v>
      </c>
      <c r="B154" t="s">
        <v>4</v>
      </c>
      <c r="C154">
        <f>VLOOKUP(A154,Table17[],3,FALSE)</f>
        <v>441</v>
      </c>
      <c r="D154">
        <f>VLOOKUP(A154,Table17[],4,FALSE)</f>
        <v>0</v>
      </c>
      <c r="H154">
        <v>27136</v>
      </c>
      <c r="I154" t="s">
        <v>18</v>
      </c>
      <c r="J154">
        <v>727</v>
      </c>
      <c r="K154">
        <v>727</v>
      </c>
      <c r="N154" s="143">
        <v>27218</v>
      </c>
      <c r="O154" s="144">
        <v>633</v>
      </c>
      <c r="P154" s="144">
        <v>0</v>
      </c>
    </row>
    <row r="155" spans="1:16" x14ac:dyDescent="0.3">
      <c r="A155">
        <v>26795</v>
      </c>
      <c r="B155" t="s">
        <v>4</v>
      </c>
      <c r="C155">
        <f>VLOOKUP(A155,Table17[],3,FALSE)</f>
        <v>457</v>
      </c>
      <c r="D155">
        <f>VLOOKUP(A155,Table17[],4,FALSE)</f>
        <v>0</v>
      </c>
      <c r="H155">
        <v>27135</v>
      </c>
      <c r="I155" t="s">
        <v>7</v>
      </c>
      <c r="J155">
        <v>747</v>
      </c>
      <c r="K155">
        <v>0</v>
      </c>
      <c r="N155" s="143">
        <v>27219</v>
      </c>
      <c r="O155" s="144">
        <v>1517</v>
      </c>
      <c r="P155" s="144">
        <v>0</v>
      </c>
    </row>
    <row r="156" spans="1:16" x14ac:dyDescent="0.3">
      <c r="A156">
        <v>27053</v>
      </c>
      <c r="B156" t="s">
        <v>4</v>
      </c>
      <c r="C156">
        <f>VLOOKUP(A156,Table17[],3,FALSE)</f>
        <v>855.65</v>
      </c>
      <c r="D156">
        <f>VLOOKUP(A156,Table17[],4,FALSE)</f>
        <v>0</v>
      </c>
      <c r="H156">
        <v>27134</v>
      </c>
      <c r="I156" t="s">
        <v>7</v>
      </c>
      <c r="J156">
        <v>0</v>
      </c>
      <c r="K156">
        <v>0</v>
      </c>
      <c r="N156" s="143">
        <v>27220</v>
      </c>
      <c r="O156" s="144">
        <v>439</v>
      </c>
      <c r="P156" s="144">
        <v>0</v>
      </c>
    </row>
    <row r="157" spans="1:16" x14ac:dyDescent="0.3">
      <c r="A157">
        <v>27246</v>
      </c>
      <c r="B157" t="s">
        <v>4</v>
      </c>
      <c r="C157">
        <f>VLOOKUP(A157,Table17[],3,FALSE)</f>
        <v>395</v>
      </c>
      <c r="D157">
        <f>VLOOKUP(A157,Table17[],4,FALSE)</f>
        <v>0</v>
      </c>
      <c r="H157">
        <v>27133</v>
      </c>
      <c r="I157" t="s">
        <v>7</v>
      </c>
      <c r="J157">
        <v>1238</v>
      </c>
      <c r="K157">
        <v>0</v>
      </c>
      <c r="N157" s="143">
        <v>27221</v>
      </c>
      <c r="O157" s="144">
        <v>637</v>
      </c>
      <c r="P157" s="144">
        <v>0</v>
      </c>
    </row>
    <row r="158" spans="1:16" x14ac:dyDescent="0.3">
      <c r="A158">
        <v>26888</v>
      </c>
      <c r="B158" t="s">
        <v>4</v>
      </c>
      <c r="C158">
        <f>VLOOKUP(A158,Table17[],3,FALSE)</f>
        <v>485.65</v>
      </c>
      <c r="D158">
        <f>VLOOKUP(A158,Table17[],4,FALSE)</f>
        <v>0</v>
      </c>
      <c r="H158">
        <v>27132</v>
      </c>
      <c r="I158" t="s">
        <v>20</v>
      </c>
      <c r="J158">
        <v>514</v>
      </c>
      <c r="K158">
        <v>0</v>
      </c>
      <c r="N158" s="143">
        <v>27223</v>
      </c>
      <c r="O158" s="144">
        <v>1080</v>
      </c>
      <c r="P158" s="144">
        <v>0</v>
      </c>
    </row>
    <row r="159" spans="1:16" x14ac:dyDescent="0.3">
      <c r="A159">
        <v>27122</v>
      </c>
      <c r="B159" t="s">
        <v>4</v>
      </c>
      <c r="C159">
        <f>VLOOKUP(A159,Table17[],3,FALSE)</f>
        <v>453</v>
      </c>
      <c r="D159">
        <f>VLOOKUP(A159,Table17[],4,FALSE)</f>
        <v>0</v>
      </c>
      <c r="H159">
        <v>27131</v>
      </c>
      <c r="I159" t="s">
        <v>7</v>
      </c>
      <c r="J159">
        <v>475</v>
      </c>
      <c r="K159">
        <v>0</v>
      </c>
      <c r="N159" s="143">
        <v>27226</v>
      </c>
      <c r="O159" s="144">
        <v>1600.5</v>
      </c>
      <c r="P159" s="144">
        <v>0</v>
      </c>
    </row>
    <row r="160" spans="1:16" x14ac:dyDescent="0.3">
      <c r="A160">
        <v>27219</v>
      </c>
      <c r="B160" t="s">
        <v>4</v>
      </c>
      <c r="C160">
        <f>VLOOKUP(A160,Table17[],3,FALSE)</f>
        <v>1517</v>
      </c>
      <c r="D160">
        <f>VLOOKUP(A160,Table17[],4,FALSE)</f>
        <v>0</v>
      </c>
      <c r="H160">
        <v>27130</v>
      </c>
      <c r="I160" t="s">
        <v>13</v>
      </c>
      <c r="J160">
        <v>580</v>
      </c>
      <c r="K160">
        <v>0</v>
      </c>
      <c r="N160" s="143">
        <v>27227</v>
      </c>
      <c r="O160" s="144">
        <v>597.15</v>
      </c>
      <c r="P160" s="144">
        <v>0</v>
      </c>
    </row>
    <row r="161" spans="1:16" x14ac:dyDescent="0.3">
      <c r="A161">
        <v>27197</v>
      </c>
      <c r="B161" t="s">
        <v>4</v>
      </c>
      <c r="C161">
        <f>VLOOKUP(A161,Table17[],3,FALSE)</f>
        <v>479</v>
      </c>
      <c r="D161">
        <f>VLOOKUP(A161,Table17[],4,FALSE)</f>
        <v>479</v>
      </c>
      <c r="H161">
        <v>27129</v>
      </c>
      <c r="I161" t="s">
        <v>9</v>
      </c>
      <c r="J161">
        <v>478</v>
      </c>
      <c r="K161">
        <v>478</v>
      </c>
      <c r="N161" s="143">
        <v>27228</v>
      </c>
      <c r="O161" s="144">
        <v>743</v>
      </c>
      <c r="P161" s="144">
        <v>0</v>
      </c>
    </row>
    <row r="162" spans="1:16" x14ac:dyDescent="0.3">
      <c r="A162">
        <v>27174</v>
      </c>
      <c r="B162" t="s">
        <v>4</v>
      </c>
      <c r="C162">
        <f>VLOOKUP(A162,Table17[],3,FALSE)</f>
        <v>852</v>
      </c>
      <c r="D162">
        <f>VLOOKUP(A162,Table17[],4,FALSE)</f>
        <v>852</v>
      </c>
      <c r="H162">
        <v>27128</v>
      </c>
      <c r="I162" t="s">
        <v>8</v>
      </c>
      <c r="J162">
        <v>2746.65</v>
      </c>
      <c r="K162">
        <v>2746.65</v>
      </c>
      <c r="N162" s="143">
        <v>27229</v>
      </c>
      <c r="O162" s="144">
        <v>748</v>
      </c>
      <c r="P162" s="144">
        <v>0</v>
      </c>
    </row>
    <row r="163" spans="1:16" x14ac:dyDescent="0.3">
      <c r="A163">
        <v>27083</v>
      </c>
      <c r="B163" t="s">
        <v>4</v>
      </c>
      <c r="C163">
        <f>VLOOKUP(A163,Table17[],3,FALSE)</f>
        <v>1080</v>
      </c>
      <c r="D163">
        <f>VLOOKUP(A163,Table17[],4,FALSE)</f>
        <v>0</v>
      </c>
      <c r="H163">
        <v>27127</v>
      </c>
      <c r="I163" t="s">
        <v>20</v>
      </c>
      <c r="J163">
        <v>499</v>
      </c>
      <c r="K163">
        <v>0</v>
      </c>
      <c r="N163" s="143">
        <v>27230</v>
      </c>
      <c r="O163" s="144">
        <v>516</v>
      </c>
      <c r="P163" s="144">
        <v>516</v>
      </c>
    </row>
    <row r="164" spans="1:16" x14ac:dyDescent="0.3">
      <c r="A164">
        <v>27203</v>
      </c>
      <c r="B164" t="s">
        <v>4</v>
      </c>
      <c r="C164">
        <f>VLOOKUP(A164,Table17[],3,FALSE)</f>
        <v>419</v>
      </c>
      <c r="D164">
        <f>VLOOKUP(A164,Table17[],4,FALSE)</f>
        <v>0</v>
      </c>
      <c r="H164">
        <v>27126</v>
      </c>
      <c r="I164" t="s">
        <v>12</v>
      </c>
      <c r="J164">
        <v>2104.65</v>
      </c>
      <c r="K164">
        <v>0</v>
      </c>
      <c r="N164" s="143">
        <v>27232</v>
      </c>
      <c r="O164" s="144">
        <v>776.5</v>
      </c>
      <c r="P164" s="144">
        <v>0</v>
      </c>
    </row>
    <row r="165" spans="1:16" x14ac:dyDescent="0.3">
      <c r="A165">
        <v>26720</v>
      </c>
      <c r="B165" t="s">
        <v>4</v>
      </c>
      <c r="C165">
        <f>VLOOKUP(A165,Table17[],3,FALSE)</f>
        <v>563</v>
      </c>
      <c r="D165">
        <f>VLOOKUP(A165,Table17[],4,FALSE)</f>
        <v>0</v>
      </c>
      <c r="H165">
        <v>27125</v>
      </c>
      <c r="I165" t="s">
        <v>9</v>
      </c>
      <c r="J165">
        <v>715</v>
      </c>
      <c r="K165">
        <v>0</v>
      </c>
      <c r="N165" s="143">
        <v>27235</v>
      </c>
      <c r="O165" s="144">
        <v>492</v>
      </c>
      <c r="P165" s="144">
        <v>0</v>
      </c>
    </row>
    <row r="166" spans="1:16" x14ac:dyDescent="0.3">
      <c r="A166">
        <v>27228</v>
      </c>
      <c r="B166" t="s">
        <v>4</v>
      </c>
      <c r="C166">
        <f>VLOOKUP(A166,Table17[],3,FALSE)</f>
        <v>743</v>
      </c>
      <c r="D166">
        <f>VLOOKUP(A166,Table17[],4,FALSE)</f>
        <v>0</v>
      </c>
      <c r="H166">
        <v>27124</v>
      </c>
      <c r="I166" t="s">
        <v>11</v>
      </c>
      <c r="J166">
        <v>673</v>
      </c>
      <c r="K166">
        <v>673</v>
      </c>
      <c r="N166" s="143">
        <v>27236</v>
      </c>
      <c r="O166" s="144">
        <v>434</v>
      </c>
      <c r="P166" s="144">
        <v>0</v>
      </c>
    </row>
    <row r="167" spans="1:16" x14ac:dyDescent="0.3">
      <c r="A167">
        <v>27249</v>
      </c>
      <c r="B167" t="s">
        <v>4</v>
      </c>
      <c r="C167">
        <f>VLOOKUP(A167,Table17[],3,FALSE)</f>
        <v>439</v>
      </c>
      <c r="D167">
        <f>VLOOKUP(A167,Table17[],4,FALSE)</f>
        <v>0</v>
      </c>
      <c r="H167">
        <v>27123</v>
      </c>
      <c r="I167" t="s">
        <v>18</v>
      </c>
      <c r="J167">
        <v>427</v>
      </c>
      <c r="K167">
        <v>0</v>
      </c>
      <c r="N167" s="143">
        <v>27237</v>
      </c>
      <c r="O167" s="144">
        <v>450</v>
      </c>
      <c r="P167" s="144">
        <v>0</v>
      </c>
    </row>
    <row r="168" spans="1:16" x14ac:dyDescent="0.3">
      <c r="A168">
        <v>27208</v>
      </c>
      <c r="B168" t="s">
        <v>4</v>
      </c>
      <c r="C168">
        <f>VLOOKUP(A168,Table17[],3,FALSE)</f>
        <v>1126</v>
      </c>
      <c r="D168">
        <f>VLOOKUP(A168,Table17[],4,FALSE)</f>
        <v>0</v>
      </c>
      <c r="H168">
        <v>27122</v>
      </c>
      <c r="I168" t="s">
        <v>13</v>
      </c>
      <c r="J168">
        <v>453</v>
      </c>
      <c r="K168">
        <v>0</v>
      </c>
      <c r="N168" s="143">
        <v>27238</v>
      </c>
      <c r="O168" s="144">
        <v>197</v>
      </c>
      <c r="P168" s="144">
        <v>0</v>
      </c>
    </row>
    <row r="169" spans="1:16" x14ac:dyDescent="0.3">
      <c r="A169">
        <v>27235</v>
      </c>
      <c r="B169" t="s">
        <v>4</v>
      </c>
      <c r="C169">
        <f>VLOOKUP(A169,Table17[],3,FALSE)</f>
        <v>492</v>
      </c>
      <c r="D169">
        <f>VLOOKUP(A169,Table17[],4,FALSE)</f>
        <v>0</v>
      </c>
      <c r="H169">
        <v>27121</v>
      </c>
      <c r="I169" t="s">
        <v>13</v>
      </c>
      <c r="J169">
        <v>871</v>
      </c>
      <c r="K169">
        <v>0</v>
      </c>
      <c r="N169" s="143">
        <v>27239</v>
      </c>
      <c r="O169" s="144">
        <v>730</v>
      </c>
      <c r="P169" s="144">
        <v>0</v>
      </c>
    </row>
    <row r="170" spans="1:16" x14ac:dyDescent="0.3">
      <c r="A170">
        <v>27092</v>
      </c>
      <c r="B170" t="s">
        <v>4</v>
      </c>
      <c r="C170">
        <f>VLOOKUP(A170,Table17[],3,FALSE)</f>
        <v>936</v>
      </c>
      <c r="D170">
        <f>VLOOKUP(A170,Table17[],4,FALSE)</f>
        <v>0</v>
      </c>
      <c r="H170">
        <v>27120</v>
      </c>
      <c r="I170" t="s">
        <v>11</v>
      </c>
      <c r="J170">
        <v>898</v>
      </c>
      <c r="K170">
        <v>0</v>
      </c>
      <c r="N170" s="143">
        <v>27240</v>
      </c>
      <c r="O170" s="144">
        <v>457</v>
      </c>
      <c r="P170" s="144">
        <v>0</v>
      </c>
    </row>
    <row r="171" spans="1:16" x14ac:dyDescent="0.3">
      <c r="A171">
        <v>27178</v>
      </c>
      <c r="B171" t="s">
        <v>4</v>
      </c>
      <c r="C171">
        <f>VLOOKUP(A171,Table17[],3,FALSE)</f>
        <v>342</v>
      </c>
      <c r="D171">
        <f>VLOOKUP(A171,Table17[],4,FALSE)</f>
        <v>0</v>
      </c>
      <c r="H171">
        <v>27119</v>
      </c>
      <c r="I171" t="s">
        <v>7</v>
      </c>
      <c r="J171">
        <v>953</v>
      </c>
      <c r="K171">
        <v>0</v>
      </c>
      <c r="N171" s="143">
        <v>27241</v>
      </c>
      <c r="O171" s="144">
        <v>430</v>
      </c>
      <c r="P171" s="144">
        <v>0</v>
      </c>
    </row>
    <row r="172" spans="1:16" x14ac:dyDescent="0.3">
      <c r="A172">
        <v>27182</v>
      </c>
      <c r="B172" t="s">
        <v>4</v>
      </c>
      <c r="C172">
        <f>VLOOKUP(A172,Table17[],3,FALSE)</f>
        <v>1316.65</v>
      </c>
      <c r="D172">
        <f>VLOOKUP(A172,Table17[],4,FALSE)</f>
        <v>1316.65</v>
      </c>
      <c r="H172">
        <v>27118</v>
      </c>
      <c r="I172" t="s">
        <v>21</v>
      </c>
      <c r="J172">
        <v>213</v>
      </c>
      <c r="K172">
        <v>0</v>
      </c>
      <c r="N172" s="143">
        <v>27243</v>
      </c>
      <c r="O172" s="144">
        <v>492</v>
      </c>
      <c r="P172" s="144">
        <v>0</v>
      </c>
    </row>
    <row r="173" spans="1:16" x14ac:dyDescent="0.3">
      <c r="A173">
        <v>27215</v>
      </c>
      <c r="B173" t="s">
        <v>4</v>
      </c>
      <c r="C173">
        <f>VLOOKUP(A173,Table17[],3,FALSE)</f>
        <v>971</v>
      </c>
      <c r="D173">
        <f>VLOOKUP(A173,Table17[],4,FALSE)</f>
        <v>971</v>
      </c>
      <c r="H173">
        <v>27117</v>
      </c>
      <c r="I173" t="s">
        <v>20</v>
      </c>
      <c r="J173">
        <v>1309</v>
      </c>
      <c r="K173">
        <v>0</v>
      </c>
      <c r="N173" s="143">
        <v>27244</v>
      </c>
      <c r="O173" s="144">
        <v>739</v>
      </c>
      <c r="P173" s="144">
        <v>0</v>
      </c>
    </row>
    <row r="174" spans="1:16" x14ac:dyDescent="0.3">
      <c r="A174">
        <v>27211</v>
      </c>
      <c r="B174" t="s">
        <v>4</v>
      </c>
      <c r="C174">
        <f>VLOOKUP(A174,Table17[],3,FALSE)</f>
        <v>1493</v>
      </c>
      <c r="D174">
        <f>VLOOKUP(A174,Table17[],4,FALSE)</f>
        <v>0</v>
      </c>
      <c r="H174">
        <v>27116</v>
      </c>
      <c r="I174" t="s">
        <v>53</v>
      </c>
      <c r="J174">
        <v>529</v>
      </c>
      <c r="K174">
        <v>0</v>
      </c>
      <c r="N174" s="143">
        <v>27245</v>
      </c>
      <c r="O174" s="144">
        <v>209</v>
      </c>
      <c r="P174" s="144">
        <v>0</v>
      </c>
    </row>
    <row r="175" spans="1:16" x14ac:dyDescent="0.3">
      <c r="A175">
        <v>27221</v>
      </c>
      <c r="B175" t="s">
        <v>4</v>
      </c>
      <c r="C175">
        <f>VLOOKUP(A175,Table17[],3,FALSE)</f>
        <v>637</v>
      </c>
      <c r="D175">
        <f>VLOOKUP(A175,Table17[],4,FALSE)</f>
        <v>0</v>
      </c>
      <c r="H175">
        <v>27115</v>
      </c>
      <c r="I175" t="s">
        <v>11</v>
      </c>
      <c r="J175">
        <v>605</v>
      </c>
      <c r="K175">
        <v>0</v>
      </c>
      <c r="N175" s="143">
        <v>27246</v>
      </c>
      <c r="O175" s="144">
        <v>395</v>
      </c>
      <c r="P175" s="144">
        <v>0</v>
      </c>
    </row>
    <row r="176" spans="1:16" x14ac:dyDescent="0.3">
      <c r="A176">
        <v>26896</v>
      </c>
      <c r="B176" t="s">
        <v>4</v>
      </c>
      <c r="C176">
        <f>VLOOKUP(A176,Table17[],3,FALSE)</f>
        <v>450</v>
      </c>
      <c r="D176">
        <f>VLOOKUP(A176,Table17[],4,FALSE)</f>
        <v>0</v>
      </c>
      <c r="H176">
        <v>27114</v>
      </c>
      <c r="I176" t="s">
        <v>18</v>
      </c>
      <c r="J176">
        <v>1478</v>
      </c>
      <c r="K176">
        <v>0</v>
      </c>
      <c r="N176" s="143">
        <v>27249</v>
      </c>
      <c r="O176" s="144">
        <v>439</v>
      </c>
      <c r="P176" s="144">
        <v>0</v>
      </c>
    </row>
    <row r="177" spans="8:16" x14ac:dyDescent="0.3">
      <c r="H177">
        <v>27113</v>
      </c>
      <c r="I177" t="s">
        <v>11</v>
      </c>
      <c r="J177">
        <v>558.65</v>
      </c>
      <c r="K177">
        <v>0</v>
      </c>
      <c r="N177" s="143">
        <v>27252</v>
      </c>
      <c r="O177" s="144">
        <v>317</v>
      </c>
      <c r="P177" s="144">
        <v>0</v>
      </c>
    </row>
    <row r="178" spans="8:16" x14ac:dyDescent="0.3">
      <c r="H178">
        <v>27112</v>
      </c>
      <c r="I178" t="s">
        <v>20</v>
      </c>
      <c r="J178">
        <v>555</v>
      </c>
      <c r="K178">
        <v>0</v>
      </c>
      <c r="N178" s="143">
        <v>27253</v>
      </c>
      <c r="O178" s="144">
        <v>629</v>
      </c>
      <c r="P178" s="144">
        <v>0</v>
      </c>
    </row>
    <row r="179" spans="8:16" x14ac:dyDescent="0.3">
      <c r="H179">
        <v>27111</v>
      </c>
      <c r="I179" t="s">
        <v>11</v>
      </c>
      <c r="J179">
        <v>1027</v>
      </c>
      <c r="K179">
        <v>0</v>
      </c>
      <c r="N179" s="143">
        <v>27254</v>
      </c>
      <c r="O179" s="144">
        <v>497</v>
      </c>
      <c r="P179" s="144">
        <v>497</v>
      </c>
    </row>
    <row r="180" spans="8:16" x14ac:dyDescent="0.3">
      <c r="H180">
        <v>27110</v>
      </c>
      <c r="I180" t="s">
        <v>12</v>
      </c>
      <c r="J180">
        <v>1267</v>
      </c>
      <c r="K180">
        <v>0</v>
      </c>
      <c r="N180" s="143" t="s">
        <v>30</v>
      </c>
      <c r="O180" s="144">
        <v>136522.19999999998</v>
      </c>
      <c r="P180" s="144">
        <v>21771.300000000003</v>
      </c>
    </row>
    <row r="181" spans="8:16" ht="16.5" x14ac:dyDescent="0.3">
      <c r="H181">
        <v>27109</v>
      </c>
      <c r="I181" t="s">
        <v>15</v>
      </c>
      <c r="J181">
        <v>661</v>
      </c>
      <c r="K181">
        <v>661</v>
      </c>
    </row>
    <row r="182" spans="8:16" ht="16.5" x14ac:dyDescent="0.3">
      <c r="H182">
        <v>27108</v>
      </c>
      <c r="I182" t="s">
        <v>11</v>
      </c>
      <c r="J182">
        <v>735.2</v>
      </c>
      <c r="K182">
        <v>0</v>
      </c>
    </row>
    <row r="183" spans="8:16" ht="16.5" x14ac:dyDescent="0.3">
      <c r="H183">
        <v>27106</v>
      </c>
      <c r="I183" t="s">
        <v>7</v>
      </c>
      <c r="J183">
        <v>534</v>
      </c>
      <c r="K183">
        <v>0</v>
      </c>
    </row>
    <row r="184" spans="8:16" ht="16.5" x14ac:dyDescent="0.3">
      <c r="H184">
        <v>27105</v>
      </c>
      <c r="I184" t="s">
        <v>67</v>
      </c>
      <c r="J184">
        <v>573</v>
      </c>
      <c r="K184">
        <v>0</v>
      </c>
    </row>
    <row r="185" spans="8:16" ht="16.5" x14ac:dyDescent="0.3">
      <c r="H185">
        <v>27104</v>
      </c>
      <c r="I185" t="s">
        <v>9</v>
      </c>
      <c r="J185">
        <v>455</v>
      </c>
      <c r="K185">
        <v>0</v>
      </c>
    </row>
    <row r="186" spans="8:16" ht="16.5" x14ac:dyDescent="0.3">
      <c r="H186">
        <v>27103</v>
      </c>
      <c r="I186" t="s">
        <v>11</v>
      </c>
      <c r="J186">
        <v>812</v>
      </c>
      <c r="K186">
        <v>0</v>
      </c>
    </row>
    <row r="187" spans="8:16" ht="16.5" x14ac:dyDescent="0.3">
      <c r="H187">
        <v>27102</v>
      </c>
      <c r="I187" t="s">
        <v>7</v>
      </c>
      <c r="J187">
        <v>375</v>
      </c>
      <c r="K187">
        <v>0</v>
      </c>
    </row>
    <row r="188" spans="8:16" ht="16.5" x14ac:dyDescent="0.3">
      <c r="H188">
        <v>27101</v>
      </c>
      <c r="I188" t="s">
        <v>7</v>
      </c>
      <c r="J188">
        <v>1241</v>
      </c>
      <c r="K188">
        <v>0</v>
      </c>
    </row>
    <row r="189" spans="8:16" ht="16.5" x14ac:dyDescent="0.3">
      <c r="H189">
        <v>27100</v>
      </c>
      <c r="I189" t="s">
        <v>18</v>
      </c>
      <c r="J189">
        <v>456</v>
      </c>
      <c r="K189">
        <v>0</v>
      </c>
    </row>
    <row r="190" spans="8:16" ht="16.5" x14ac:dyDescent="0.3">
      <c r="H190">
        <v>27099</v>
      </c>
      <c r="I190" t="s">
        <v>53</v>
      </c>
      <c r="J190">
        <v>1003</v>
      </c>
      <c r="K190">
        <v>1003</v>
      </c>
    </row>
    <row r="191" spans="8:16" ht="16.5" x14ac:dyDescent="0.3">
      <c r="H191">
        <v>27098</v>
      </c>
      <c r="I191" t="s">
        <v>21</v>
      </c>
      <c r="J191">
        <v>434</v>
      </c>
      <c r="K191">
        <v>0</v>
      </c>
    </row>
    <row r="192" spans="8:16" ht="16.5" x14ac:dyDescent="0.3">
      <c r="H192">
        <v>27097</v>
      </c>
      <c r="I192" t="s">
        <v>67</v>
      </c>
      <c r="J192">
        <v>615</v>
      </c>
      <c r="K192">
        <v>0</v>
      </c>
    </row>
    <row r="193" spans="8:11" ht="16.5" x14ac:dyDescent="0.3">
      <c r="H193">
        <v>27096</v>
      </c>
      <c r="I193" t="s">
        <v>20</v>
      </c>
      <c r="J193">
        <v>461</v>
      </c>
      <c r="K193">
        <v>0</v>
      </c>
    </row>
    <row r="194" spans="8:11" ht="16.5" x14ac:dyDescent="0.3">
      <c r="H194">
        <v>27095</v>
      </c>
      <c r="I194" t="s">
        <v>13</v>
      </c>
      <c r="J194">
        <v>441</v>
      </c>
      <c r="K194">
        <v>0</v>
      </c>
    </row>
    <row r="195" spans="8:11" ht="16.5" x14ac:dyDescent="0.3">
      <c r="H195">
        <v>27093</v>
      </c>
      <c r="I195" t="s">
        <v>18</v>
      </c>
      <c r="J195">
        <v>949</v>
      </c>
      <c r="K195">
        <v>0</v>
      </c>
    </row>
    <row r="196" spans="8:11" ht="16.5" x14ac:dyDescent="0.3">
      <c r="H196">
        <v>27092</v>
      </c>
      <c r="I196" t="s">
        <v>13</v>
      </c>
      <c r="J196">
        <v>936</v>
      </c>
      <c r="K196">
        <v>0</v>
      </c>
    </row>
    <row r="197" spans="8:11" ht="16.5" x14ac:dyDescent="0.3">
      <c r="H197">
        <v>27091</v>
      </c>
      <c r="I197" t="s">
        <v>20</v>
      </c>
      <c r="J197">
        <v>514</v>
      </c>
      <c r="K197">
        <v>0</v>
      </c>
    </row>
    <row r="198" spans="8:11" ht="16.5" x14ac:dyDescent="0.3">
      <c r="H198">
        <v>27090</v>
      </c>
      <c r="I198" t="s">
        <v>8</v>
      </c>
      <c r="J198">
        <v>1038</v>
      </c>
      <c r="K198">
        <v>0</v>
      </c>
    </row>
    <row r="199" spans="8:11" ht="16.5" x14ac:dyDescent="0.3">
      <c r="H199">
        <v>27089</v>
      </c>
      <c r="I199" t="s">
        <v>11</v>
      </c>
      <c r="J199">
        <v>1943</v>
      </c>
      <c r="K199">
        <v>0</v>
      </c>
    </row>
    <row r="200" spans="8:11" ht="16.5" x14ac:dyDescent="0.3">
      <c r="H200">
        <v>27088</v>
      </c>
      <c r="I200" t="s">
        <v>67</v>
      </c>
      <c r="J200">
        <v>1247</v>
      </c>
      <c r="K200">
        <v>1247</v>
      </c>
    </row>
    <row r="201" spans="8:11" ht="16.5" x14ac:dyDescent="0.3">
      <c r="H201">
        <v>27087</v>
      </c>
      <c r="I201" t="s">
        <v>20</v>
      </c>
      <c r="J201">
        <v>805.5</v>
      </c>
      <c r="K201">
        <v>0</v>
      </c>
    </row>
    <row r="202" spans="8:11" ht="16.5" x14ac:dyDescent="0.3">
      <c r="H202">
        <v>27086</v>
      </c>
      <c r="I202" t="s">
        <v>14</v>
      </c>
      <c r="J202">
        <v>638</v>
      </c>
      <c r="K202">
        <v>0</v>
      </c>
    </row>
    <row r="203" spans="8:11" ht="16.5" x14ac:dyDescent="0.3">
      <c r="H203">
        <v>27085</v>
      </c>
      <c r="I203" t="s">
        <v>7</v>
      </c>
      <c r="J203">
        <v>2589</v>
      </c>
      <c r="K203">
        <v>0</v>
      </c>
    </row>
    <row r="204" spans="8:11" ht="16.5" x14ac:dyDescent="0.3">
      <c r="H204">
        <v>27084</v>
      </c>
      <c r="I204" t="s">
        <v>18</v>
      </c>
      <c r="J204">
        <v>1574</v>
      </c>
      <c r="K204">
        <v>0</v>
      </c>
    </row>
    <row r="205" spans="8:11" ht="16.5" x14ac:dyDescent="0.3">
      <c r="H205">
        <v>27083</v>
      </c>
      <c r="I205" t="s">
        <v>13</v>
      </c>
      <c r="J205">
        <v>1080</v>
      </c>
      <c r="K205">
        <v>0</v>
      </c>
    </row>
    <row r="206" spans="8:11" ht="16.5" x14ac:dyDescent="0.3">
      <c r="H206">
        <v>27082</v>
      </c>
      <c r="I206" t="s">
        <v>15</v>
      </c>
      <c r="J206">
        <v>455</v>
      </c>
      <c r="K206">
        <v>0</v>
      </c>
    </row>
    <row r="207" spans="8:11" ht="16.5" x14ac:dyDescent="0.3">
      <c r="H207">
        <v>27081</v>
      </c>
      <c r="I207" t="s">
        <v>11</v>
      </c>
      <c r="J207">
        <v>808</v>
      </c>
      <c r="K207">
        <v>808</v>
      </c>
    </row>
    <row r="208" spans="8:11" ht="16.5" x14ac:dyDescent="0.3">
      <c r="H208">
        <v>27078</v>
      </c>
      <c r="I208" t="s">
        <v>11</v>
      </c>
      <c r="J208">
        <v>428</v>
      </c>
      <c r="K208">
        <v>0</v>
      </c>
    </row>
    <row r="209" spans="8:11" ht="16.5" x14ac:dyDescent="0.3">
      <c r="H209">
        <v>27077</v>
      </c>
      <c r="I209" t="s">
        <v>9</v>
      </c>
      <c r="J209">
        <v>497</v>
      </c>
      <c r="K209">
        <v>0</v>
      </c>
    </row>
    <row r="210" spans="8:11" ht="16.5" x14ac:dyDescent="0.3">
      <c r="H210">
        <v>27072</v>
      </c>
      <c r="I210" t="s">
        <v>18</v>
      </c>
      <c r="J210">
        <v>512</v>
      </c>
      <c r="K210">
        <v>0</v>
      </c>
    </row>
    <row r="211" spans="8:11" ht="16.5" x14ac:dyDescent="0.3">
      <c r="H211">
        <v>27071</v>
      </c>
      <c r="I211" t="s">
        <v>15</v>
      </c>
      <c r="J211">
        <v>451</v>
      </c>
      <c r="K211">
        <v>0</v>
      </c>
    </row>
    <row r="212" spans="8:11" ht="16.5" x14ac:dyDescent="0.3">
      <c r="H212">
        <v>27068</v>
      </c>
      <c r="I212" t="s">
        <v>7</v>
      </c>
      <c r="J212">
        <v>436</v>
      </c>
      <c r="K212">
        <v>0</v>
      </c>
    </row>
    <row r="213" spans="8:11" ht="16.5" x14ac:dyDescent="0.3">
      <c r="H213">
        <v>27064</v>
      </c>
      <c r="I213" t="s">
        <v>15</v>
      </c>
      <c r="J213">
        <v>1758</v>
      </c>
      <c r="K213">
        <v>0</v>
      </c>
    </row>
    <row r="214" spans="8:11" ht="16.5" x14ac:dyDescent="0.3">
      <c r="H214">
        <v>27063</v>
      </c>
      <c r="I214" t="s">
        <v>11</v>
      </c>
      <c r="J214">
        <v>217</v>
      </c>
      <c r="K214">
        <v>0</v>
      </c>
    </row>
    <row r="215" spans="8:11" ht="16.5" x14ac:dyDescent="0.3">
      <c r="H215">
        <v>27061</v>
      </c>
      <c r="I215" t="s">
        <v>7</v>
      </c>
      <c r="J215">
        <v>1045</v>
      </c>
      <c r="K215">
        <v>0</v>
      </c>
    </row>
    <row r="216" spans="8:11" ht="16.5" x14ac:dyDescent="0.3">
      <c r="H216">
        <v>27059</v>
      </c>
      <c r="I216" t="s">
        <v>15</v>
      </c>
      <c r="J216">
        <v>1195</v>
      </c>
      <c r="K216">
        <v>0</v>
      </c>
    </row>
    <row r="217" spans="8:11" ht="16.5" x14ac:dyDescent="0.3">
      <c r="H217">
        <v>27056</v>
      </c>
      <c r="I217" t="s">
        <v>67</v>
      </c>
      <c r="J217">
        <v>404</v>
      </c>
      <c r="K217">
        <v>0</v>
      </c>
    </row>
    <row r="218" spans="8:11" ht="16.5" x14ac:dyDescent="0.3">
      <c r="H218">
        <v>27053</v>
      </c>
      <c r="I218" t="s">
        <v>13</v>
      </c>
      <c r="J218">
        <v>855.65</v>
      </c>
      <c r="K218">
        <v>0</v>
      </c>
    </row>
    <row r="219" spans="8:11" ht="16.5" x14ac:dyDescent="0.3">
      <c r="H219">
        <v>27050</v>
      </c>
      <c r="I219" t="s">
        <v>11</v>
      </c>
      <c r="J219">
        <v>2795</v>
      </c>
      <c r="K219">
        <v>2795</v>
      </c>
    </row>
    <row r="220" spans="8:11" ht="16.5" x14ac:dyDescent="0.3">
      <c r="H220">
        <v>27048</v>
      </c>
      <c r="I220" t="s">
        <v>66</v>
      </c>
      <c r="J220">
        <v>0</v>
      </c>
      <c r="K220">
        <v>0</v>
      </c>
    </row>
    <row r="221" spans="8:11" ht="16.5" x14ac:dyDescent="0.3">
      <c r="H221">
        <v>27047</v>
      </c>
      <c r="I221" t="s">
        <v>21</v>
      </c>
      <c r="J221">
        <v>276</v>
      </c>
      <c r="K221">
        <v>0</v>
      </c>
    </row>
    <row r="222" spans="8:11" ht="16.5" x14ac:dyDescent="0.3">
      <c r="H222">
        <v>27045</v>
      </c>
      <c r="I222" t="s">
        <v>14</v>
      </c>
      <c r="J222">
        <v>0</v>
      </c>
      <c r="K222">
        <v>0</v>
      </c>
    </row>
    <row r="223" spans="8:11" ht="16.5" x14ac:dyDescent="0.3">
      <c r="H223">
        <v>27041</v>
      </c>
      <c r="I223" t="s">
        <v>14</v>
      </c>
      <c r="J223">
        <v>1748</v>
      </c>
      <c r="K223">
        <v>0</v>
      </c>
    </row>
    <row r="224" spans="8:11" ht="16.5" x14ac:dyDescent="0.3">
      <c r="H224">
        <v>27040</v>
      </c>
      <c r="I224" t="s">
        <v>18</v>
      </c>
      <c r="J224">
        <v>490</v>
      </c>
      <c r="K224">
        <v>0</v>
      </c>
    </row>
    <row r="225" spans="8:11" ht="16.5" x14ac:dyDescent="0.3">
      <c r="H225">
        <v>27035</v>
      </c>
      <c r="I225" t="s">
        <v>14</v>
      </c>
      <c r="J225">
        <v>803</v>
      </c>
      <c r="K225">
        <v>0</v>
      </c>
    </row>
    <row r="226" spans="8:11" ht="16.5" x14ac:dyDescent="0.3">
      <c r="H226">
        <v>27033</v>
      </c>
      <c r="I226" t="s">
        <v>11</v>
      </c>
      <c r="J226">
        <v>481</v>
      </c>
      <c r="K226">
        <v>0</v>
      </c>
    </row>
    <row r="227" spans="8:11" ht="16.5" x14ac:dyDescent="0.3">
      <c r="H227">
        <v>27032</v>
      </c>
      <c r="I227" t="s">
        <v>11</v>
      </c>
      <c r="J227">
        <v>2556</v>
      </c>
      <c r="K227">
        <v>0</v>
      </c>
    </row>
    <row r="228" spans="8:11" ht="16.5" x14ac:dyDescent="0.3">
      <c r="H228">
        <v>27021</v>
      </c>
      <c r="I228" t="s">
        <v>7</v>
      </c>
      <c r="J228">
        <v>848</v>
      </c>
      <c r="K228">
        <v>0</v>
      </c>
    </row>
    <row r="229" spans="8:11" ht="16.5" x14ac:dyDescent="0.3">
      <c r="H229">
        <v>27015</v>
      </c>
      <c r="I229" t="s">
        <v>7</v>
      </c>
      <c r="J229">
        <v>975</v>
      </c>
      <c r="K229">
        <v>0</v>
      </c>
    </row>
    <row r="230" spans="8:11" ht="16.5" x14ac:dyDescent="0.3">
      <c r="H230">
        <v>27012</v>
      </c>
      <c r="I230" t="s">
        <v>21</v>
      </c>
      <c r="J230">
        <v>617</v>
      </c>
      <c r="K230">
        <v>0</v>
      </c>
    </row>
    <row r="231" spans="8:11" ht="16.5" x14ac:dyDescent="0.3">
      <c r="H231">
        <v>27009</v>
      </c>
      <c r="I231" t="s">
        <v>21</v>
      </c>
      <c r="J231">
        <v>1503</v>
      </c>
      <c r="K231">
        <v>1503</v>
      </c>
    </row>
    <row r="232" spans="8:11" ht="16.5" x14ac:dyDescent="0.3">
      <c r="H232">
        <v>26994</v>
      </c>
      <c r="I232" t="s">
        <v>53</v>
      </c>
      <c r="J232">
        <v>2468.5</v>
      </c>
      <c r="K232">
        <v>0</v>
      </c>
    </row>
    <row r="233" spans="8:11" ht="16.5" x14ac:dyDescent="0.3">
      <c r="H233">
        <v>26988</v>
      </c>
      <c r="I233" t="s">
        <v>15</v>
      </c>
      <c r="J233">
        <v>530</v>
      </c>
      <c r="K233">
        <v>0</v>
      </c>
    </row>
    <row r="234" spans="8:11" ht="16.5" x14ac:dyDescent="0.3">
      <c r="H234">
        <v>26987</v>
      </c>
      <c r="I234" t="s">
        <v>18</v>
      </c>
      <c r="J234">
        <v>530</v>
      </c>
      <c r="K234">
        <v>0</v>
      </c>
    </row>
    <row r="235" spans="8:11" ht="16.5" x14ac:dyDescent="0.3">
      <c r="H235">
        <v>26985</v>
      </c>
      <c r="I235" t="s">
        <v>18</v>
      </c>
      <c r="J235">
        <v>510</v>
      </c>
      <c r="K235">
        <v>0</v>
      </c>
    </row>
    <row r="236" spans="8:11" ht="16.5" x14ac:dyDescent="0.3">
      <c r="H236">
        <v>26976</v>
      </c>
      <c r="I236" t="s">
        <v>21</v>
      </c>
      <c r="J236">
        <v>843</v>
      </c>
      <c r="K236">
        <v>0</v>
      </c>
    </row>
    <row r="237" spans="8:11" ht="16.5" x14ac:dyDescent="0.3">
      <c r="H237">
        <v>26974</v>
      </c>
      <c r="I237" t="s">
        <v>21</v>
      </c>
      <c r="J237">
        <v>510</v>
      </c>
      <c r="K237">
        <v>0</v>
      </c>
    </row>
    <row r="238" spans="8:11" ht="16.5" x14ac:dyDescent="0.3">
      <c r="H238">
        <v>26973</v>
      </c>
      <c r="I238" t="s">
        <v>11</v>
      </c>
      <c r="J238">
        <v>608</v>
      </c>
      <c r="K238">
        <v>0</v>
      </c>
    </row>
    <row r="239" spans="8:11" ht="16.5" x14ac:dyDescent="0.3">
      <c r="H239">
        <v>26967</v>
      </c>
      <c r="I239" t="s">
        <v>18</v>
      </c>
      <c r="J239">
        <v>427</v>
      </c>
      <c r="K239">
        <v>0</v>
      </c>
    </row>
    <row r="240" spans="8:11" ht="16.5" x14ac:dyDescent="0.3">
      <c r="H240">
        <v>26965</v>
      </c>
      <c r="I240" t="s">
        <v>21</v>
      </c>
      <c r="J240">
        <v>726</v>
      </c>
      <c r="K240">
        <v>0</v>
      </c>
    </row>
    <row r="241" spans="8:11" ht="16.5" x14ac:dyDescent="0.3">
      <c r="H241">
        <v>26962</v>
      </c>
      <c r="I241" t="s">
        <v>67</v>
      </c>
      <c r="J241">
        <v>473</v>
      </c>
      <c r="K241">
        <v>0</v>
      </c>
    </row>
    <row r="242" spans="8:11" ht="16.5" x14ac:dyDescent="0.3">
      <c r="H242">
        <v>26961</v>
      </c>
      <c r="I242" t="s">
        <v>7</v>
      </c>
      <c r="J242">
        <v>588.65</v>
      </c>
      <c r="K242">
        <v>0</v>
      </c>
    </row>
    <row r="243" spans="8:11" ht="16.5" x14ac:dyDescent="0.3">
      <c r="H243">
        <v>26957</v>
      </c>
      <c r="I243" t="s">
        <v>67</v>
      </c>
      <c r="J243">
        <v>0</v>
      </c>
      <c r="K243">
        <v>0</v>
      </c>
    </row>
    <row r="244" spans="8:11" ht="16.5" x14ac:dyDescent="0.3">
      <c r="H244">
        <v>26954</v>
      </c>
      <c r="I244" t="s">
        <v>18</v>
      </c>
      <c r="J244">
        <v>449</v>
      </c>
      <c r="K244">
        <v>0</v>
      </c>
    </row>
    <row r="245" spans="8:11" ht="16.5" x14ac:dyDescent="0.3">
      <c r="H245">
        <v>26951</v>
      </c>
      <c r="I245" t="s">
        <v>18</v>
      </c>
      <c r="J245">
        <v>445</v>
      </c>
      <c r="K245">
        <v>0</v>
      </c>
    </row>
    <row r="246" spans="8:11" ht="16.5" x14ac:dyDescent="0.3">
      <c r="H246">
        <v>26950</v>
      </c>
      <c r="I246" t="s">
        <v>18</v>
      </c>
      <c r="J246">
        <v>461</v>
      </c>
      <c r="K246">
        <v>0</v>
      </c>
    </row>
    <row r="247" spans="8:11" ht="16.5" x14ac:dyDescent="0.3">
      <c r="H247">
        <v>26948</v>
      </c>
      <c r="I247" t="s">
        <v>20</v>
      </c>
      <c r="J247">
        <v>699</v>
      </c>
      <c r="K247">
        <v>0</v>
      </c>
    </row>
    <row r="248" spans="8:11" ht="16.5" x14ac:dyDescent="0.3">
      <c r="H248">
        <v>26946</v>
      </c>
      <c r="I248" t="s">
        <v>20</v>
      </c>
      <c r="J248">
        <v>975</v>
      </c>
      <c r="K248">
        <v>0</v>
      </c>
    </row>
    <row r="249" spans="8:11" ht="16.5" x14ac:dyDescent="0.3">
      <c r="H249">
        <v>26941</v>
      </c>
      <c r="I249" t="s">
        <v>18</v>
      </c>
      <c r="J249">
        <v>409</v>
      </c>
      <c r="K249">
        <v>0</v>
      </c>
    </row>
    <row r="250" spans="8:11" ht="16.5" x14ac:dyDescent="0.3">
      <c r="H250">
        <v>26934</v>
      </c>
      <c r="I250" t="s">
        <v>18</v>
      </c>
      <c r="J250">
        <v>412</v>
      </c>
      <c r="K250">
        <v>0</v>
      </c>
    </row>
    <row r="251" spans="8:11" ht="16.5" x14ac:dyDescent="0.3">
      <c r="H251">
        <v>26931</v>
      </c>
      <c r="I251" t="s">
        <v>21</v>
      </c>
      <c r="J251">
        <v>1019</v>
      </c>
      <c r="K251">
        <v>0</v>
      </c>
    </row>
    <row r="252" spans="8:11" ht="16.5" x14ac:dyDescent="0.3">
      <c r="H252">
        <v>26911</v>
      </c>
      <c r="I252" t="s">
        <v>20</v>
      </c>
      <c r="J252">
        <v>0</v>
      </c>
      <c r="K252">
        <v>0</v>
      </c>
    </row>
    <row r="253" spans="8:11" ht="16.5" x14ac:dyDescent="0.3">
      <c r="H253">
        <v>26904</v>
      </c>
      <c r="I253" t="s">
        <v>7</v>
      </c>
      <c r="J253">
        <v>0</v>
      </c>
      <c r="K253">
        <v>0</v>
      </c>
    </row>
    <row r="254" spans="8:11" ht="16.5" x14ac:dyDescent="0.3">
      <c r="H254">
        <v>26900</v>
      </c>
      <c r="I254" t="s">
        <v>7</v>
      </c>
      <c r="J254">
        <v>0</v>
      </c>
      <c r="K254">
        <v>0</v>
      </c>
    </row>
    <row r="255" spans="8:11" ht="16.5" x14ac:dyDescent="0.3">
      <c r="H255">
        <v>26899</v>
      </c>
      <c r="I255" t="s">
        <v>7</v>
      </c>
      <c r="J255">
        <v>0</v>
      </c>
      <c r="K255">
        <v>0</v>
      </c>
    </row>
    <row r="256" spans="8:11" ht="16.5" x14ac:dyDescent="0.3">
      <c r="H256">
        <v>26898</v>
      </c>
      <c r="I256" t="s">
        <v>7</v>
      </c>
      <c r="J256">
        <v>3017</v>
      </c>
      <c r="K256">
        <v>0</v>
      </c>
    </row>
    <row r="257" spans="8:11" ht="16.5" x14ac:dyDescent="0.3">
      <c r="H257">
        <v>26896</v>
      </c>
      <c r="I257" t="s">
        <v>13</v>
      </c>
      <c r="J257">
        <v>450</v>
      </c>
      <c r="K257">
        <v>0</v>
      </c>
    </row>
    <row r="258" spans="8:11" ht="16.5" x14ac:dyDescent="0.3">
      <c r="H258">
        <v>26893</v>
      </c>
      <c r="I258" t="s">
        <v>21</v>
      </c>
      <c r="J258">
        <v>461</v>
      </c>
      <c r="K258">
        <v>0</v>
      </c>
    </row>
    <row r="259" spans="8:11" ht="16.5" x14ac:dyDescent="0.3">
      <c r="H259">
        <v>26889</v>
      </c>
      <c r="I259" t="s">
        <v>18</v>
      </c>
      <c r="J259">
        <v>457</v>
      </c>
      <c r="K259">
        <v>0</v>
      </c>
    </row>
    <row r="260" spans="8:11" ht="16.5" x14ac:dyDescent="0.3">
      <c r="H260">
        <v>26888</v>
      </c>
      <c r="I260" t="s">
        <v>13</v>
      </c>
      <c r="J260">
        <v>485.65</v>
      </c>
      <c r="K260">
        <v>0</v>
      </c>
    </row>
    <row r="261" spans="8:11" ht="16.5" x14ac:dyDescent="0.3">
      <c r="H261">
        <v>26885</v>
      </c>
      <c r="I261" t="s">
        <v>7</v>
      </c>
      <c r="J261">
        <v>530</v>
      </c>
      <c r="K261">
        <v>0</v>
      </c>
    </row>
    <row r="262" spans="8:11" ht="16.5" x14ac:dyDescent="0.3">
      <c r="H262">
        <v>26883</v>
      </c>
      <c r="I262" t="s">
        <v>20</v>
      </c>
      <c r="J262">
        <v>766</v>
      </c>
      <c r="K262">
        <v>0</v>
      </c>
    </row>
    <row r="263" spans="8:11" ht="16.5" x14ac:dyDescent="0.3">
      <c r="H263">
        <v>26880</v>
      </c>
      <c r="I263" t="s">
        <v>11</v>
      </c>
      <c r="J263">
        <v>237</v>
      </c>
      <c r="K263">
        <v>0</v>
      </c>
    </row>
    <row r="264" spans="8:11" ht="16.5" x14ac:dyDescent="0.3">
      <c r="H264">
        <v>26879</v>
      </c>
      <c r="I264" t="s">
        <v>11</v>
      </c>
      <c r="J264">
        <v>842</v>
      </c>
      <c r="K264">
        <v>0</v>
      </c>
    </row>
    <row r="265" spans="8:11" ht="16.5" x14ac:dyDescent="0.3">
      <c r="H265">
        <v>26877</v>
      </c>
      <c r="I265" t="s">
        <v>11</v>
      </c>
      <c r="J265">
        <v>0</v>
      </c>
      <c r="K265">
        <v>0</v>
      </c>
    </row>
    <row r="266" spans="8:11" ht="16.5" x14ac:dyDescent="0.3">
      <c r="H266">
        <v>26871</v>
      </c>
      <c r="I266" t="s">
        <v>7</v>
      </c>
      <c r="J266">
        <v>254</v>
      </c>
      <c r="K266">
        <v>0</v>
      </c>
    </row>
    <row r="267" spans="8:11" ht="16.5" x14ac:dyDescent="0.3">
      <c r="H267">
        <v>26859</v>
      </c>
      <c r="I267" t="s">
        <v>9</v>
      </c>
      <c r="J267">
        <v>0</v>
      </c>
      <c r="K267">
        <v>0</v>
      </c>
    </row>
    <row r="268" spans="8:11" ht="16.5" x14ac:dyDescent="0.3">
      <c r="H268">
        <v>26852</v>
      </c>
      <c r="I268" t="s">
        <v>15</v>
      </c>
      <c r="J268">
        <v>1015</v>
      </c>
      <c r="K268">
        <v>0</v>
      </c>
    </row>
    <row r="269" spans="8:11" ht="16.5" x14ac:dyDescent="0.3">
      <c r="H269">
        <v>26842</v>
      </c>
      <c r="I269" t="s">
        <v>7</v>
      </c>
      <c r="J269">
        <v>0</v>
      </c>
      <c r="K269">
        <v>0</v>
      </c>
    </row>
    <row r="270" spans="8:11" ht="16.5" x14ac:dyDescent="0.3">
      <c r="H270">
        <v>26839</v>
      </c>
      <c r="I270" t="s">
        <v>7</v>
      </c>
      <c r="J270">
        <v>0</v>
      </c>
      <c r="K270">
        <v>0</v>
      </c>
    </row>
    <row r="271" spans="8:11" ht="16.5" x14ac:dyDescent="0.3">
      <c r="H271">
        <v>26833</v>
      </c>
      <c r="I271" t="s">
        <v>7</v>
      </c>
      <c r="J271">
        <v>-19</v>
      </c>
      <c r="K271">
        <v>0</v>
      </c>
    </row>
    <row r="272" spans="8:11" ht="16.5" x14ac:dyDescent="0.3">
      <c r="H272">
        <v>26823</v>
      </c>
      <c r="I272" t="s">
        <v>7</v>
      </c>
      <c r="J272">
        <v>439</v>
      </c>
      <c r="K272">
        <v>0</v>
      </c>
    </row>
    <row r="273" spans="8:11" ht="16.5" x14ac:dyDescent="0.3">
      <c r="H273">
        <v>26819</v>
      </c>
      <c r="I273" t="s">
        <v>7</v>
      </c>
      <c r="J273">
        <v>0</v>
      </c>
      <c r="K273">
        <v>0</v>
      </c>
    </row>
    <row r="274" spans="8:11" ht="16.5" x14ac:dyDescent="0.3">
      <c r="H274">
        <v>26818</v>
      </c>
      <c r="I274" t="s">
        <v>7</v>
      </c>
      <c r="J274">
        <v>0</v>
      </c>
      <c r="K274">
        <v>0</v>
      </c>
    </row>
    <row r="275" spans="8:11" ht="16.5" x14ac:dyDescent="0.3">
      <c r="H275">
        <v>26815</v>
      </c>
      <c r="I275" t="s">
        <v>21</v>
      </c>
      <c r="J275">
        <v>1111</v>
      </c>
      <c r="K275">
        <v>0</v>
      </c>
    </row>
    <row r="276" spans="8:11" ht="16.5" x14ac:dyDescent="0.3">
      <c r="H276">
        <v>26814</v>
      </c>
      <c r="I276" t="s">
        <v>18</v>
      </c>
      <c r="J276">
        <v>56</v>
      </c>
      <c r="K276">
        <v>0</v>
      </c>
    </row>
    <row r="277" spans="8:11" ht="16.5" x14ac:dyDescent="0.3">
      <c r="H277">
        <v>26811</v>
      </c>
      <c r="I277" t="s">
        <v>11</v>
      </c>
      <c r="J277">
        <v>426</v>
      </c>
      <c r="K277">
        <v>0</v>
      </c>
    </row>
    <row r="278" spans="8:11" ht="16.5" x14ac:dyDescent="0.3">
      <c r="H278">
        <v>26809</v>
      </c>
      <c r="I278" t="s">
        <v>67</v>
      </c>
      <c r="J278">
        <v>440</v>
      </c>
      <c r="K278">
        <v>0</v>
      </c>
    </row>
    <row r="279" spans="8:11" ht="16.5" x14ac:dyDescent="0.3">
      <c r="H279">
        <v>26801</v>
      </c>
      <c r="I279" t="s">
        <v>18</v>
      </c>
      <c r="J279">
        <v>0</v>
      </c>
      <c r="K279">
        <v>0</v>
      </c>
    </row>
    <row r="280" spans="8:11" ht="16.5" x14ac:dyDescent="0.3">
      <c r="H280">
        <v>26800</v>
      </c>
      <c r="I280" t="s">
        <v>8</v>
      </c>
      <c r="J280">
        <v>456</v>
      </c>
      <c r="K280">
        <v>0</v>
      </c>
    </row>
    <row r="281" spans="8:11" ht="16.5" x14ac:dyDescent="0.3">
      <c r="H281">
        <v>26796</v>
      </c>
      <c r="I281" t="s">
        <v>7</v>
      </c>
      <c r="J281">
        <v>1124</v>
      </c>
      <c r="K281">
        <v>0</v>
      </c>
    </row>
    <row r="282" spans="8:11" ht="16.5" x14ac:dyDescent="0.3">
      <c r="H282">
        <v>26795</v>
      </c>
      <c r="I282" t="s">
        <v>13</v>
      </c>
      <c r="J282">
        <v>457</v>
      </c>
      <c r="K282">
        <v>0</v>
      </c>
    </row>
    <row r="283" spans="8:11" ht="16.5" x14ac:dyDescent="0.3">
      <c r="H283">
        <v>26786</v>
      </c>
      <c r="I283" t="s">
        <v>20</v>
      </c>
      <c r="J283">
        <v>241</v>
      </c>
      <c r="K283">
        <v>0</v>
      </c>
    </row>
    <row r="284" spans="8:11" ht="16.5" x14ac:dyDescent="0.3">
      <c r="H284">
        <v>26770</v>
      </c>
      <c r="I284" t="s">
        <v>20</v>
      </c>
      <c r="J284">
        <v>0</v>
      </c>
      <c r="K284">
        <v>0</v>
      </c>
    </row>
    <row r="285" spans="8:11" ht="16.5" x14ac:dyDescent="0.3">
      <c r="H285">
        <v>26753</v>
      </c>
      <c r="I285" t="s">
        <v>7</v>
      </c>
      <c r="J285">
        <v>0</v>
      </c>
      <c r="K285">
        <v>0</v>
      </c>
    </row>
    <row r="286" spans="8:11" ht="16.5" x14ac:dyDescent="0.3">
      <c r="H286">
        <v>26745</v>
      </c>
      <c r="I286" t="s">
        <v>67</v>
      </c>
      <c r="J286">
        <v>0</v>
      </c>
      <c r="K286">
        <v>0</v>
      </c>
    </row>
    <row r="287" spans="8:11" ht="16.5" x14ac:dyDescent="0.3">
      <c r="H287">
        <v>26739</v>
      </c>
      <c r="I287" t="s">
        <v>7</v>
      </c>
      <c r="J287">
        <v>0</v>
      </c>
      <c r="K287">
        <v>0</v>
      </c>
    </row>
    <row r="288" spans="8:11" ht="16.5" x14ac:dyDescent="0.3">
      <c r="H288">
        <v>26723</v>
      </c>
      <c r="I288" t="s">
        <v>21</v>
      </c>
      <c r="J288">
        <v>0</v>
      </c>
      <c r="K288">
        <v>0</v>
      </c>
    </row>
    <row r="289" spans="8:11" ht="16.5" x14ac:dyDescent="0.3">
      <c r="H289">
        <v>26720</v>
      </c>
      <c r="I289" t="s">
        <v>13</v>
      </c>
      <c r="J289">
        <v>563</v>
      </c>
      <c r="K289">
        <v>0</v>
      </c>
    </row>
    <row r="290" spans="8:11" ht="16.5" x14ac:dyDescent="0.3">
      <c r="H290">
        <v>26707</v>
      </c>
      <c r="I290" t="s">
        <v>66</v>
      </c>
      <c r="J290">
        <v>0</v>
      </c>
      <c r="K290">
        <v>0</v>
      </c>
    </row>
    <row r="291" spans="8:11" ht="16.5" x14ac:dyDescent="0.3">
      <c r="H291">
        <v>26703</v>
      </c>
      <c r="I291" t="s">
        <v>18</v>
      </c>
      <c r="J291">
        <v>0</v>
      </c>
      <c r="K291">
        <v>0</v>
      </c>
    </row>
    <row r="292" spans="8:11" ht="16.5" x14ac:dyDescent="0.3">
      <c r="H292">
        <v>26695</v>
      </c>
      <c r="I292" t="s">
        <v>13</v>
      </c>
      <c r="J292">
        <v>0</v>
      </c>
      <c r="K292">
        <v>0</v>
      </c>
    </row>
    <row r="293" spans="8:11" ht="16.5" x14ac:dyDescent="0.3">
      <c r="H293">
        <v>26685</v>
      </c>
      <c r="I293" t="s">
        <v>7</v>
      </c>
      <c r="J293">
        <v>0</v>
      </c>
      <c r="K293">
        <v>0</v>
      </c>
    </row>
    <row r="294" spans="8:11" ht="16.5" x14ac:dyDescent="0.3">
      <c r="H294">
        <v>26684</v>
      </c>
      <c r="I294" t="s">
        <v>7</v>
      </c>
      <c r="J294">
        <v>0</v>
      </c>
      <c r="K294">
        <v>0</v>
      </c>
    </row>
    <row r="295" spans="8:11" ht="16.5" x14ac:dyDescent="0.3">
      <c r="H295">
        <v>26680</v>
      </c>
      <c r="I295" t="s">
        <v>15</v>
      </c>
      <c r="J295">
        <v>0</v>
      </c>
      <c r="K295">
        <v>0</v>
      </c>
    </row>
    <row r="296" spans="8:11" ht="16.5" x14ac:dyDescent="0.3">
      <c r="H296">
        <v>26671</v>
      </c>
      <c r="I296" t="s">
        <v>7</v>
      </c>
      <c r="J296">
        <v>0</v>
      </c>
      <c r="K296">
        <v>0</v>
      </c>
    </row>
    <row r="297" spans="8:11" ht="16.5" x14ac:dyDescent="0.3">
      <c r="H297">
        <v>26668</v>
      </c>
      <c r="I297" t="s">
        <v>7</v>
      </c>
      <c r="J297">
        <v>0</v>
      </c>
      <c r="K297">
        <v>0</v>
      </c>
    </row>
    <row r="298" spans="8:11" ht="16.5" x14ac:dyDescent="0.3">
      <c r="H298">
        <v>26655</v>
      </c>
      <c r="I298" t="s">
        <v>15</v>
      </c>
      <c r="J298">
        <v>1041.9000000000001</v>
      </c>
      <c r="K298">
        <v>0</v>
      </c>
    </row>
    <row r="299" spans="8:11" ht="16.5" x14ac:dyDescent="0.3">
      <c r="H299">
        <v>26654</v>
      </c>
      <c r="I299" t="s">
        <v>67</v>
      </c>
      <c r="J299">
        <v>1023</v>
      </c>
      <c r="K299">
        <v>0</v>
      </c>
    </row>
    <row r="300" spans="8:11" ht="16.5" x14ac:dyDescent="0.3">
      <c r="H300">
        <v>26626</v>
      </c>
      <c r="I300" t="s">
        <v>7</v>
      </c>
      <c r="J300">
        <v>0</v>
      </c>
      <c r="K300">
        <v>0</v>
      </c>
    </row>
    <row r="301" spans="8:11" ht="16.5" x14ac:dyDescent="0.3">
      <c r="H301">
        <v>26622</v>
      </c>
      <c r="I301" t="s">
        <v>7</v>
      </c>
      <c r="J301">
        <v>0</v>
      </c>
      <c r="K301">
        <v>0</v>
      </c>
    </row>
    <row r="302" spans="8:11" ht="16.5" x14ac:dyDescent="0.3">
      <c r="H302">
        <v>26605</v>
      </c>
      <c r="I302" t="s">
        <v>20</v>
      </c>
      <c r="J302">
        <v>-25</v>
      </c>
      <c r="K302">
        <v>0</v>
      </c>
    </row>
    <row r="303" spans="8:11" ht="16.5" x14ac:dyDescent="0.3">
      <c r="H303">
        <v>26596</v>
      </c>
      <c r="I303" t="s">
        <v>7</v>
      </c>
      <c r="J303">
        <v>0</v>
      </c>
      <c r="K303">
        <v>0</v>
      </c>
    </row>
    <row r="304" spans="8:11" ht="16.5" x14ac:dyDescent="0.3">
      <c r="H304">
        <v>26584</v>
      </c>
      <c r="I304" t="s">
        <v>13</v>
      </c>
      <c r="J304">
        <v>0</v>
      </c>
      <c r="K304">
        <v>0</v>
      </c>
    </row>
    <row r="305" spans="8:11" ht="16.5" x14ac:dyDescent="0.3">
      <c r="H305">
        <v>26569</v>
      </c>
      <c r="I305" t="s">
        <v>7</v>
      </c>
      <c r="J305">
        <v>0</v>
      </c>
      <c r="K305">
        <v>0</v>
      </c>
    </row>
    <row r="306" spans="8:11" ht="16.5" x14ac:dyDescent="0.3">
      <c r="H306">
        <v>26560</v>
      </c>
      <c r="I306" t="s">
        <v>7</v>
      </c>
      <c r="J306">
        <v>0</v>
      </c>
      <c r="K306">
        <v>0</v>
      </c>
    </row>
    <row r="307" spans="8:11" ht="16.5" x14ac:dyDescent="0.3">
      <c r="H307">
        <v>26557</v>
      </c>
      <c r="I307" t="s">
        <v>14</v>
      </c>
      <c r="J307">
        <v>0</v>
      </c>
      <c r="K307">
        <v>0</v>
      </c>
    </row>
    <row r="308" spans="8:11" ht="16.5" x14ac:dyDescent="0.3">
      <c r="H308">
        <v>26555</v>
      </c>
      <c r="I308" t="s">
        <v>14</v>
      </c>
      <c r="J308">
        <v>0</v>
      </c>
      <c r="K308">
        <v>0</v>
      </c>
    </row>
    <row r="309" spans="8:11" ht="16.5" x14ac:dyDescent="0.3">
      <c r="H309">
        <v>26537</v>
      </c>
      <c r="I309" t="s">
        <v>12</v>
      </c>
      <c r="J309">
        <v>0</v>
      </c>
      <c r="K309">
        <v>0</v>
      </c>
    </row>
    <row r="310" spans="8:11" ht="16.5" x14ac:dyDescent="0.3">
      <c r="H310">
        <v>26533</v>
      </c>
      <c r="I310" t="s">
        <v>53</v>
      </c>
      <c r="J310">
        <v>673</v>
      </c>
      <c r="K310">
        <v>0</v>
      </c>
    </row>
    <row r="311" spans="8:11" ht="16.5" x14ac:dyDescent="0.3">
      <c r="H311">
        <v>26532</v>
      </c>
      <c r="I311" t="s">
        <v>18</v>
      </c>
      <c r="J311">
        <v>-61</v>
      </c>
      <c r="K311">
        <v>0</v>
      </c>
    </row>
    <row r="312" spans="8:11" ht="16.5" x14ac:dyDescent="0.3">
      <c r="H312">
        <v>26519</v>
      </c>
      <c r="I312" t="s">
        <v>7</v>
      </c>
      <c r="J312">
        <v>0</v>
      </c>
      <c r="K312">
        <v>0</v>
      </c>
    </row>
    <row r="313" spans="8:11" ht="16.5" x14ac:dyDescent="0.3">
      <c r="H313">
        <v>26515</v>
      </c>
      <c r="I313" t="s">
        <v>7</v>
      </c>
      <c r="J313">
        <v>0</v>
      </c>
      <c r="K313">
        <v>0</v>
      </c>
    </row>
    <row r="314" spans="8:11" ht="16.5" x14ac:dyDescent="0.3">
      <c r="H314">
        <v>26504</v>
      </c>
      <c r="I314" t="s">
        <v>18</v>
      </c>
      <c r="J314">
        <v>0</v>
      </c>
      <c r="K314">
        <v>0</v>
      </c>
    </row>
    <row r="315" spans="8:11" ht="16.5" x14ac:dyDescent="0.3">
      <c r="H315">
        <v>26502</v>
      </c>
      <c r="I315" t="s">
        <v>7</v>
      </c>
      <c r="J315">
        <v>-29</v>
      </c>
      <c r="K315">
        <v>0</v>
      </c>
    </row>
    <row r="316" spans="8:11" ht="16.5" x14ac:dyDescent="0.3">
      <c r="H316">
        <v>26494</v>
      </c>
      <c r="I316" t="s">
        <v>18</v>
      </c>
      <c r="J316">
        <v>0</v>
      </c>
      <c r="K316">
        <v>0</v>
      </c>
    </row>
    <row r="317" spans="8:11" ht="16.5" x14ac:dyDescent="0.3">
      <c r="H317">
        <v>26493</v>
      </c>
      <c r="I317" t="s">
        <v>7</v>
      </c>
      <c r="J317">
        <v>0</v>
      </c>
      <c r="K317">
        <v>0</v>
      </c>
    </row>
    <row r="318" spans="8:11" ht="16.5" x14ac:dyDescent="0.3">
      <c r="H318">
        <v>26490</v>
      </c>
      <c r="I318" t="s">
        <v>18</v>
      </c>
      <c r="J318">
        <v>0</v>
      </c>
      <c r="K318">
        <v>0</v>
      </c>
    </row>
    <row r="319" spans="8:11" ht="16.5" x14ac:dyDescent="0.3">
      <c r="H319">
        <v>26484</v>
      </c>
      <c r="I319" t="s">
        <v>7</v>
      </c>
      <c r="J319">
        <v>0</v>
      </c>
      <c r="K319">
        <v>0</v>
      </c>
    </row>
    <row r="320" spans="8:11" ht="16.5" x14ac:dyDescent="0.3">
      <c r="H320">
        <v>26471</v>
      </c>
      <c r="I320" t="s">
        <v>12</v>
      </c>
      <c r="J320">
        <v>0</v>
      </c>
      <c r="K320">
        <v>0</v>
      </c>
    </row>
    <row r="321" spans="8:11" ht="16.5" x14ac:dyDescent="0.3">
      <c r="H321">
        <v>26464</v>
      </c>
      <c r="I321" t="s">
        <v>7</v>
      </c>
      <c r="J321">
        <v>0</v>
      </c>
      <c r="K321">
        <v>0</v>
      </c>
    </row>
    <row r="322" spans="8:11" ht="16.5" x14ac:dyDescent="0.3">
      <c r="H322">
        <v>26439</v>
      </c>
      <c r="I322" t="s">
        <v>7</v>
      </c>
      <c r="J322">
        <v>0</v>
      </c>
      <c r="K322">
        <v>0</v>
      </c>
    </row>
    <row r="323" spans="8:11" ht="16.5" x14ac:dyDescent="0.3">
      <c r="H323">
        <v>26202</v>
      </c>
      <c r="I323" t="s">
        <v>7</v>
      </c>
      <c r="J323">
        <v>0</v>
      </c>
      <c r="K323">
        <v>0</v>
      </c>
    </row>
  </sheetData>
  <conditionalFormatting sqref="A1:A1048576">
    <cfRule type="duplicateValues" dxfId="100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50AB-C288-464C-B728-6D51DD4D3F9D}">
  <dimension ref="A1:P289"/>
  <sheetViews>
    <sheetView workbookViewId="0">
      <selection activeCell="N11" sqref="N11"/>
    </sheetView>
  </sheetViews>
  <sheetFormatPr defaultRowHeight="15.6" x14ac:dyDescent="0.3"/>
  <cols>
    <col min="3" max="3" width="9.5546875" customWidth="1"/>
    <col min="14" max="16" width="7.5546875" style="46" customWidth="1"/>
  </cols>
  <sheetData>
    <row r="1" spans="1:16" x14ac:dyDescent="0.3">
      <c r="N1" s="46" t="s">
        <v>76</v>
      </c>
    </row>
    <row r="2" spans="1:16" x14ac:dyDescent="0.3">
      <c r="N2" s="145" t="s">
        <v>0</v>
      </c>
      <c r="O2" s="146" t="s">
        <v>28</v>
      </c>
    </row>
    <row r="3" spans="1:16" x14ac:dyDescent="0.3">
      <c r="A3" t="s">
        <v>23</v>
      </c>
      <c r="B3" t="s">
        <v>0</v>
      </c>
      <c r="C3" t="s">
        <v>25</v>
      </c>
      <c r="D3" t="s">
        <v>26</v>
      </c>
      <c r="G3" t="s">
        <v>23</v>
      </c>
      <c r="H3" t="s">
        <v>0</v>
      </c>
      <c r="I3" t="s">
        <v>75</v>
      </c>
      <c r="J3" t="s">
        <v>26</v>
      </c>
    </row>
    <row r="4" spans="1:16" x14ac:dyDescent="0.3">
      <c r="A4">
        <v>27269</v>
      </c>
      <c r="B4" t="s">
        <v>1</v>
      </c>
      <c r="C4">
        <f>VLOOKUP(A4,Table31[],3,FALSE)</f>
        <v>415</v>
      </c>
      <c r="D4">
        <f>VLOOKUP(A4,Table31[],4,FALSE)</f>
        <v>0</v>
      </c>
      <c r="G4">
        <v>27352</v>
      </c>
      <c r="H4" t="s">
        <v>12</v>
      </c>
      <c r="I4">
        <v>1100</v>
      </c>
      <c r="J4">
        <v>0</v>
      </c>
      <c r="N4" s="145" t="s">
        <v>29</v>
      </c>
      <c r="O4" s="146" t="s">
        <v>31</v>
      </c>
      <c r="P4" s="146" t="s">
        <v>32</v>
      </c>
    </row>
    <row r="5" spans="1:16" x14ac:dyDescent="0.3">
      <c r="A5">
        <v>27273</v>
      </c>
      <c r="B5" t="s">
        <v>1</v>
      </c>
      <c r="C5">
        <f>VLOOKUP(A5,Table31[],3,FALSE)</f>
        <v>449</v>
      </c>
      <c r="D5">
        <f>VLOOKUP(A5,Table31[],4,FALSE)</f>
        <v>0</v>
      </c>
      <c r="G5">
        <v>27351</v>
      </c>
      <c r="H5" t="s">
        <v>11</v>
      </c>
      <c r="I5">
        <v>455</v>
      </c>
      <c r="J5">
        <v>0</v>
      </c>
      <c r="N5" s="147">
        <v>26823</v>
      </c>
      <c r="O5" s="148">
        <v>439</v>
      </c>
      <c r="P5" s="148">
        <v>0</v>
      </c>
    </row>
    <row r="6" spans="1:16" x14ac:dyDescent="0.3">
      <c r="A6">
        <v>27180</v>
      </c>
      <c r="B6" t="s">
        <v>1</v>
      </c>
      <c r="C6">
        <f>VLOOKUP(A6,Table31[],3,FALSE)</f>
        <v>437</v>
      </c>
      <c r="D6">
        <f>VLOOKUP(A6,Table31[],4,FALSE)</f>
        <v>0</v>
      </c>
      <c r="G6">
        <v>27350</v>
      </c>
      <c r="H6" t="s">
        <v>18</v>
      </c>
      <c r="I6">
        <v>2001</v>
      </c>
      <c r="J6">
        <v>0</v>
      </c>
      <c r="N6" s="147">
        <v>26871</v>
      </c>
      <c r="O6" s="148">
        <v>254</v>
      </c>
      <c r="P6" s="148">
        <v>0</v>
      </c>
    </row>
    <row r="7" spans="1:16" x14ac:dyDescent="0.3">
      <c r="A7">
        <v>27298</v>
      </c>
      <c r="B7" t="s">
        <v>1</v>
      </c>
      <c r="C7">
        <f>VLOOKUP(A7,Table31[],3,FALSE)</f>
        <v>1170.1500000000001</v>
      </c>
      <c r="D7">
        <f>VLOOKUP(A7,Table31[],4,FALSE)</f>
        <v>1170.1500000000001</v>
      </c>
      <c r="G7">
        <v>27349</v>
      </c>
      <c r="H7" t="s">
        <v>12</v>
      </c>
      <c r="I7">
        <v>455</v>
      </c>
      <c r="J7">
        <v>0</v>
      </c>
      <c r="N7" s="147">
        <v>26885</v>
      </c>
      <c r="O7" s="148">
        <v>530</v>
      </c>
      <c r="P7" s="148">
        <v>0</v>
      </c>
    </row>
    <row r="8" spans="1:16" x14ac:dyDescent="0.3">
      <c r="A8">
        <v>27307</v>
      </c>
      <c r="B8" t="s">
        <v>1</v>
      </c>
      <c r="C8">
        <f>VLOOKUP(A8,Table31[],3,FALSE)</f>
        <v>414</v>
      </c>
      <c r="D8">
        <f>VLOOKUP(A8,Table31[],4,FALSE)</f>
        <v>0</v>
      </c>
      <c r="G8">
        <v>27347</v>
      </c>
      <c r="H8" t="s">
        <v>67</v>
      </c>
      <c r="I8">
        <v>510</v>
      </c>
      <c r="J8">
        <v>0</v>
      </c>
      <c r="N8" s="147">
        <v>26941</v>
      </c>
      <c r="O8" s="148">
        <v>409</v>
      </c>
      <c r="P8" s="148">
        <v>0</v>
      </c>
    </row>
    <row r="9" spans="1:16" x14ac:dyDescent="0.3">
      <c r="A9">
        <v>27289</v>
      </c>
      <c r="B9" t="s">
        <v>1</v>
      </c>
      <c r="C9">
        <f>VLOOKUP(A9,Table31[],3,FALSE)</f>
        <v>479</v>
      </c>
      <c r="D9">
        <f>VLOOKUP(A9,Table31[],4,FALSE)</f>
        <v>0</v>
      </c>
      <c r="G9">
        <v>27346</v>
      </c>
      <c r="H9" t="s">
        <v>12</v>
      </c>
      <c r="I9">
        <v>484</v>
      </c>
      <c r="J9">
        <v>0</v>
      </c>
      <c r="N9" s="147">
        <v>26961</v>
      </c>
      <c r="O9" s="148">
        <v>588.65</v>
      </c>
      <c r="P9" s="148">
        <v>0</v>
      </c>
    </row>
    <row r="10" spans="1:16" x14ac:dyDescent="0.3">
      <c r="A10">
        <v>27304</v>
      </c>
      <c r="B10" t="s">
        <v>52</v>
      </c>
      <c r="C10">
        <f>VLOOKUP(A10,Table31[],3,FALSE)</f>
        <v>500</v>
      </c>
      <c r="D10">
        <f>VLOOKUP(A10,Table31[],4,FALSE)</f>
        <v>0</v>
      </c>
      <c r="G10">
        <v>27345</v>
      </c>
      <c r="H10" t="s">
        <v>8</v>
      </c>
      <c r="I10">
        <v>495</v>
      </c>
      <c r="J10">
        <v>495</v>
      </c>
      <c r="N10" s="147">
        <v>27015</v>
      </c>
      <c r="O10" s="148">
        <v>975</v>
      </c>
      <c r="P10" s="148">
        <v>0</v>
      </c>
    </row>
    <row r="11" spans="1:16" x14ac:dyDescent="0.3">
      <c r="A11">
        <v>27171</v>
      </c>
      <c r="B11" t="s">
        <v>52</v>
      </c>
      <c r="C11">
        <f>VLOOKUP(A11,Table31[],3,FALSE)</f>
        <v>241</v>
      </c>
      <c r="D11">
        <f>VLOOKUP(A11,Table31[],4,FALSE)</f>
        <v>0</v>
      </c>
      <c r="G11">
        <v>27344</v>
      </c>
      <c r="H11" t="s">
        <v>8</v>
      </c>
      <c r="I11">
        <v>78</v>
      </c>
      <c r="J11">
        <v>0</v>
      </c>
      <c r="N11" s="147">
        <v>27021</v>
      </c>
      <c r="O11" s="148">
        <v>848</v>
      </c>
      <c r="P11" s="148">
        <v>0</v>
      </c>
    </row>
    <row r="12" spans="1:16" x14ac:dyDescent="0.3">
      <c r="A12">
        <v>27272</v>
      </c>
      <c r="B12" t="s">
        <v>52</v>
      </c>
      <c r="C12">
        <f>VLOOKUP(A12,Table31[],3,FALSE)</f>
        <v>473</v>
      </c>
      <c r="D12">
        <f>VLOOKUP(A12,Table31[],4,FALSE)</f>
        <v>0</v>
      </c>
      <c r="G12">
        <v>27343</v>
      </c>
      <c r="H12" t="s">
        <v>67</v>
      </c>
      <c r="I12">
        <v>189</v>
      </c>
      <c r="J12">
        <v>0</v>
      </c>
      <c r="N12" s="147">
        <v>27061</v>
      </c>
      <c r="O12" s="148">
        <v>1045</v>
      </c>
      <c r="P12" s="148">
        <v>0</v>
      </c>
    </row>
    <row r="13" spans="1:16" x14ac:dyDescent="0.3">
      <c r="A13">
        <v>27321</v>
      </c>
      <c r="B13" t="s">
        <v>52</v>
      </c>
      <c r="C13">
        <f>VLOOKUP(A13,Table31[],3,FALSE)</f>
        <v>430</v>
      </c>
      <c r="D13">
        <f>VLOOKUP(A13,Table31[],4,FALSE)</f>
        <v>0</v>
      </c>
      <c r="G13">
        <v>27342</v>
      </c>
      <c r="H13" t="s">
        <v>67</v>
      </c>
      <c r="I13">
        <v>592</v>
      </c>
      <c r="J13">
        <v>0</v>
      </c>
      <c r="N13" s="147">
        <v>27063</v>
      </c>
      <c r="O13" s="148">
        <v>217</v>
      </c>
      <c r="P13" s="148">
        <v>0</v>
      </c>
    </row>
    <row r="14" spans="1:16" x14ac:dyDescent="0.3">
      <c r="A14">
        <v>27288</v>
      </c>
      <c r="B14" t="s">
        <v>52</v>
      </c>
      <c r="C14">
        <f>VLOOKUP(A14,Table31[],3,FALSE)</f>
        <v>535</v>
      </c>
      <c r="D14">
        <f>VLOOKUP(A14,Table31[],4,FALSE)</f>
        <v>0</v>
      </c>
      <c r="G14">
        <v>27341</v>
      </c>
      <c r="H14" t="s">
        <v>53</v>
      </c>
      <c r="I14">
        <v>538</v>
      </c>
      <c r="J14">
        <v>0</v>
      </c>
      <c r="N14" s="147">
        <v>27068</v>
      </c>
      <c r="O14" s="148">
        <v>436</v>
      </c>
      <c r="P14" s="148">
        <v>0</v>
      </c>
    </row>
    <row r="15" spans="1:16" x14ac:dyDescent="0.3">
      <c r="A15">
        <v>27311</v>
      </c>
      <c r="B15" t="s">
        <v>52</v>
      </c>
      <c r="C15">
        <f>VLOOKUP(A15,Table31[],3,FALSE)</f>
        <v>456</v>
      </c>
      <c r="D15">
        <f>VLOOKUP(A15,Table31[],4,FALSE)</f>
        <v>0</v>
      </c>
      <c r="G15">
        <v>27340</v>
      </c>
      <c r="H15" t="s">
        <v>18</v>
      </c>
      <c r="I15">
        <v>462</v>
      </c>
      <c r="J15">
        <v>462</v>
      </c>
      <c r="N15" s="147">
        <v>27078</v>
      </c>
      <c r="O15" s="148">
        <v>428</v>
      </c>
      <c r="P15" s="148">
        <v>0</v>
      </c>
    </row>
    <row r="16" spans="1:16" x14ac:dyDescent="0.3">
      <c r="A16">
        <v>27195</v>
      </c>
      <c r="B16" t="s">
        <v>52</v>
      </c>
      <c r="C16">
        <f>VLOOKUP(A16,Table31[],3,FALSE)</f>
        <v>995</v>
      </c>
      <c r="D16">
        <f>VLOOKUP(A16,Table31[],4,FALSE)</f>
        <v>0</v>
      </c>
      <c r="G16">
        <v>27339</v>
      </c>
      <c r="H16" t="s">
        <v>18</v>
      </c>
      <c r="I16">
        <v>758</v>
      </c>
      <c r="J16">
        <v>0</v>
      </c>
      <c r="N16" s="147">
        <v>27083</v>
      </c>
      <c r="O16" s="148">
        <v>1080</v>
      </c>
      <c r="P16" s="148">
        <v>0</v>
      </c>
    </row>
    <row r="17" spans="1:16" x14ac:dyDescent="0.3">
      <c r="A17">
        <v>27309</v>
      </c>
      <c r="B17" t="s">
        <v>52</v>
      </c>
      <c r="C17">
        <f>VLOOKUP(A17,Table31[],3,FALSE)</f>
        <v>451</v>
      </c>
      <c r="D17">
        <f>VLOOKUP(A17,Table31[],4,FALSE)</f>
        <v>0</v>
      </c>
      <c r="G17">
        <v>27338</v>
      </c>
      <c r="H17" t="s">
        <v>7</v>
      </c>
      <c r="I17">
        <v>1043</v>
      </c>
      <c r="J17">
        <v>0</v>
      </c>
      <c r="N17" s="147">
        <v>27085</v>
      </c>
      <c r="O17" s="148">
        <v>2589</v>
      </c>
      <c r="P17" s="148">
        <v>0</v>
      </c>
    </row>
    <row r="18" spans="1:16" x14ac:dyDescent="0.3">
      <c r="A18">
        <v>27015</v>
      </c>
      <c r="B18" t="s">
        <v>52</v>
      </c>
      <c r="C18">
        <f>VLOOKUP(A18,Table31[],3,FALSE)</f>
        <v>975</v>
      </c>
      <c r="D18">
        <f>VLOOKUP(A18,Table31[],4,FALSE)</f>
        <v>0</v>
      </c>
      <c r="G18">
        <v>27337</v>
      </c>
      <c r="H18" t="s">
        <v>9</v>
      </c>
      <c r="I18">
        <v>482</v>
      </c>
      <c r="J18">
        <v>0</v>
      </c>
      <c r="N18" s="147">
        <v>27101</v>
      </c>
      <c r="O18" s="148">
        <v>1241</v>
      </c>
      <c r="P18" s="148">
        <v>0</v>
      </c>
    </row>
    <row r="19" spans="1:16" x14ac:dyDescent="0.3">
      <c r="A19">
        <v>27257</v>
      </c>
      <c r="B19" t="s">
        <v>52</v>
      </c>
      <c r="C19">
        <f>VLOOKUP(A19,Table31[],3,FALSE)</f>
        <v>399.95</v>
      </c>
      <c r="D19">
        <f>VLOOKUP(A19,Table31[],4,FALSE)</f>
        <v>0</v>
      </c>
      <c r="G19">
        <v>27335</v>
      </c>
      <c r="H19" t="s">
        <v>9</v>
      </c>
      <c r="I19">
        <v>834</v>
      </c>
      <c r="J19">
        <v>0</v>
      </c>
      <c r="N19" s="147">
        <v>27102</v>
      </c>
      <c r="O19" s="148">
        <v>375</v>
      </c>
      <c r="P19" s="148">
        <v>0</v>
      </c>
    </row>
    <row r="20" spans="1:16" x14ac:dyDescent="0.3">
      <c r="A20">
        <v>27260</v>
      </c>
      <c r="B20" t="s">
        <v>52</v>
      </c>
      <c r="C20">
        <f>VLOOKUP(A20,Table31[],3,FALSE)</f>
        <v>88</v>
      </c>
      <c r="D20">
        <f>VLOOKUP(A20,Table31[],4,FALSE)</f>
        <v>0</v>
      </c>
      <c r="G20">
        <v>27332</v>
      </c>
      <c r="H20" t="s">
        <v>11</v>
      </c>
      <c r="I20">
        <v>531</v>
      </c>
      <c r="J20">
        <v>0</v>
      </c>
      <c r="N20" s="147">
        <v>27106</v>
      </c>
      <c r="O20" s="148">
        <v>534</v>
      </c>
      <c r="P20" s="148">
        <v>0</v>
      </c>
    </row>
    <row r="21" spans="1:16" x14ac:dyDescent="0.3">
      <c r="A21">
        <v>27341</v>
      </c>
      <c r="B21" t="s">
        <v>52</v>
      </c>
      <c r="C21">
        <f>VLOOKUP(A21,Table31[],3,FALSE)</f>
        <v>538</v>
      </c>
      <c r="D21">
        <f>VLOOKUP(A21,Table31[],4,FALSE)</f>
        <v>0</v>
      </c>
      <c r="G21">
        <v>27331</v>
      </c>
      <c r="H21" t="s">
        <v>66</v>
      </c>
      <c r="I21">
        <v>396</v>
      </c>
      <c r="J21">
        <v>0</v>
      </c>
      <c r="N21" s="147">
        <v>27119</v>
      </c>
      <c r="O21" s="148">
        <v>953</v>
      </c>
      <c r="P21" s="148">
        <v>0</v>
      </c>
    </row>
    <row r="22" spans="1:16" x14ac:dyDescent="0.3">
      <c r="A22">
        <v>27331</v>
      </c>
      <c r="B22" t="s">
        <v>64</v>
      </c>
      <c r="C22">
        <f>VLOOKUP(A22,Table31[],3,FALSE)</f>
        <v>396</v>
      </c>
      <c r="D22">
        <f>VLOOKUP(A22,Table31[],4,FALSE)</f>
        <v>0</v>
      </c>
      <c r="G22">
        <v>27330</v>
      </c>
      <c r="H22" t="s">
        <v>66</v>
      </c>
      <c r="I22">
        <v>430</v>
      </c>
      <c r="J22">
        <v>0</v>
      </c>
      <c r="N22" s="147">
        <v>27131</v>
      </c>
      <c r="O22" s="148">
        <v>475</v>
      </c>
      <c r="P22" s="148">
        <v>0</v>
      </c>
    </row>
    <row r="23" spans="1:16" x14ac:dyDescent="0.3">
      <c r="A23">
        <v>27262</v>
      </c>
      <c r="B23" t="s">
        <v>64</v>
      </c>
      <c r="C23">
        <f>VLOOKUP(A23,Table31[],3,FALSE)</f>
        <v>465</v>
      </c>
      <c r="D23">
        <f>VLOOKUP(A23,Table31[],4,FALSE)</f>
        <v>0</v>
      </c>
      <c r="G23">
        <v>27329</v>
      </c>
      <c r="H23" t="s">
        <v>12</v>
      </c>
      <c r="I23">
        <v>447.65</v>
      </c>
      <c r="J23">
        <v>447.65</v>
      </c>
      <c r="N23" s="147">
        <v>27133</v>
      </c>
      <c r="O23" s="148">
        <v>1238</v>
      </c>
      <c r="P23" s="148">
        <v>0</v>
      </c>
    </row>
    <row r="24" spans="1:16" x14ac:dyDescent="0.3">
      <c r="A24">
        <v>27296</v>
      </c>
      <c r="B24" t="s">
        <v>64</v>
      </c>
      <c r="C24">
        <f>VLOOKUP(A24,Table31[],3,FALSE)</f>
        <v>545</v>
      </c>
      <c r="D24">
        <f>VLOOKUP(A24,Table31[],4,FALSE)</f>
        <v>0</v>
      </c>
      <c r="G24">
        <v>27328</v>
      </c>
      <c r="H24" t="s">
        <v>8</v>
      </c>
      <c r="I24">
        <v>1531</v>
      </c>
      <c r="J24">
        <v>0</v>
      </c>
      <c r="N24" s="147">
        <v>27135</v>
      </c>
      <c r="O24" s="148">
        <v>747</v>
      </c>
      <c r="P24" s="148">
        <v>0</v>
      </c>
    </row>
    <row r="25" spans="1:16" x14ac:dyDescent="0.3">
      <c r="A25">
        <v>27191</v>
      </c>
      <c r="B25" t="s">
        <v>64</v>
      </c>
      <c r="C25">
        <f>VLOOKUP(A25,Table31[],3,FALSE)</f>
        <v>426</v>
      </c>
      <c r="D25">
        <f>VLOOKUP(A25,Table31[],4,FALSE)</f>
        <v>0</v>
      </c>
      <c r="G25">
        <v>27327</v>
      </c>
      <c r="H25" t="s">
        <v>8</v>
      </c>
      <c r="I25">
        <v>1199</v>
      </c>
      <c r="J25">
        <v>1199</v>
      </c>
      <c r="N25" s="147">
        <v>27149</v>
      </c>
      <c r="O25" s="148">
        <v>448</v>
      </c>
      <c r="P25" s="148">
        <v>448</v>
      </c>
    </row>
    <row r="26" spans="1:16" x14ac:dyDescent="0.3">
      <c r="A26">
        <v>27279</v>
      </c>
      <c r="B26" t="s">
        <v>64</v>
      </c>
      <c r="C26">
        <f>VLOOKUP(A26,Table31[],3,FALSE)</f>
        <v>633</v>
      </c>
      <c r="D26">
        <f>VLOOKUP(A26,Table31[],4,FALSE)</f>
        <v>0</v>
      </c>
      <c r="G26">
        <v>27326</v>
      </c>
      <c r="H26" t="s">
        <v>11</v>
      </c>
      <c r="I26">
        <v>894</v>
      </c>
      <c r="J26">
        <v>0</v>
      </c>
      <c r="N26" s="147">
        <v>27151</v>
      </c>
      <c r="O26" s="148">
        <v>248</v>
      </c>
      <c r="P26" s="148">
        <v>0</v>
      </c>
    </row>
    <row r="27" spans="1:16" x14ac:dyDescent="0.3">
      <c r="A27">
        <v>27300</v>
      </c>
      <c r="B27" t="s">
        <v>64</v>
      </c>
      <c r="C27">
        <f>VLOOKUP(A27,Table31[],3,FALSE)</f>
        <v>1802</v>
      </c>
      <c r="D27">
        <f>VLOOKUP(A27,Table31[],4,FALSE)</f>
        <v>0</v>
      </c>
      <c r="G27">
        <v>27325</v>
      </c>
      <c r="H27" t="s">
        <v>7</v>
      </c>
      <c r="I27">
        <v>403</v>
      </c>
      <c r="J27">
        <v>403</v>
      </c>
      <c r="N27" s="147">
        <v>27154</v>
      </c>
      <c r="O27" s="148">
        <v>427</v>
      </c>
      <c r="P27" s="148">
        <v>0</v>
      </c>
    </row>
    <row r="28" spans="1:16" x14ac:dyDescent="0.3">
      <c r="A28">
        <v>27306</v>
      </c>
      <c r="B28" t="s">
        <v>64</v>
      </c>
      <c r="C28">
        <f>VLOOKUP(A28,Table31[],3,FALSE)</f>
        <v>403</v>
      </c>
      <c r="D28">
        <f>VLOOKUP(A28,Table31[],4,FALSE)</f>
        <v>0</v>
      </c>
      <c r="G28">
        <v>27324</v>
      </c>
      <c r="H28" t="s">
        <v>12</v>
      </c>
      <c r="I28">
        <v>516</v>
      </c>
      <c r="J28">
        <v>0</v>
      </c>
      <c r="N28" s="147">
        <v>27156</v>
      </c>
      <c r="O28" s="148">
        <v>531.5</v>
      </c>
      <c r="P28" s="148">
        <v>0</v>
      </c>
    </row>
    <row r="29" spans="1:16" x14ac:dyDescent="0.3">
      <c r="A29">
        <v>27330</v>
      </c>
      <c r="B29" t="s">
        <v>64</v>
      </c>
      <c r="C29">
        <f>VLOOKUP(A29,Table31[],3,FALSE)</f>
        <v>430</v>
      </c>
      <c r="D29">
        <f>VLOOKUP(A29,Table31[],4,FALSE)</f>
        <v>0</v>
      </c>
      <c r="G29">
        <v>27322</v>
      </c>
      <c r="H29" t="s">
        <v>11</v>
      </c>
      <c r="I29">
        <v>712</v>
      </c>
      <c r="J29">
        <v>0</v>
      </c>
      <c r="N29" s="147">
        <v>27157</v>
      </c>
      <c r="O29" s="148">
        <v>431</v>
      </c>
      <c r="P29" s="148">
        <v>0</v>
      </c>
    </row>
    <row r="30" spans="1:16" x14ac:dyDescent="0.3">
      <c r="A30">
        <v>27206</v>
      </c>
      <c r="B30" t="s">
        <v>64</v>
      </c>
      <c r="C30">
        <f>VLOOKUP(A30,Table31[],3,FALSE)</f>
        <v>545</v>
      </c>
      <c r="D30">
        <f>VLOOKUP(A30,Table31[],4,FALSE)</f>
        <v>0</v>
      </c>
      <c r="G30">
        <v>27321</v>
      </c>
      <c r="H30" t="s">
        <v>53</v>
      </c>
      <c r="I30">
        <v>430</v>
      </c>
      <c r="J30">
        <v>0</v>
      </c>
      <c r="N30" s="147">
        <v>27159</v>
      </c>
      <c r="O30" s="148">
        <v>453</v>
      </c>
      <c r="P30" s="148">
        <v>0</v>
      </c>
    </row>
    <row r="31" spans="1:16" x14ac:dyDescent="0.3">
      <c r="A31">
        <v>27078</v>
      </c>
      <c r="B31" t="s">
        <v>64</v>
      </c>
      <c r="C31">
        <f>VLOOKUP(A31,Table31[],3,FALSE)</f>
        <v>428</v>
      </c>
      <c r="D31">
        <f>VLOOKUP(A31,Table31[],4,FALSE)</f>
        <v>0</v>
      </c>
      <c r="G31">
        <v>27320</v>
      </c>
      <c r="H31" t="s">
        <v>11</v>
      </c>
      <c r="I31">
        <v>82</v>
      </c>
      <c r="J31">
        <v>0</v>
      </c>
      <c r="N31" s="147">
        <v>27160</v>
      </c>
      <c r="O31" s="148">
        <v>466</v>
      </c>
      <c r="P31" s="148">
        <v>0</v>
      </c>
    </row>
    <row r="32" spans="1:16" x14ac:dyDescent="0.3">
      <c r="A32">
        <v>27202</v>
      </c>
      <c r="B32" t="s">
        <v>64</v>
      </c>
      <c r="C32">
        <f>VLOOKUP(A32,Table31[],3,FALSE)</f>
        <v>694</v>
      </c>
      <c r="D32">
        <f>VLOOKUP(A32,Table31[],4,FALSE)</f>
        <v>0</v>
      </c>
      <c r="G32">
        <v>27318</v>
      </c>
      <c r="H32" t="s">
        <v>8</v>
      </c>
      <c r="I32">
        <v>459</v>
      </c>
      <c r="J32">
        <v>0</v>
      </c>
      <c r="N32" s="147">
        <v>27169</v>
      </c>
      <c r="O32" s="148">
        <v>44</v>
      </c>
      <c r="P32" s="148">
        <v>0</v>
      </c>
    </row>
    <row r="33" spans="1:16" x14ac:dyDescent="0.3">
      <c r="A33">
        <v>27160</v>
      </c>
      <c r="B33" t="s">
        <v>64</v>
      </c>
      <c r="C33">
        <f>VLOOKUP(A33,Table31[],3,FALSE)</f>
        <v>466</v>
      </c>
      <c r="D33">
        <f>VLOOKUP(A33,Table31[],4,FALSE)</f>
        <v>0</v>
      </c>
      <c r="G33">
        <v>27317</v>
      </c>
      <c r="H33" t="s">
        <v>67</v>
      </c>
      <c r="I33">
        <v>530</v>
      </c>
      <c r="J33">
        <v>0</v>
      </c>
      <c r="N33" s="147">
        <v>27171</v>
      </c>
      <c r="O33" s="148">
        <v>241</v>
      </c>
      <c r="P33" s="148">
        <v>0</v>
      </c>
    </row>
    <row r="34" spans="1:16" x14ac:dyDescent="0.3">
      <c r="A34">
        <v>27316</v>
      </c>
      <c r="B34" t="s">
        <v>64</v>
      </c>
      <c r="C34">
        <f>VLOOKUP(A34,Table31[],3,FALSE)</f>
        <v>468</v>
      </c>
      <c r="D34">
        <f>VLOOKUP(A34,Table31[],4,FALSE)</f>
        <v>0</v>
      </c>
      <c r="G34">
        <v>27316</v>
      </c>
      <c r="H34" t="s">
        <v>66</v>
      </c>
      <c r="I34">
        <v>468</v>
      </c>
      <c r="J34">
        <v>0</v>
      </c>
      <c r="N34" s="147">
        <v>27176</v>
      </c>
      <c r="O34" s="148">
        <v>424</v>
      </c>
      <c r="P34" s="148">
        <v>0</v>
      </c>
    </row>
    <row r="35" spans="1:16" x14ac:dyDescent="0.3">
      <c r="A35">
        <v>27250</v>
      </c>
      <c r="B35" t="s">
        <v>64</v>
      </c>
      <c r="C35">
        <f>VLOOKUP(A35,Table31[],3,FALSE)</f>
        <v>502</v>
      </c>
      <c r="D35">
        <f>VLOOKUP(A35,Table31[],4,FALSE)</f>
        <v>0</v>
      </c>
      <c r="G35">
        <v>27315</v>
      </c>
      <c r="H35" t="s">
        <v>12</v>
      </c>
      <c r="I35">
        <v>595.65</v>
      </c>
      <c r="J35">
        <v>0</v>
      </c>
      <c r="N35" s="147">
        <v>27180</v>
      </c>
      <c r="O35" s="148">
        <v>437</v>
      </c>
      <c r="P35" s="148">
        <v>0</v>
      </c>
    </row>
    <row r="36" spans="1:16" x14ac:dyDescent="0.3">
      <c r="A36">
        <v>27176</v>
      </c>
      <c r="B36" t="s">
        <v>64</v>
      </c>
      <c r="C36">
        <f>VLOOKUP(A36,Table31[],3,FALSE)</f>
        <v>424</v>
      </c>
      <c r="D36">
        <f>VLOOKUP(A36,Table31[],4,FALSE)</f>
        <v>0</v>
      </c>
      <c r="G36">
        <v>27314</v>
      </c>
      <c r="H36" t="s">
        <v>8</v>
      </c>
      <c r="I36">
        <v>551</v>
      </c>
      <c r="J36">
        <v>551</v>
      </c>
      <c r="N36" s="147">
        <v>27187</v>
      </c>
      <c r="O36" s="148">
        <v>623.5</v>
      </c>
      <c r="P36" s="148">
        <v>0</v>
      </c>
    </row>
    <row r="37" spans="1:16" x14ac:dyDescent="0.3">
      <c r="A37">
        <v>27083</v>
      </c>
      <c r="B37" t="s">
        <v>64</v>
      </c>
      <c r="C37">
        <f>VLOOKUP(A37,Table31[],3,FALSE)</f>
        <v>1080</v>
      </c>
      <c r="D37">
        <f>VLOOKUP(A37,Table31[],4,FALSE)</f>
        <v>0</v>
      </c>
      <c r="G37">
        <v>27313</v>
      </c>
      <c r="H37" t="s">
        <v>8</v>
      </c>
      <c r="I37">
        <v>455</v>
      </c>
      <c r="J37">
        <v>0</v>
      </c>
      <c r="N37" s="147">
        <v>27191</v>
      </c>
      <c r="O37" s="148">
        <v>426</v>
      </c>
      <c r="P37" s="148">
        <v>0</v>
      </c>
    </row>
    <row r="38" spans="1:16" x14ac:dyDescent="0.3">
      <c r="A38">
        <v>27085</v>
      </c>
      <c r="B38" t="s">
        <v>38</v>
      </c>
      <c r="C38">
        <f>VLOOKUP(A38,Table31[],3,FALSE)</f>
        <v>2589</v>
      </c>
      <c r="D38">
        <f>VLOOKUP(A38,Table31[],4,FALSE)</f>
        <v>0</v>
      </c>
      <c r="G38">
        <v>27311</v>
      </c>
      <c r="H38" t="s">
        <v>53</v>
      </c>
      <c r="I38">
        <v>456</v>
      </c>
      <c r="J38">
        <v>0</v>
      </c>
      <c r="N38" s="147">
        <v>27195</v>
      </c>
      <c r="O38" s="148">
        <v>995</v>
      </c>
      <c r="P38" s="148">
        <v>0</v>
      </c>
    </row>
    <row r="39" spans="1:16" x14ac:dyDescent="0.3">
      <c r="A39">
        <v>27339</v>
      </c>
      <c r="B39" t="s">
        <v>38</v>
      </c>
      <c r="C39">
        <f>VLOOKUP(A39,Table31[],3,FALSE)</f>
        <v>758</v>
      </c>
      <c r="D39">
        <f>VLOOKUP(A39,Table31[],4,FALSE)</f>
        <v>0</v>
      </c>
      <c r="G39">
        <v>27310</v>
      </c>
      <c r="H39" t="s">
        <v>8</v>
      </c>
      <c r="I39">
        <v>496</v>
      </c>
      <c r="J39">
        <v>0</v>
      </c>
      <c r="N39" s="147">
        <v>27198</v>
      </c>
      <c r="O39" s="148">
        <v>372</v>
      </c>
      <c r="P39" s="148">
        <v>0</v>
      </c>
    </row>
    <row r="40" spans="1:16" x14ac:dyDescent="0.3">
      <c r="A40">
        <v>27106</v>
      </c>
      <c r="B40" t="s">
        <v>38</v>
      </c>
      <c r="C40">
        <f>VLOOKUP(A40,Table31[],3,FALSE)</f>
        <v>534</v>
      </c>
      <c r="D40">
        <f>VLOOKUP(A40,Table31[],4,FALSE)</f>
        <v>0</v>
      </c>
      <c r="G40">
        <v>27309</v>
      </c>
      <c r="H40" t="s">
        <v>53</v>
      </c>
      <c r="I40">
        <v>451</v>
      </c>
      <c r="J40">
        <v>0</v>
      </c>
      <c r="N40" s="147">
        <v>27202</v>
      </c>
      <c r="O40" s="148">
        <v>694</v>
      </c>
      <c r="P40" s="148">
        <v>0</v>
      </c>
    </row>
    <row r="41" spans="1:16" x14ac:dyDescent="0.3">
      <c r="A41">
        <v>27290</v>
      </c>
      <c r="B41" t="s">
        <v>38</v>
      </c>
      <c r="C41">
        <f>VLOOKUP(A41,Table31[],3,FALSE)</f>
        <v>1095</v>
      </c>
      <c r="D41">
        <f>VLOOKUP(A41,Table31[],4,FALSE)</f>
        <v>0</v>
      </c>
      <c r="G41">
        <v>27308</v>
      </c>
      <c r="H41" t="s">
        <v>9</v>
      </c>
      <c r="I41">
        <v>61</v>
      </c>
      <c r="J41">
        <v>0</v>
      </c>
      <c r="N41" s="147">
        <v>27205</v>
      </c>
      <c r="O41" s="148">
        <v>431</v>
      </c>
      <c r="P41" s="148">
        <v>0</v>
      </c>
    </row>
    <row r="42" spans="1:16" x14ac:dyDescent="0.3">
      <c r="A42">
        <v>27294</v>
      </c>
      <c r="B42" t="s">
        <v>38</v>
      </c>
      <c r="C42">
        <f>VLOOKUP(A42,Table31[],3,FALSE)</f>
        <v>421</v>
      </c>
      <c r="D42">
        <f>VLOOKUP(A42,Table31[],4,FALSE)</f>
        <v>0</v>
      </c>
      <c r="G42">
        <v>27307</v>
      </c>
      <c r="H42" t="s">
        <v>8</v>
      </c>
      <c r="I42">
        <v>414</v>
      </c>
      <c r="J42">
        <v>0</v>
      </c>
      <c r="N42" s="147">
        <v>27206</v>
      </c>
      <c r="O42" s="148">
        <v>545</v>
      </c>
      <c r="P42" s="148">
        <v>0</v>
      </c>
    </row>
    <row r="43" spans="1:16" x14ac:dyDescent="0.3">
      <c r="A43">
        <v>27234</v>
      </c>
      <c r="B43" t="s">
        <v>38</v>
      </c>
      <c r="C43">
        <f>VLOOKUP(A43,Table31[],3,FALSE)</f>
        <v>861</v>
      </c>
      <c r="D43">
        <f>VLOOKUP(A43,Table31[],4,FALSE)</f>
        <v>0</v>
      </c>
      <c r="G43">
        <v>27306</v>
      </c>
      <c r="H43" t="s">
        <v>66</v>
      </c>
      <c r="I43">
        <v>403</v>
      </c>
      <c r="J43">
        <v>0</v>
      </c>
      <c r="N43" s="147">
        <v>27216</v>
      </c>
      <c r="O43" s="148">
        <v>456</v>
      </c>
      <c r="P43" s="148">
        <v>0</v>
      </c>
    </row>
    <row r="44" spans="1:16" x14ac:dyDescent="0.3">
      <c r="A44">
        <v>27247</v>
      </c>
      <c r="B44" t="s">
        <v>38</v>
      </c>
      <c r="C44">
        <f>VLOOKUP(A44,Table31[],3,FALSE)</f>
        <v>458</v>
      </c>
      <c r="D44">
        <f>VLOOKUP(A44,Table31[],4,FALSE)</f>
        <v>0</v>
      </c>
      <c r="G44">
        <v>27305</v>
      </c>
      <c r="H44" t="s">
        <v>67</v>
      </c>
      <c r="I44">
        <v>752</v>
      </c>
      <c r="J44">
        <v>0</v>
      </c>
      <c r="N44" s="147">
        <v>27222</v>
      </c>
      <c r="O44" s="148">
        <v>1236</v>
      </c>
      <c r="P44" s="148">
        <v>1236</v>
      </c>
    </row>
    <row r="45" spans="1:16" x14ac:dyDescent="0.3">
      <c r="A45">
        <v>27259</v>
      </c>
      <c r="B45" t="s">
        <v>38</v>
      </c>
      <c r="C45">
        <f>VLOOKUP(A45,Table31[],3,FALSE)</f>
        <v>360</v>
      </c>
      <c r="D45">
        <f>VLOOKUP(A45,Table31[],4,FALSE)</f>
        <v>0</v>
      </c>
      <c r="G45">
        <v>27304</v>
      </c>
      <c r="H45" t="s">
        <v>7</v>
      </c>
      <c r="I45">
        <v>500</v>
      </c>
      <c r="J45">
        <v>0</v>
      </c>
      <c r="N45" s="147">
        <v>27231</v>
      </c>
      <c r="O45" s="148">
        <v>516</v>
      </c>
      <c r="P45" s="148">
        <v>0</v>
      </c>
    </row>
    <row r="46" spans="1:16" x14ac:dyDescent="0.3">
      <c r="A46">
        <v>27154</v>
      </c>
      <c r="B46" t="s">
        <v>38</v>
      </c>
      <c r="C46">
        <f>VLOOKUP(A46,Table31[],3,FALSE)</f>
        <v>427</v>
      </c>
      <c r="D46">
        <f>VLOOKUP(A46,Table31[],4,FALSE)</f>
        <v>0</v>
      </c>
      <c r="G46">
        <v>27303</v>
      </c>
      <c r="H46" t="s">
        <v>12</v>
      </c>
      <c r="I46">
        <v>37</v>
      </c>
      <c r="J46">
        <v>0</v>
      </c>
      <c r="N46" s="147">
        <v>27234</v>
      </c>
      <c r="O46" s="148">
        <v>861</v>
      </c>
      <c r="P46" s="148">
        <v>0</v>
      </c>
    </row>
    <row r="47" spans="1:16" x14ac:dyDescent="0.3">
      <c r="A47">
        <v>27061</v>
      </c>
      <c r="B47" t="s">
        <v>38</v>
      </c>
      <c r="C47">
        <f>VLOOKUP(A47,Table31[],3,FALSE)</f>
        <v>1045</v>
      </c>
      <c r="D47">
        <f>VLOOKUP(A47,Table31[],4,FALSE)</f>
        <v>0</v>
      </c>
      <c r="G47">
        <v>27302</v>
      </c>
      <c r="H47" t="s">
        <v>18</v>
      </c>
      <c r="I47">
        <v>1004</v>
      </c>
      <c r="J47">
        <v>0</v>
      </c>
      <c r="N47" s="147">
        <v>27247</v>
      </c>
      <c r="O47" s="148">
        <v>458</v>
      </c>
      <c r="P47" s="148">
        <v>0</v>
      </c>
    </row>
    <row r="48" spans="1:16" x14ac:dyDescent="0.3">
      <c r="A48">
        <v>27135</v>
      </c>
      <c r="B48" t="s">
        <v>38</v>
      </c>
      <c r="C48">
        <f>VLOOKUP(A48,Table31[],3,FALSE)</f>
        <v>747</v>
      </c>
      <c r="D48">
        <f>VLOOKUP(A48,Table31[],4,FALSE)</f>
        <v>0</v>
      </c>
      <c r="G48">
        <v>27300</v>
      </c>
      <c r="H48" t="s">
        <v>66</v>
      </c>
      <c r="I48">
        <v>1802</v>
      </c>
      <c r="J48">
        <v>0</v>
      </c>
      <c r="N48" s="147">
        <v>27248</v>
      </c>
      <c r="O48" s="148">
        <v>459</v>
      </c>
      <c r="P48" s="148">
        <v>0</v>
      </c>
    </row>
    <row r="49" spans="1:16" x14ac:dyDescent="0.3">
      <c r="A49">
        <v>27187</v>
      </c>
      <c r="B49" t="s">
        <v>38</v>
      </c>
      <c r="C49">
        <f>VLOOKUP(A49,Table31[],3,FALSE)</f>
        <v>623.5</v>
      </c>
      <c r="D49">
        <f>VLOOKUP(A49,Table31[],4,FALSE)</f>
        <v>0</v>
      </c>
      <c r="G49">
        <v>27299</v>
      </c>
      <c r="H49" t="s">
        <v>7</v>
      </c>
      <c r="I49">
        <v>483</v>
      </c>
      <c r="J49">
        <v>0</v>
      </c>
      <c r="N49" s="147">
        <v>27250</v>
      </c>
      <c r="O49" s="148">
        <v>502</v>
      </c>
      <c r="P49" s="148">
        <v>0</v>
      </c>
    </row>
    <row r="50" spans="1:16" x14ac:dyDescent="0.3">
      <c r="A50">
        <v>27302</v>
      </c>
      <c r="B50" t="s">
        <v>38</v>
      </c>
      <c r="C50">
        <f>VLOOKUP(A50,Table31[],3,FALSE)</f>
        <v>1004</v>
      </c>
      <c r="D50">
        <f>VLOOKUP(A50,Table31[],4,FALSE)</f>
        <v>0</v>
      </c>
      <c r="G50">
        <v>27298</v>
      </c>
      <c r="H50" t="s">
        <v>8</v>
      </c>
      <c r="I50">
        <v>1170.1500000000001</v>
      </c>
      <c r="J50">
        <v>1170.1500000000001</v>
      </c>
      <c r="N50" s="147">
        <v>27256</v>
      </c>
      <c r="O50" s="148">
        <v>612</v>
      </c>
      <c r="P50" s="148">
        <v>0</v>
      </c>
    </row>
    <row r="51" spans="1:16" x14ac:dyDescent="0.3">
      <c r="A51">
        <v>27350</v>
      </c>
      <c r="B51" t="s">
        <v>38</v>
      </c>
      <c r="C51">
        <f>VLOOKUP(A51,Table31[],3,FALSE)</f>
        <v>2001</v>
      </c>
      <c r="D51">
        <f>VLOOKUP(A51,Table31[],4,FALSE)</f>
        <v>0</v>
      </c>
      <c r="G51">
        <v>27296</v>
      </c>
      <c r="H51" t="s">
        <v>66</v>
      </c>
      <c r="I51">
        <v>545</v>
      </c>
      <c r="J51">
        <v>0</v>
      </c>
      <c r="N51" s="147">
        <v>27257</v>
      </c>
      <c r="O51" s="148">
        <v>399.95</v>
      </c>
      <c r="P51" s="148">
        <v>0</v>
      </c>
    </row>
    <row r="52" spans="1:16" x14ac:dyDescent="0.3">
      <c r="A52">
        <v>27340</v>
      </c>
      <c r="B52" t="s">
        <v>38</v>
      </c>
      <c r="C52">
        <f>VLOOKUP(A52,Table31[],3,FALSE)</f>
        <v>462</v>
      </c>
      <c r="D52">
        <f>VLOOKUP(A52,Table31[],4,FALSE)</f>
        <v>462</v>
      </c>
      <c r="G52">
        <v>27295</v>
      </c>
      <c r="H52" t="s">
        <v>67</v>
      </c>
      <c r="I52">
        <v>591</v>
      </c>
      <c r="J52">
        <v>0</v>
      </c>
      <c r="N52" s="147">
        <v>27258</v>
      </c>
      <c r="O52" s="148">
        <v>534</v>
      </c>
      <c r="P52" s="148">
        <v>0</v>
      </c>
    </row>
    <row r="53" spans="1:16" x14ac:dyDescent="0.3">
      <c r="A53">
        <v>26823</v>
      </c>
      <c r="B53" t="s">
        <v>2</v>
      </c>
      <c r="C53">
        <f>VLOOKUP(A53,Table31[],3,FALSE)</f>
        <v>439</v>
      </c>
      <c r="D53">
        <f>VLOOKUP(A53,Table31[],4,FALSE)</f>
        <v>0</v>
      </c>
      <c r="G53">
        <v>27294</v>
      </c>
      <c r="H53" t="s">
        <v>18</v>
      </c>
      <c r="I53">
        <v>421</v>
      </c>
      <c r="J53">
        <v>0</v>
      </c>
      <c r="N53" s="147">
        <v>27259</v>
      </c>
      <c r="O53" s="148">
        <v>360</v>
      </c>
      <c r="P53" s="148">
        <v>0</v>
      </c>
    </row>
    <row r="54" spans="1:16" x14ac:dyDescent="0.3">
      <c r="A54">
        <v>27258</v>
      </c>
      <c r="B54" t="s">
        <v>2</v>
      </c>
      <c r="C54">
        <f>VLOOKUP(A54,Table31[],3,FALSE)</f>
        <v>534</v>
      </c>
      <c r="D54">
        <f>VLOOKUP(A54,Table31[],4,FALSE)</f>
        <v>0</v>
      </c>
      <c r="G54">
        <v>27293</v>
      </c>
      <c r="H54" t="s">
        <v>8</v>
      </c>
      <c r="I54">
        <v>960</v>
      </c>
      <c r="J54">
        <v>0</v>
      </c>
      <c r="N54" s="147">
        <v>27260</v>
      </c>
      <c r="O54" s="148">
        <v>88</v>
      </c>
      <c r="P54" s="148">
        <v>0</v>
      </c>
    </row>
    <row r="55" spans="1:16" x14ac:dyDescent="0.3">
      <c r="A55">
        <v>27332</v>
      </c>
      <c r="B55" t="s">
        <v>2</v>
      </c>
      <c r="C55">
        <f>VLOOKUP(A55,Table31[],3,FALSE)</f>
        <v>531</v>
      </c>
      <c r="D55">
        <f>VLOOKUP(A55,Table31[],4,FALSE)</f>
        <v>0</v>
      </c>
      <c r="G55">
        <v>27292</v>
      </c>
      <c r="H55" t="s">
        <v>67</v>
      </c>
      <c r="I55">
        <v>754</v>
      </c>
      <c r="J55">
        <v>0</v>
      </c>
      <c r="N55" s="147">
        <v>27261</v>
      </c>
      <c r="O55" s="148">
        <v>735</v>
      </c>
      <c r="P55" s="148">
        <v>0</v>
      </c>
    </row>
    <row r="56" spans="1:16" x14ac:dyDescent="0.3">
      <c r="A56">
        <v>27320</v>
      </c>
      <c r="B56" t="s">
        <v>2</v>
      </c>
      <c r="C56">
        <f>VLOOKUP(A56,Table31[],3,FALSE)</f>
        <v>82</v>
      </c>
      <c r="D56">
        <f>VLOOKUP(A56,Table31[],4,FALSE)</f>
        <v>0</v>
      </c>
      <c r="G56">
        <v>27291</v>
      </c>
      <c r="H56" t="s">
        <v>8</v>
      </c>
      <c r="I56">
        <v>2321</v>
      </c>
      <c r="J56">
        <v>0</v>
      </c>
      <c r="N56" s="147">
        <v>27262</v>
      </c>
      <c r="O56" s="148">
        <v>465</v>
      </c>
      <c r="P56" s="148">
        <v>0</v>
      </c>
    </row>
    <row r="57" spans="1:16" x14ac:dyDescent="0.3">
      <c r="A57">
        <v>27149</v>
      </c>
      <c r="B57" t="s">
        <v>2</v>
      </c>
      <c r="C57">
        <f>VLOOKUP(A57,Table31[],3,FALSE)</f>
        <v>448</v>
      </c>
      <c r="D57">
        <f>VLOOKUP(A57,Table31[],4,FALSE)</f>
        <v>448</v>
      </c>
      <c r="G57">
        <v>27290</v>
      </c>
      <c r="H57" t="s">
        <v>18</v>
      </c>
      <c r="I57">
        <v>1095</v>
      </c>
      <c r="J57">
        <v>0</v>
      </c>
      <c r="N57" s="147">
        <v>27264</v>
      </c>
      <c r="O57" s="148">
        <v>238.5</v>
      </c>
      <c r="P57" s="148">
        <v>0</v>
      </c>
    </row>
    <row r="58" spans="1:16" x14ac:dyDescent="0.3">
      <c r="A58">
        <v>26871</v>
      </c>
      <c r="B58" t="s">
        <v>2</v>
      </c>
      <c r="C58">
        <f>VLOOKUP(A58,Table31[],3,FALSE)</f>
        <v>254</v>
      </c>
      <c r="D58">
        <f>VLOOKUP(A58,Table31[],4,FALSE)</f>
        <v>0</v>
      </c>
      <c r="G58">
        <v>27289</v>
      </c>
      <c r="H58" t="s">
        <v>8</v>
      </c>
      <c r="I58">
        <v>479</v>
      </c>
      <c r="J58">
        <v>0</v>
      </c>
      <c r="N58" s="147">
        <v>27265</v>
      </c>
      <c r="O58" s="148">
        <v>1064</v>
      </c>
      <c r="P58" s="148">
        <v>1064</v>
      </c>
    </row>
    <row r="59" spans="1:16" x14ac:dyDescent="0.3">
      <c r="A59">
        <v>27205</v>
      </c>
      <c r="B59" t="s">
        <v>2</v>
      </c>
      <c r="C59">
        <f>VLOOKUP(A59,Table31[],3,FALSE)</f>
        <v>431</v>
      </c>
      <c r="D59">
        <f>VLOOKUP(A59,Table31[],4,FALSE)</f>
        <v>0</v>
      </c>
      <c r="G59">
        <v>27288</v>
      </c>
      <c r="H59" t="s">
        <v>53</v>
      </c>
      <c r="I59">
        <v>535</v>
      </c>
      <c r="J59">
        <v>0</v>
      </c>
      <c r="N59" s="147">
        <v>27266</v>
      </c>
      <c r="O59" s="148">
        <v>945</v>
      </c>
      <c r="P59" s="148">
        <v>0</v>
      </c>
    </row>
    <row r="60" spans="1:16" x14ac:dyDescent="0.3">
      <c r="A60">
        <v>27131</v>
      </c>
      <c r="B60" t="s">
        <v>2</v>
      </c>
      <c r="C60">
        <f>VLOOKUP(A60,Table31[],3,FALSE)</f>
        <v>475</v>
      </c>
      <c r="D60">
        <f>VLOOKUP(A60,Table31[],4,FALSE)</f>
        <v>0</v>
      </c>
      <c r="G60">
        <v>27287</v>
      </c>
      <c r="H60" t="s">
        <v>9</v>
      </c>
      <c r="I60">
        <v>108</v>
      </c>
      <c r="J60">
        <v>0</v>
      </c>
      <c r="N60" s="147">
        <v>27268</v>
      </c>
      <c r="O60" s="148">
        <v>747</v>
      </c>
      <c r="P60" s="148">
        <v>0</v>
      </c>
    </row>
    <row r="61" spans="1:16" x14ac:dyDescent="0.3">
      <c r="A61">
        <v>27277</v>
      </c>
      <c r="B61" t="s">
        <v>2</v>
      </c>
      <c r="C61">
        <f>VLOOKUP(A61,Table31[],3,FALSE)</f>
        <v>909</v>
      </c>
      <c r="D61">
        <f>VLOOKUP(A61,Table31[],4,FALSE)</f>
        <v>0</v>
      </c>
      <c r="G61">
        <v>27286</v>
      </c>
      <c r="H61" t="s">
        <v>7</v>
      </c>
      <c r="I61">
        <v>873</v>
      </c>
      <c r="J61">
        <v>0</v>
      </c>
      <c r="N61" s="147">
        <v>27269</v>
      </c>
      <c r="O61" s="148">
        <v>415</v>
      </c>
      <c r="P61" s="148">
        <v>0</v>
      </c>
    </row>
    <row r="62" spans="1:16" x14ac:dyDescent="0.3">
      <c r="A62">
        <v>27285</v>
      </c>
      <c r="B62" t="s">
        <v>2</v>
      </c>
      <c r="C62">
        <f>VLOOKUP(A62,Table31[],3,FALSE)</f>
        <v>605</v>
      </c>
      <c r="D62">
        <f>VLOOKUP(A62,Table31[],4,FALSE)</f>
        <v>605</v>
      </c>
      <c r="G62">
        <v>27285</v>
      </c>
      <c r="H62" t="s">
        <v>11</v>
      </c>
      <c r="I62">
        <v>605</v>
      </c>
      <c r="J62">
        <v>605</v>
      </c>
      <c r="N62" s="147">
        <v>27270</v>
      </c>
      <c r="O62" s="148">
        <v>697</v>
      </c>
      <c r="P62" s="148">
        <v>0</v>
      </c>
    </row>
    <row r="63" spans="1:16" x14ac:dyDescent="0.3">
      <c r="A63">
        <v>27270</v>
      </c>
      <c r="B63" t="s">
        <v>2</v>
      </c>
      <c r="C63">
        <f>VLOOKUP(A63,Table31[],3,FALSE)</f>
        <v>697</v>
      </c>
      <c r="D63">
        <f>VLOOKUP(A63,Table31[],4,FALSE)</f>
        <v>0</v>
      </c>
      <c r="G63">
        <v>27284</v>
      </c>
      <c r="H63" t="s">
        <v>7</v>
      </c>
      <c r="I63">
        <v>0</v>
      </c>
      <c r="J63">
        <v>0</v>
      </c>
      <c r="N63" s="147">
        <v>27271</v>
      </c>
      <c r="O63" s="148">
        <v>2586</v>
      </c>
      <c r="P63" s="148">
        <v>0</v>
      </c>
    </row>
    <row r="64" spans="1:16" x14ac:dyDescent="0.3">
      <c r="A64">
        <v>27326</v>
      </c>
      <c r="B64" t="s">
        <v>2</v>
      </c>
      <c r="C64">
        <f>VLOOKUP(A64,Table31[],3,FALSE)</f>
        <v>894</v>
      </c>
      <c r="D64">
        <f>VLOOKUP(A64,Table31[],4,FALSE)</f>
        <v>0</v>
      </c>
      <c r="G64">
        <v>27283</v>
      </c>
      <c r="H64" t="s">
        <v>12</v>
      </c>
      <c r="I64">
        <v>220</v>
      </c>
      <c r="J64">
        <v>0</v>
      </c>
      <c r="N64" s="147">
        <v>27272</v>
      </c>
      <c r="O64" s="148">
        <v>473</v>
      </c>
      <c r="P64" s="148">
        <v>0</v>
      </c>
    </row>
    <row r="65" spans="1:16" x14ac:dyDescent="0.3">
      <c r="A65">
        <v>27256</v>
      </c>
      <c r="B65" t="s">
        <v>2</v>
      </c>
      <c r="C65">
        <f>VLOOKUP(A65,Table31[],3,FALSE)</f>
        <v>612</v>
      </c>
      <c r="D65">
        <f>VLOOKUP(A65,Table31[],4,FALSE)</f>
        <v>0</v>
      </c>
      <c r="G65">
        <v>27282</v>
      </c>
      <c r="H65" t="s">
        <v>7</v>
      </c>
      <c r="I65">
        <v>27</v>
      </c>
      <c r="J65">
        <v>0</v>
      </c>
      <c r="N65" s="147">
        <v>27273</v>
      </c>
      <c r="O65" s="148">
        <v>449</v>
      </c>
      <c r="P65" s="148">
        <v>0</v>
      </c>
    </row>
    <row r="66" spans="1:16" x14ac:dyDescent="0.3">
      <c r="A66">
        <v>27322</v>
      </c>
      <c r="B66" t="s">
        <v>2</v>
      </c>
      <c r="C66">
        <f>VLOOKUP(A66,Table31[],3,FALSE)</f>
        <v>712</v>
      </c>
      <c r="D66">
        <f>VLOOKUP(A66,Table31[],4,FALSE)</f>
        <v>0</v>
      </c>
      <c r="G66">
        <v>27281</v>
      </c>
      <c r="H66" t="s">
        <v>12</v>
      </c>
      <c r="I66">
        <v>1345</v>
      </c>
      <c r="J66">
        <v>0</v>
      </c>
      <c r="N66" s="147">
        <v>27274</v>
      </c>
      <c r="O66" s="148">
        <v>1102</v>
      </c>
      <c r="P66" s="148">
        <v>0</v>
      </c>
    </row>
    <row r="67" spans="1:16" x14ac:dyDescent="0.3">
      <c r="A67">
        <v>27063</v>
      </c>
      <c r="B67" t="s">
        <v>2</v>
      </c>
      <c r="C67">
        <f>VLOOKUP(A67,Table31[],3,FALSE)</f>
        <v>217</v>
      </c>
      <c r="D67">
        <f>VLOOKUP(A67,Table31[],4,FALSE)</f>
        <v>0</v>
      </c>
      <c r="G67">
        <v>27280</v>
      </c>
      <c r="H67" t="s">
        <v>9</v>
      </c>
      <c r="I67">
        <v>759</v>
      </c>
      <c r="J67">
        <v>0</v>
      </c>
      <c r="N67" s="147">
        <v>27275</v>
      </c>
      <c r="O67" s="148">
        <v>380</v>
      </c>
      <c r="P67" s="148">
        <v>0</v>
      </c>
    </row>
    <row r="68" spans="1:16" x14ac:dyDescent="0.3">
      <c r="A68">
        <v>27261</v>
      </c>
      <c r="B68" t="s">
        <v>2</v>
      </c>
      <c r="C68">
        <f>VLOOKUP(A68,Table31[],3,FALSE)</f>
        <v>735</v>
      </c>
      <c r="D68">
        <f>VLOOKUP(A68,Table31[],4,FALSE)</f>
        <v>0</v>
      </c>
      <c r="G68">
        <v>27279</v>
      </c>
      <c r="H68" t="s">
        <v>66</v>
      </c>
      <c r="I68">
        <v>633</v>
      </c>
      <c r="J68">
        <v>0</v>
      </c>
      <c r="N68" s="147">
        <v>27277</v>
      </c>
      <c r="O68" s="148">
        <v>909</v>
      </c>
      <c r="P68" s="148">
        <v>0</v>
      </c>
    </row>
    <row r="69" spans="1:16" x14ac:dyDescent="0.3">
      <c r="A69">
        <v>27021</v>
      </c>
      <c r="B69" t="s">
        <v>2</v>
      </c>
      <c r="C69">
        <f>VLOOKUP(A69,Table31[],3,FALSE)</f>
        <v>848</v>
      </c>
      <c r="D69">
        <f>VLOOKUP(A69,Table31[],4,FALSE)</f>
        <v>0</v>
      </c>
      <c r="G69">
        <v>27278</v>
      </c>
      <c r="H69" t="s">
        <v>9</v>
      </c>
      <c r="I69">
        <v>593</v>
      </c>
      <c r="J69">
        <v>0</v>
      </c>
      <c r="N69" s="147">
        <v>27278</v>
      </c>
      <c r="O69" s="148">
        <v>593</v>
      </c>
      <c r="P69" s="148">
        <v>0</v>
      </c>
    </row>
    <row r="70" spans="1:16" x14ac:dyDescent="0.3">
      <c r="A70">
        <v>27351</v>
      </c>
      <c r="B70" t="s">
        <v>2</v>
      </c>
      <c r="C70">
        <f>VLOOKUP(A70,Table31[],3,FALSE)</f>
        <v>455</v>
      </c>
      <c r="D70">
        <f>VLOOKUP(A70,Table31[],4,FALSE)</f>
        <v>0</v>
      </c>
      <c r="G70">
        <v>27277</v>
      </c>
      <c r="H70" t="s">
        <v>11</v>
      </c>
      <c r="I70">
        <v>909</v>
      </c>
      <c r="J70">
        <v>0</v>
      </c>
      <c r="N70" s="147">
        <v>27279</v>
      </c>
      <c r="O70" s="148">
        <v>633</v>
      </c>
      <c r="P70" s="148">
        <v>0</v>
      </c>
    </row>
    <row r="71" spans="1:16" x14ac:dyDescent="0.3">
      <c r="A71">
        <v>27278</v>
      </c>
      <c r="B71" t="s">
        <v>2</v>
      </c>
      <c r="C71">
        <f>VLOOKUP(A71,Table31[],3,FALSE)</f>
        <v>593</v>
      </c>
      <c r="D71">
        <f>VLOOKUP(A71,Table31[],4,FALSE)</f>
        <v>0</v>
      </c>
      <c r="G71">
        <v>27276</v>
      </c>
      <c r="H71" t="s">
        <v>7</v>
      </c>
      <c r="I71">
        <v>444</v>
      </c>
      <c r="J71">
        <v>0</v>
      </c>
      <c r="N71" s="147">
        <v>27280</v>
      </c>
      <c r="O71" s="148">
        <v>759</v>
      </c>
      <c r="P71" s="148">
        <v>0</v>
      </c>
    </row>
    <row r="72" spans="1:16" x14ac:dyDescent="0.3">
      <c r="A72">
        <v>27337</v>
      </c>
      <c r="B72" t="s">
        <v>3</v>
      </c>
      <c r="C72">
        <f>VLOOKUP(A72,Table31[],3,FALSE)</f>
        <v>482</v>
      </c>
      <c r="D72">
        <f>VLOOKUP(A72,Table31[],4,FALSE)</f>
        <v>0</v>
      </c>
      <c r="G72">
        <v>27275</v>
      </c>
      <c r="H72" t="s">
        <v>12</v>
      </c>
      <c r="I72">
        <v>380</v>
      </c>
      <c r="J72">
        <v>0</v>
      </c>
      <c r="N72" s="147">
        <v>27281</v>
      </c>
      <c r="O72" s="148">
        <v>1345</v>
      </c>
      <c r="P72" s="148">
        <v>0</v>
      </c>
    </row>
    <row r="73" spans="1:16" x14ac:dyDescent="0.3">
      <c r="A73">
        <v>27159</v>
      </c>
      <c r="B73" t="s">
        <v>3</v>
      </c>
      <c r="C73">
        <f>VLOOKUP(A73,Table31[],3,FALSE)</f>
        <v>453</v>
      </c>
      <c r="D73">
        <f>VLOOKUP(A73,Table31[],4,FALSE)</f>
        <v>0</v>
      </c>
      <c r="G73">
        <v>27274</v>
      </c>
      <c r="H73" t="s">
        <v>9</v>
      </c>
      <c r="I73">
        <v>1102</v>
      </c>
      <c r="J73">
        <v>0</v>
      </c>
      <c r="N73" s="147">
        <v>27283</v>
      </c>
      <c r="O73" s="148">
        <v>220</v>
      </c>
      <c r="P73" s="148">
        <v>0</v>
      </c>
    </row>
    <row r="74" spans="1:16" x14ac:dyDescent="0.3">
      <c r="A74">
        <v>27101</v>
      </c>
      <c r="B74" t="s">
        <v>3</v>
      </c>
      <c r="C74">
        <f>VLOOKUP(A74,Table31[],3,FALSE)</f>
        <v>1241</v>
      </c>
      <c r="D74">
        <f>VLOOKUP(A74,Table31[],4,FALSE)</f>
        <v>0</v>
      </c>
      <c r="G74">
        <v>27273</v>
      </c>
      <c r="H74" t="s">
        <v>8</v>
      </c>
      <c r="I74">
        <v>449</v>
      </c>
      <c r="J74">
        <v>0</v>
      </c>
      <c r="N74" s="147">
        <v>27285</v>
      </c>
      <c r="O74" s="148">
        <v>605</v>
      </c>
      <c r="P74" s="148">
        <v>605</v>
      </c>
    </row>
    <row r="75" spans="1:16" x14ac:dyDescent="0.3">
      <c r="A75">
        <v>27280</v>
      </c>
      <c r="B75" t="s">
        <v>3</v>
      </c>
      <c r="C75">
        <f>VLOOKUP(A75,Table31[],3,FALSE)</f>
        <v>759</v>
      </c>
      <c r="D75">
        <f>VLOOKUP(A75,Table31[],4,FALSE)</f>
        <v>0</v>
      </c>
      <c r="G75">
        <v>27272</v>
      </c>
      <c r="H75" t="s">
        <v>53</v>
      </c>
      <c r="I75">
        <v>473</v>
      </c>
      <c r="J75">
        <v>0</v>
      </c>
      <c r="N75" s="147">
        <v>27287</v>
      </c>
      <c r="O75" s="148">
        <v>108</v>
      </c>
      <c r="P75" s="148">
        <v>0</v>
      </c>
    </row>
    <row r="76" spans="1:16" x14ac:dyDescent="0.3">
      <c r="A76">
        <v>27157</v>
      </c>
      <c r="B76" t="s">
        <v>3</v>
      </c>
      <c r="C76">
        <f>VLOOKUP(A76,Table31[],3,FALSE)</f>
        <v>431</v>
      </c>
      <c r="D76">
        <f>VLOOKUP(A76,Table31[],4,FALSE)</f>
        <v>0</v>
      </c>
      <c r="G76">
        <v>27271</v>
      </c>
      <c r="H76" t="s">
        <v>9</v>
      </c>
      <c r="I76">
        <v>2586</v>
      </c>
      <c r="J76">
        <v>0</v>
      </c>
      <c r="N76" s="147">
        <v>27288</v>
      </c>
      <c r="O76" s="148">
        <v>535</v>
      </c>
      <c r="P76" s="148">
        <v>0</v>
      </c>
    </row>
    <row r="77" spans="1:16" x14ac:dyDescent="0.3">
      <c r="A77">
        <v>27248</v>
      </c>
      <c r="B77" t="s">
        <v>3</v>
      </c>
      <c r="C77">
        <f>VLOOKUP(A77,Table31[],3,FALSE)</f>
        <v>459</v>
      </c>
      <c r="D77">
        <f>VLOOKUP(A77,Table31[],4,FALSE)</f>
        <v>0</v>
      </c>
      <c r="G77">
        <v>27270</v>
      </c>
      <c r="H77" t="s">
        <v>11</v>
      </c>
      <c r="I77">
        <v>697</v>
      </c>
      <c r="J77">
        <v>0</v>
      </c>
      <c r="N77" s="147">
        <v>27289</v>
      </c>
      <c r="O77" s="148">
        <v>479</v>
      </c>
      <c r="P77" s="148">
        <v>0</v>
      </c>
    </row>
    <row r="78" spans="1:16" x14ac:dyDescent="0.3">
      <c r="A78">
        <v>27308</v>
      </c>
      <c r="B78" t="s">
        <v>3</v>
      </c>
      <c r="C78">
        <f>VLOOKUP(A78,Table31[],3,FALSE)</f>
        <v>61</v>
      </c>
      <c r="D78">
        <f>VLOOKUP(A78,Table31[],4,FALSE)</f>
        <v>0</v>
      </c>
      <c r="G78">
        <v>27269</v>
      </c>
      <c r="H78" t="s">
        <v>8</v>
      </c>
      <c r="I78">
        <v>415</v>
      </c>
      <c r="J78">
        <v>0</v>
      </c>
      <c r="N78" s="147">
        <v>27290</v>
      </c>
      <c r="O78" s="148">
        <v>1095</v>
      </c>
      <c r="P78" s="148">
        <v>0</v>
      </c>
    </row>
    <row r="79" spans="1:16" x14ac:dyDescent="0.3">
      <c r="A79">
        <v>27151</v>
      </c>
      <c r="B79" t="s">
        <v>3</v>
      </c>
      <c r="C79">
        <f>VLOOKUP(A79,Table31[],3,FALSE)</f>
        <v>248</v>
      </c>
      <c r="D79">
        <f>VLOOKUP(A79,Table31[],4,FALSE)</f>
        <v>0</v>
      </c>
      <c r="G79">
        <v>27268</v>
      </c>
      <c r="H79" t="s">
        <v>8</v>
      </c>
      <c r="I79">
        <v>747</v>
      </c>
      <c r="J79">
        <v>0</v>
      </c>
      <c r="N79" s="147">
        <v>27291</v>
      </c>
      <c r="O79" s="148">
        <v>2321</v>
      </c>
      <c r="P79" s="148">
        <v>0</v>
      </c>
    </row>
    <row r="80" spans="1:16" x14ac:dyDescent="0.3">
      <c r="A80">
        <v>27274</v>
      </c>
      <c r="B80" t="s">
        <v>3</v>
      </c>
      <c r="C80">
        <f>VLOOKUP(A80,Table31[],3,FALSE)</f>
        <v>1102</v>
      </c>
      <c r="D80">
        <f>VLOOKUP(A80,Table31[],4,FALSE)</f>
        <v>0</v>
      </c>
      <c r="G80">
        <v>27266</v>
      </c>
      <c r="H80" t="s">
        <v>12</v>
      </c>
      <c r="I80">
        <v>945</v>
      </c>
      <c r="J80">
        <v>0</v>
      </c>
      <c r="N80" s="147">
        <v>27292</v>
      </c>
      <c r="O80" s="148">
        <v>754</v>
      </c>
      <c r="P80" s="148">
        <v>0</v>
      </c>
    </row>
    <row r="81" spans="1:16" x14ac:dyDescent="0.3">
      <c r="A81">
        <v>27287</v>
      </c>
      <c r="B81" t="s">
        <v>3</v>
      </c>
      <c r="C81">
        <f>VLOOKUP(A81,Table31[],3,FALSE)</f>
        <v>108</v>
      </c>
      <c r="D81">
        <f>VLOOKUP(A81,Table31[],4,FALSE)</f>
        <v>0</v>
      </c>
      <c r="G81">
        <v>27265</v>
      </c>
      <c r="H81" t="s">
        <v>12</v>
      </c>
      <c r="I81">
        <v>1064</v>
      </c>
      <c r="J81">
        <v>1064</v>
      </c>
      <c r="N81" s="147">
        <v>27293</v>
      </c>
      <c r="O81" s="148">
        <v>960</v>
      </c>
      <c r="P81" s="148">
        <v>0</v>
      </c>
    </row>
    <row r="82" spans="1:16" x14ac:dyDescent="0.3">
      <c r="A82">
        <v>27102</v>
      </c>
      <c r="B82" t="s">
        <v>3</v>
      </c>
      <c r="C82">
        <f>VLOOKUP(A82,Table31[],3,FALSE)</f>
        <v>375</v>
      </c>
      <c r="D82">
        <f>VLOOKUP(A82,Table31[],4,FALSE)</f>
        <v>0</v>
      </c>
      <c r="G82">
        <v>27264</v>
      </c>
      <c r="H82" t="s">
        <v>67</v>
      </c>
      <c r="I82">
        <v>238.5</v>
      </c>
      <c r="J82">
        <v>0</v>
      </c>
      <c r="N82" s="147">
        <v>27294</v>
      </c>
      <c r="O82" s="148">
        <v>421</v>
      </c>
      <c r="P82" s="148">
        <v>0</v>
      </c>
    </row>
    <row r="83" spans="1:16" x14ac:dyDescent="0.3">
      <c r="A83">
        <v>27271</v>
      </c>
      <c r="B83" t="s">
        <v>3</v>
      </c>
      <c r="C83">
        <f>VLOOKUP(A83,Table31[],3,FALSE)</f>
        <v>2586</v>
      </c>
      <c r="D83">
        <f>VLOOKUP(A83,Table31[],4,FALSE)</f>
        <v>0</v>
      </c>
      <c r="G83">
        <v>27262</v>
      </c>
      <c r="H83" t="s">
        <v>66</v>
      </c>
      <c r="I83">
        <v>465</v>
      </c>
      <c r="J83">
        <v>0</v>
      </c>
      <c r="N83" s="147">
        <v>27295</v>
      </c>
      <c r="O83" s="148">
        <v>591</v>
      </c>
      <c r="P83" s="148">
        <v>0</v>
      </c>
    </row>
    <row r="84" spans="1:16" x14ac:dyDescent="0.3">
      <c r="A84">
        <v>26885</v>
      </c>
      <c r="B84" t="s">
        <v>3</v>
      </c>
      <c r="C84">
        <f>VLOOKUP(A84,Table31[],3,FALSE)</f>
        <v>530</v>
      </c>
      <c r="D84">
        <f>VLOOKUP(A84,Table31[],4,FALSE)</f>
        <v>0</v>
      </c>
      <c r="G84">
        <v>27261</v>
      </c>
      <c r="H84" t="s">
        <v>11</v>
      </c>
      <c r="I84">
        <v>735</v>
      </c>
      <c r="J84">
        <v>0</v>
      </c>
      <c r="N84" s="147">
        <v>27296</v>
      </c>
      <c r="O84" s="148">
        <v>545</v>
      </c>
      <c r="P84" s="148">
        <v>0</v>
      </c>
    </row>
    <row r="85" spans="1:16" x14ac:dyDescent="0.3">
      <c r="A85">
        <v>27335</v>
      </c>
      <c r="B85" t="s">
        <v>3</v>
      </c>
      <c r="C85">
        <f>VLOOKUP(A85,Table31[],3,FALSE)</f>
        <v>834</v>
      </c>
      <c r="D85">
        <f>VLOOKUP(A85,Table31[],4,FALSE)</f>
        <v>0</v>
      </c>
      <c r="G85">
        <v>27260</v>
      </c>
      <c r="H85" t="s">
        <v>53</v>
      </c>
      <c r="I85">
        <v>88</v>
      </c>
      <c r="J85">
        <v>0</v>
      </c>
      <c r="N85" s="147">
        <v>27298</v>
      </c>
      <c r="O85" s="148">
        <v>1170.1500000000001</v>
      </c>
      <c r="P85" s="148">
        <v>1170.1500000000001</v>
      </c>
    </row>
    <row r="86" spans="1:16" x14ac:dyDescent="0.3">
      <c r="A86">
        <v>27216</v>
      </c>
      <c r="B86" t="s">
        <v>3</v>
      </c>
      <c r="C86">
        <f>VLOOKUP(A86,Table31[],3,FALSE)</f>
        <v>456</v>
      </c>
      <c r="D86">
        <f>VLOOKUP(A86,Table31[],4,FALSE)</f>
        <v>0</v>
      </c>
      <c r="G86">
        <v>27259</v>
      </c>
      <c r="H86" t="s">
        <v>18</v>
      </c>
      <c r="I86">
        <v>360</v>
      </c>
      <c r="J86">
        <v>0</v>
      </c>
      <c r="N86" s="147">
        <v>27299</v>
      </c>
      <c r="O86" s="148">
        <v>483</v>
      </c>
      <c r="P86" s="148">
        <v>0</v>
      </c>
    </row>
    <row r="87" spans="1:16" x14ac:dyDescent="0.3">
      <c r="A87">
        <v>27222</v>
      </c>
      <c r="B87" t="s">
        <v>3</v>
      </c>
      <c r="C87">
        <f>VLOOKUP(A87,Table31[],3,FALSE)</f>
        <v>1236</v>
      </c>
      <c r="D87">
        <f>VLOOKUP(A87,Table31[],4,FALSE)</f>
        <v>1236</v>
      </c>
      <c r="G87">
        <v>27258</v>
      </c>
      <c r="H87" t="s">
        <v>11</v>
      </c>
      <c r="I87">
        <v>534</v>
      </c>
      <c r="J87">
        <v>0</v>
      </c>
      <c r="N87" s="147">
        <v>27300</v>
      </c>
      <c r="O87" s="148">
        <v>1802</v>
      </c>
      <c r="P87" s="148">
        <v>0</v>
      </c>
    </row>
    <row r="88" spans="1:16" x14ac:dyDescent="0.3">
      <c r="A88">
        <v>27329</v>
      </c>
      <c r="B88" t="s">
        <v>6</v>
      </c>
      <c r="C88">
        <f>VLOOKUP(A88,Table31[],3,FALSE)</f>
        <v>447.65</v>
      </c>
      <c r="D88">
        <f>VLOOKUP(A88,Table31[],4,FALSE)</f>
        <v>447.65</v>
      </c>
      <c r="G88">
        <v>27257</v>
      </c>
      <c r="H88" t="s">
        <v>53</v>
      </c>
      <c r="I88">
        <v>399.95</v>
      </c>
      <c r="J88">
        <v>0</v>
      </c>
      <c r="N88" s="147">
        <v>27302</v>
      </c>
      <c r="O88" s="148">
        <v>1004</v>
      </c>
      <c r="P88" s="148">
        <v>0</v>
      </c>
    </row>
    <row r="89" spans="1:16" x14ac:dyDescent="0.3">
      <c r="A89">
        <v>27349</v>
      </c>
      <c r="B89" t="s">
        <v>6</v>
      </c>
      <c r="C89">
        <f>VLOOKUP(A89,Table31[],3,FALSE)</f>
        <v>455</v>
      </c>
      <c r="D89">
        <f>VLOOKUP(A89,Table31[],4,FALSE)</f>
        <v>0</v>
      </c>
      <c r="G89">
        <v>27256</v>
      </c>
      <c r="H89" t="s">
        <v>11</v>
      </c>
      <c r="I89">
        <v>612</v>
      </c>
      <c r="J89">
        <v>0</v>
      </c>
      <c r="N89" s="147">
        <v>27303</v>
      </c>
      <c r="O89" s="148">
        <v>37</v>
      </c>
      <c r="P89" s="148">
        <v>0</v>
      </c>
    </row>
    <row r="90" spans="1:16" x14ac:dyDescent="0.3">
      <c r="A90">
        <v>27303</v>
      </c>
      <c r="B90" t="s">
        <v>6</v>
      </c>
      <c r="C90">
        <f>VLOOKUP(A90,Table31[],3,FALSE)</f>
        <v>37</v>
      </c>
      <c r="D90">
        <f>VLOOKUP(A90,Table31[],4,FALSE)</f>
        <v>0</v>
      </c>
      <c r="G90">
        <v>27254</v>
      </c>
      <c r="H90" t="s">
        <v>20</v>
      </c>
      <c r="I90">
        <v>497</v>
      </c>
      <c r="J90">
        <v>497</v>
      </c>
      <c r="N90" s="147">
        <v>27304</v>
      </c>
      <c r="O90" s="148">
        <v>500</v>
      </c>
      <c r="P90" s="148">
        <v>0</v>
      </c>
    </row>
    <row r="91" spans="1:16" x14ac:dyDescent="0.3">
      <c r="A91">
        <v>27198</v>
      </c>
      <c r="B91" t="s">
        <v>6</v>
      </c>
      <c r="C91">
        <f>VLOOKUP(A91,Table31[],3,FALSE)</f>
        <v>372</v>
      </c>
      <c r="D91">
        <f>VLOOKUP(A91,Table31[],4,FALSE)</f>
        <v>0</v>
      </c>
      <c r="G91">
        <v>27250</v>
      </c>
      <c r="H91" t="s">
        <v>66</v>
      </c>
      <c r="I91">
        <v>502</v>
      </c>
      <c r="J91">
        <v>0</v>
      </c>
      <c r="N91" s="147">
        <v>27305</v>
      </c>
      <c r="O91" s="148">
        <v>752</v>
      </c>
      <c r="P91" s="148">
        <v>0</v>
      </c>
    </row>
    <row r="92" spans="1:16" x14ac:dyDescent="0.3">
      <c r="A92">
        <v>27231</v>
      </c>
      <c r="B92" t="s">
        <v>6</v>
      </c>
      <c r="C92">
        <f>VLOOKUP(A92,Table31[],3,FALSE)</f>
        <v>516</v>
      </c>
      <c r="D92">
        <f>VLOOKUP(A92,Table31[],4,FALSE)</f>
        <v>0</v>
      </c>
      <c r="G92">
        <v>27249</v>
      </c>
      <c r="H92" t="s">
        <v>13</v>
      </c>
      <c r="I92">
        <v>439</v>
      </c>
      <c r="J92">
        <v>0</v>
      </c>
      <c r="N92" s="147">
        <v>27306</v>
      </c>
      <c r="O92" s="148">
        <v>403</v>
      </c>
      <c r="P92" s="148">
        <v>0</v>
      </c>
    </row>
    <row r="93" spans="1:16" x14ac:dyDescent="0.3">
      <c r="A93">
        <v>27156</v>
      </c>
      <c r="B93" t="s">
        <v>6</v>
      </c>
      <c r="C93">
        <f>VLOOKUP(A93,Table31[],3,FALSE)</f>
        <v>531.5</v>
      </c>
      <c r="D93">
        <f>VLOOKUP(A93,Table31[],4,FALSE)</f>
        <v>0</v>
      </c>
      <c r="G93">
        <v>27248</v>
      </c>
      <c r="H93" t="s">
        <v>9</v>
      </c>
      <c r="I93">
        <v>459</v>
      </c>
      <c r="J93">
        <v>0</v>
      </c>
      <c r="N93" s="147">
        <v>27307</v>
      </c>
      <c r="O93" s="148">
        <v>414</v>
      </c>
      <c r="P93" s="148">
        <v>0</v>
      </c>
    </row>
    <row r="94" spans="1:16" x14ac:dyDescent="0.3">
      <c r="A94">
        <v>27265</v>
      </c>
      <c r="B94" t="s">
        <v>6</v>
      </c>
      <c r="C94">
        <f>VLOOKUP(A94,Table31[],3,FALSE)</f>
        <v>1064</v>
      </c>
      <c r="D94">
        <f>VLOOKUP(A94,Table31[],4,FALSE)</f>
        <v>1064</v>
      </c>
      <c r="G94">
        <v>27247</v>
      </c>
      <c r="H94" t="s">
        <v>18</v>
      </c>
      <c r="I94">
        <v>458</v>
      </c>
      <c r="J94">
        <v>0</v>
      </c>
      <c r="N94" s="147">
        <v>27308</v>
      </c>
      <c r="O94" s="148">
        <v>61</v>
      </c>
      <c r="P94" s="148">
        <v>0</v>
      </c>
    </row>
    <row r="95" spans="1:16" x14ac:dyDescent="0.3">
      <c r="A95">
        <v>27283</v>
      </c>
      <c r="B95" t="s">
        <v>6</v>
      </c>
      <c r="C95">
        <f>VLOOKUP(A95,Table31[],3,FALSE)</f>
        <v>220</v>
      </c>
      <c r="D95">
        <f>VLOOKUP(A95,Table31[],4,FALSE)</f>
        <v>0</v>
      </c>
      <c r="G95">
        <v>27246</v>
      </c>
      <c r="H95" t="s">
        <v>13</v>
      </c>
      <c r="I95">
        <v>395</v>
      </c>
      <c r="J95">
        <v>0</v>
      </c>
      <c r="N95" s="147">
        <v>27309</v>
      </c>
      <c r="O95" s="148">
        <v>451</v>
      </c>
      <c r="P95" s="148">
        <v>0</v>
      </c>
    </row>
    <row r="96" spans="1:16" x14ac:dyDescent="0.3">
      <c r="A96">
        <v>27281</v>
      </c>
      <c r="B96" t="s">
        <v>6</v>
      </c>
      <c r="C96">
        <f>VLOOKUP(A96,Table31[],3,FALSE)</f>
        <v>1345</v>
      </c>
      <c r="D96">
        <f>VLOOKUP(A96,Table31[],4,FALSE)</f>
        <v>0</v>
      </c>
      <c r="G96">
        <v>27245</v>
      </c>
      <c r="H96" t="s">
        <v>15</v>
      </c>
      <c r="I96">
        <v>209</v>
      </c>
      <c r="J96">
        <v>0</v>
      </c>
      <c r="N96" s="147">
        <v>27310</v>
      </c>
      <c r="O96" s="148">
        <v>496</v>
      </c>
      <c r="P96" s="148">
        <v>0</v>
      </c>
    </row>
    <row r="97" spans="1:16" x14ac:dyDescent="0.3">
      <c r="A97">
        <v>27346</v>
      </c>
      <c r="B97" t="s">
        <v>6</v>
      </c>
      <c r="C97">
        <f>VLOOKUP(A97,Table31[],3,FALSE)</f>
        <v>484</v>
      </c>
      <c r="D97">
        <f>VLOOKUP(A97,Table31[],4,FALSE)</f>
        <v>0</v>
      </c>
      <c r="G97">
        <v>27244</v>
      </c>
      <c r="H97" t="s">
        <v>15</v>
      </c>
      <c r="I97">
        <v>739</v>
      </c>
      <c r="J97">
        <v>0</v>
      </c>
      <c r="N97" s="147">
        <v>27311</v>
      </c>
      <c r="O97" s="148">
        <v>456</v>
      </c>
      <c r="P97" s="148">
        <v>0</v>
      </c>
    </row>
    <row r="98" spans="1:16" x14ac:dyDescent="0.3">
      <c r="A98">
        <v>27275</v>
      </c>
      <c r="B98" t="s">
        <v>6</v>
      </c>
      <c r="C98">
        <f>VLOOKUP(A98,Table31[],3,FALSE)</f>
        <v>380</v>
      </c>
      <c r="D98">
        <f>VLOOKUP(A98,Table31[],4,FALSE)</f>
        <v>0</v>
      </c>
      <c r="G98">
        <v>27243</v>
      </c>
      <c r="H98" t="s">
        <v>13</v>
      </c>
      <c r="I98">
        <v>492</v>
      </c>
      <c r="J98">
        <v>0</v>
      </c>
      <c r="N98" s="147">
        <v>27313</v>
      </c>
      <c r="O98" s="148">
        <v>455</v>
      </c>
      <c r="P98" s="148">
        <v>0</v>
      </c>
    </row>
    <row r="99" spans="1:16" x14ac:dyDescent="0.3">
      <c r="A99">
        <v>27315</v>
      </c>
      <c r="B99" t="s">
        <v>6</v>
      </c>
      <c r="C99">
        <f>VLOOKUP(A99,Table31[],3,FALSE)</f>
        <v>595.65</v>
      </c>
      <c r="D99">
        <f>VLOOKUP(A99,Table31[],4,FALSE)</f>
        <v>0</v>
      </c>
      <c r="G99">
        <v>27241</v>
      </c>
      <c r="H99" t="s">
        <v>20</v>
      </c>
      <c r="I99">
        <v>430</v>
      </c>
      <c r="J99">
        <v>0</v>
      </c>
      <c r="N99" s="147">
        <v>27314</v>
      </c>
      <c r="O99" s="148">
        <v>551</v>
      </c>
      <c r="P99" s="148">
        <v>551</v>
      </c>
    </row>
    <row r="100" spans="1:16" x14ac:dyDescent="0.3">
      <c r="A100">
        <v>27324</v>
      </c>
      <c r="B100" t="s">
        <v>6</v>
      </c>
      <c r="C100">
        <f>VLOOKUP(A100,Table31[],3,FALSE)</f>
        <v>516</v>
      </c>
      <c r="D100">
        <f>VLOOKUP(A100,Table31[],4,FALSE)</f>
        <v>0</v>
      </c>
      <c r="G100">
        <v>27236</v>
      </c>
      <c r="H100" t="s">
        <v>15</v>
      </c>
      <c r="I100">
        <v>434</v>
      </c>
      <c r="J100">
        <v>0</v>
      </c>
      <c r="N100" s="147">
        <v>27315</v>
      </c>
      <c r="O100" s="148">
        <v>595.65</v>
      </c>
      <c r="P100" s="148">
        <v>0</v>
      </c>
    </row>
    <row r="101" spans="1:16" x14ac:dyDescent="0.3">
      <c r="A101">
        <v>27352</v>
      </c>
      <c r="B101" t="s">
        <v>6</v>
      </c>
      <c r="C101">
        <f>VLOOKUP(A101,Table31[],3,FALSE)</f>
        <v>1100</v>
      </c>
      <c r="D101">
        <f>VLOOKUP(A101,Table31[],4,FALSE)</f>
        <v>0</v>
      </c>
      <c r="G101">
        <v>27235</v>
      </c>
      <c r="H101" t="s">
        <v>13</v>
      </c>
      <c r="I101">
        <v>492</v>
      </c>
      <c r="J101">
        <v>0</v>
      </c>
      <c r="N101" s="147">
        <v>27316</v>
      </c>
      <c r="O101" s="148">
        <v>468</v>
      </c>
      <c r="P101" s="148">
        <v>0</v>
      </c>
    </row>
    <row r="102" spans="1:16" x14ac:dyDescent="0.3">
      <c r="A102">
        <v>27266</v>
      </c>
      <c r="B102" t="s">
        <v>6</v>
      </c>
      <c r="C102">
        <f>VLOOKUP(A102,Table31[],3,FALSE)</f>
        <v>945</v>
      </c>
      <c r="D102">
        <f>VLOOKUP(A102,Table31[],4,FALSE)</f>
        <v>0</v>
      </c>
      <c r="G102">
        <v>27234</v>
      </c>
      <c r="H102" t="s">
        <v>18</v>
      </c>
      <c r="I102">
        <v>861</v>
      </c>
      <c r="J102">
        <v>0</v>
      </c>
      <c r="N102" s="147">
        <v>27317</v>
      </c>
      <c r="O102" s="148">
        <v>530</v>
      </c>
      <c r="P102" s="148">
        <v>0</v>
      </c>
    </row>
    <row r="103" spans="1:16" x14ac:dyDescent="0.3">
      <c r="A103">
        <v>27343</v>
      </c>
      <c r="B103" t="s">
        <v>65</v>
      </c>
      <c r="C103">
        <f>VLOOKUP(A103,Table31[],3,FALSE)</f>
        <v>189</v>
      </c>
      <c r="D103">
        <f>VLOOKUP(A103,Table31[],4,FALSE)</f>
        <v>0</v>
      </c>
      <c r="G103">
        <v>27232</v>
      </c>
      <c r="H103" t="s">
        <v>21</v>
      </c>
      <c r="I103">
        <v>776.5</v>
      </c>
      <c r="J103">
        <v>0</v>
      </c>
      <c r="N103" s="147">
        <v>27318</v>
      </c>
      <c r="O103" s="148">
        <v>459</v>
      </c>
      <c r="P103" s="148">
        <v>0</v>
      </c>
    </row>
    <row r="104" spans="1:16" x14ac:dyDescent="0.3">
      <c r="A104">
        <v>27264</v>
      </c>
      <c r="B104" t="s">
        <v>65</v>
      </c>
      <c r="C104">
        <f>VLOOKUP(A104,Table31[],3,FALSE)</f>
        <v>238.5</v>
      </c>
      <c r="D104">
        <f>VLOOKUP(A104,Table31[],4,FALSE)</f>
        <v>0</v>
      </c>
      <c r="G104">
        <v>27231</v>
      </c>
      <c r="H104" t="s">
        <v>12</v>
      </c>
      <c r="I104">
        <v>516</v>
      </c>
      <c r="J104">
        <v>0</v>
      </c>
      <c r="N104" s="147">
        <v>27320</v>
      </c>
      <c r="O104" s="148">
        <v>82</v>
      </c>
      <c r="P104" s="148">
        <v>0</v>
      </c>
    </row>
    <row r="105" spans="1:16" x14ac:dyDescent="0.3">
      <c r="A105">
        <v>26961</v>
      </c>
      <c r="B105" t="s">
        <v>65</v>
      </c>
      <c r="C105">
        <f>VLOOKUP(A105,Table31[],3,FALSE)</f>
        <v>588.65</v>
      </c>
      <c r="D105">
        <f>VLOOKUP(A105,Table31[],4,FALSE)</f>
        <v>0</v>
      </c>
      <c r="G105">
        <v>27229</v>
      </c>
      <c r="H105" t="s">
        <v>15</v>
      </c>
      <c r="I105">
        <v>748</v>
      </c>
      <c r="J105">
        <v>0</v>
      </c>
      <c r="N105" s="147">
        <v>27321</v>
      </c>
      <c r="O105" s="148">
        <v>430</v>
      </c>
      <c r="P105" s="148">
        <v>0</v>
      </c>
    </row>
    <row r="106" spans="1:16" x14ac:dyDescent="0.3">
      <c r="A106">
        <v>27119</v>
      </c>
      <c r="B106" t="s">
        <v>65</v>
      </c>
      <c r="C106">
        <f>VLOOKUP(A106,Table31[],3,FALSE)</f>
        <v>953</v>
      </c>
      <c r="D106">
        <f>VLOOKUP(A106,Table31[],4,FALSE)</f>
        <v>0</v>
      </c>
      <c r="G106">
        <v>27228</v>
      </c>
      <c r="H106" t="s">
        <v>13</v>
      </c>
      <c r="I106">
        <v>743</v>
      </c>
      <c r="J106">
        <v>0</v>
      </c>
      <c r="N106" s="147">
        <v>27322</v>
      </c>
      <c r="O106" s="148">
        <v>712</v>
      </c>
      <c r="P106" s="148">
        <v>0</v>
      </c>
    </row>
    <row r="107" spans="1:16" x14ac:dyDescent="0.3">
      <c r="A107">
        <v>27292</v>
      </c>
      <c r="B107" t="s">
        <v>65</v>
      </c>
      <c r="C107">
        <f>VLOOKUP(A107,Table31[],3,FALSE)</f>
        <v>754</v>
      </c>
      <c r="D107">
        <f>VLOOKUP(A107,Table31[],4,FALSE)</f>
        <v>0</v>
      </c>
      <c r="G107">
        <v>27225</v>
      </c>
      <c r="H107" t="s">
        <v>7</v>
      </c>
      <c r="I107">
        <v>608</v>
      </c>
      <c r="J107">
        <v>0</v>
      </c>
      <c r="N107" s="147">
        <v>27324</v>
      </c>
      <c r="O107" s="148">
        <v>516</v>
      </c>
      <c r="P107" s="148">
        <v>0</v>
      </c>
    </row>
    <row r="108" spans="1:16" x14ac:dyDescent="0.3">
      <c r="A108">
        <v>26941</v>
      </c>
      <c r="B108" t="s">
        <v>65</v>
      </c>
      <c r="C108">
        <f>VLOOKUP(A108,Table31[],3,FALSE)</f>
        <v>409</v>
      </c>
      <c r="D108">
        <f>VLOOKUP(A108,Table31[],4,FALSE)</f>
        <v>0</v>
      </c>
      <c r="G108">
        <v>27223</v>
      </c>
      <c r="H108" t="s">
        <v>21</v>
      </c>
      <c r="I108">
        <v>1080</v>
      </c>
      <c r="J108">
        <v>0</v>
      </c>
      <c r="N108" s="147">
        <v>27325</v>
      </c>
      <c r="O108" s="148">
        <v>403</v>
      </c>
      <c r="P108" s="148">
        <v>403</v>
      </c>
    </row>
    <row r="109" spans="1:16" x14ac:dyDescent="0.3">
      <c r="A109">
        <v>27305</v>
      </c>
      <c r="B109" t="s">
        <v>65</v>
      </c>
      <c r="C109">
        <f>VLOOKUP(A109,Table31[],3,FALSE)</f>
        <v>752</v>
      </c>
      <c r="D109">
        <f>VLOOKUP(A109,Table31[],4,FALSE)</f>
        <v>0</v>
      </c>
      <c r="G109">
        <v>27222</v>
      </c>
      <c r="H109" t="s">
        <v>9</v>
      </c>
      <c r="I109">
        <v>1236</v>
      </c>
      <c r="J109">
        <v>1236</v>
      </c>
      <c r="N109" s="147">
        <v>27326</v>
      </c>
      <c r="O109" s="148">
        <v>894</v>
      </c>
      <c r="P109" s="148">
        <v>0</v>
      </c>
    </row>
    <row r="110" spans="1:16" x14ac:dyDescent="0.3">
      <c r="A110">
        <v>27295</v>
      </c>
      <c r="B110" t="s">
        <v>65</v>
      </c>
      <c r="C110">
        <f>VLOOKUP(A110,Table31[],3,FALSE)</f>
        <v>591</v>
      </c>
      <c r="D110">
        <f>VLOOKUP(A110,Table31[],4,FALSE)</f>
        <v>0</v>
      </c>
      <c r="G110">
        <v>27221</v>
      </c>
      <c r="H110" t="s">
        <v>13</v>
      </c>
      <c r="I110">
        <v>637</v>
      </c>
      <c r="J110">
        <v>0</v>
      </c>
      <c r="N110" s="147">
        <v>27327</v>
      </c>
      <c r="O110" s="148">
        <v>1199</v>
      </c>
      <c r="P110" s="148">
        <v>1199</v>
      </c>
    </row>
    <row r="111" spans="1:16" x14ac:dyDescent="0.3">
      <c r="A111">
        <v>27317</v>
      </c>
      <c r="B111" t="s">
        <v>65</v>
      </c>
      <c r="C111">
        <f>VLOOKUP(A111,Table31[],3,FALSE)</f>
        <v>530</v>
      </c>
      <c r="D111">
        <f>VLOOKUP(A111,Table31[],4,FALSE)</f>
        <v>0</v>
      </c>
      <c r="G111">
        <v>27219</v>
      </c>
      <c r="H111" t="s">
        <v>13</v>
      </c>
      <c r="I111">
        <v>1517</v>
      </c>
      <c r="J111">
        <v>0</v>
      </c>
      <c r="N111" s="147">
        <v>27328</v>
      </c>
      <c r="O111" s="148">
        <v>1531</v>
      </c>
      <c r="P111" s="148">
        <v>0</v>
      </c>
    </row>
    <row r="112" spans="1:16" x14ac:dyDescent="0.3">
      <c r="A112">
        <v>27347</v>
      </c>
      <c r="B112" t="s">
        <v>65</v>
      </c>
      <c r="C112">
        <f>VLOOKUP(A112,Table31[],3,FALSE)</f>
        <v>510</v>
      </c>
      <c r="D112">
        <f>VLOOKUP(A112,Table31[],4,FALSE)</f>
        <v>0</v>
      </c>
      <c r="G112">
        <v>27218</v>
      </c>
      <c r="H112" t="s">
        <v>15</v>
      </c>
      <c r="I112">
        <v>633</v>
      </c>
      <c r="J112">
        <v>0</v>
      </c>
      <c r="N112" s="147">
        <v>27329</v>
      </c>
      <c r="O112" s="148">
        <v>447.65</v>
      </c>
      <c r="P112" s="148">
        <v>447.65</v>
      </c>
    </row>
    <row r="113" spans="1:16" x14ac:dyDescent="0.3">
      <c r="A113">
        <v>27342</v>
      </c>
      <c r="B113" t="s">
        <v>65</v>
      </c>
      <c r="C113">
        <f>VLOOKUP(A113,Table31[],3,FALSE)</f>
        <v>592</v>
      </c>
      <c r="D113">
        <f>VLOOKUP(A113,Table31[],4,FALSE)</f>
        <v>0</v>
      </c>
      <c r="G113">
        <v>27216</v>
      </c>
      <c r="H113" t="s">
        <v>9</v>
      </c>
      <c r="I113">
        <v>456</v>
      </c>
      <c r="J113">
        <v>0</v>
      </c>
      <c r="N113" s="147">
        <v>27330</v>
      </c>
      <c r="O113" s="148">
        <v>430</v>
      </c>
      <c r="P113" s="148">
        <v>0</v>
      </c>
    </row>
    <row r="114" spans="1:16" x14ac:dyDescent="0.3">
      <c r="A114">
        <v>27169</v>
      </c>
      <c r="B114" t="s">
        <v>65</v>
      </c>
      <c r="C114">
        <f>VLOOKUP(A114,Table31[],3,FALSE)</f>
        <v>44</v>
      </c>
      <c r="D114">
        <f>VLOOKUP(A114,Table31[],4,FALSE)</f>
        <v>0</v>
      </c>
      <c r="G114">
        <v>27215</v>
      </c>
      <c r="H114" t="s">
        <v>13</v>
      </c>
      <c r="I114">
        <v>971</v>
      </c>
      <c r="J114">
        <v>971</v>
      </c>
      <c r="N114" s="147">
        <v>27331</v>
      </c>
      <c r="O114" s="148">
        <v>396</v>
      </c>
      <c r="P114" s="148">
        <v>0</v>
      </c>
    </row>
    <row r="115" spans="1:16" x14ac:dyDescent="0.3">
      <c r="A115">
        <v>27327</v>
      </c>
      <c r="B115" t="s">
        <v>1</v>
      </c>
      <c r="C115">
        <f>VLOOKUP(A115,Table31[],3,FALSE)</f>
        <v>1199</v>
      </c>
      <c r="D115">
        <f>VLOOKUP(A115,Table31[],4,FALSE)</f>
        <v>1199</v>
      </c>
      <c r="G115">
        <v>27211</v>
      </c>
      <c r="H115" t="s">
        <v>13</v>
      </c>
      <c r="I115">
        <v>1493</v>
      </c>
      <c r="J115">
        <v>0</v>
      </c>
      <c r="N115" s="147">
        <v>27332</v>
      </c>
      <c r="O115" s="148">
        <v>531</v>
      </c>
      <c r="P115" s="148">
        <v>0</v>
      </c>
    </row>
    <row r="116" spans="1:16" x14ac:dyDescent="0.3">
      <c r="A116">
        <v>27313</v>
      </c>
      <c r="B116" t="s">
        <v>1</v>
      </c>
      <c r="C116">
        <f>VLOOKUP(A116,Table31[],3,FALSE)</f>
        <v>455</v>
      </c>
      <c r="D116">
        <f>VLOOKUP(A116,Table31[],4,FALSE)</f>
        <v>0</v>
      </c>
      <c r="G116">
        <v>27210</v>
      </c>
      <c r="H116" t="s">
        <v>20</v>
      </c>
      <c r="I116">
        <v>918</v>
      </c>
      <c r="J116">
        <v>0</v>
      </c>
      <c r="N116" s="147">
        <v>27335</v>
      </c>
      <c r="O116" s="148">
        <v>834</v>
      </c>
      <c r="P116" s="148">
        <v>0</v>
      </c>
    </row>
    <row r="117" spans="1:16" x14ac:dyDescent="0.3">
      <c r="A117">
        <v>27293</v>
      </c>
      <c r="B117" t="s">
        <v>1</v>
      </c>
      <c r="C117">
        <f>VLOOKUP(A117,Table31[],3,FALSE)</f>
        <v>960</v>
      </c>
      <c r="D117">
        <f>VLOOKUP(A117,Table31[],4,FALSE)</f>
        <v>0</v>
      </c>
      <c r="G117">
        <v>27208</v>
      </c>
      <c r="H117" t="s">
        <v>13</v>
      </c>
      <c r="I117">
        <v>1126</v>
      </c>
      <c r="J117">
        <v>0</v>
      </c>
      <c r="N117" s="147">
        <v>27337</v>
      </c>
      <c r="O117" s="148">
        <v>482</v>
      </c>
      <c r="P117" s="148">
        <v>0</v>
      </c>
    </row>
    <row r="118" spans="1:16" x14ac:dyDescent="0.3">
      <c r="A118">
        <v>27344</v>
      </c>
      <c r="B118" t="s">
        <v>1</v>
      </c>
      <c r="C118">
        <f>VLOOKUP(A118,Table31[],3,FALSE)</f>
        <v>78</v>
      </c>
      <c r="D118">
        <f>VLOOKUP(A118,Table31[],4,FALSE)</f>
        <v>0</v>
      </c>
      <c r="G118">
        <v>27207</v>
      </c>
      <c r="H118" t="s">
        <v>20</v>
      </c>
      <c r="I118">
        <v>453</v>
      </c>
      <c r="J118">
        <v>0</v>
      </c>
      <c r="N118" s="147">
        <v>27339</v>
      </c>
      <c r="O118" s="148">
        <v>758</v>
      </c>
      <c r="P118" s="148">
        <v>0</v>
      </c>
    </row>
    <row r="119" spans="1:16" x14ac:dyDescent="0.3">
      <c r="A119">
        <v>27318</v>
      </c>
      <c r="B119" t="s">
        <v>1</v>
      </c>
      <c r="C119">
        <f>VLOOKUP(A119,Table31[],3,FALSE)</f>
        <v>459</v>
      </c>
      <c r="D119">
        <f>VLOOKUP(A119,Table31[],4,FALSE)</f>
        <v>0</v>
      </c>
      <c r="G119">
        <v>27206</v>
      </c>
      <c r="H119" t="s">
        <v>66</v>
      </c>
      <c r="I119">
        <v>545</v>
      </c>
      <c r="J119">
        <v>0</v>
      </c>
      <c r="N119" s="147">
        <v>27340</v>
      </c>
      <c r="O119" s="148">
        <v>462</v>
      </c>
      <c r="P119" s="148">
        <v>462</v>
      </c>
    </row>
    <row r="120" spans="1:16" x14ac:dyDescent="0.3">
      <c r="A120">
        <v>27068</v>
      </c>
      <c r="B120" t="s">
        <v>1</v>
      </c>
      <c r="C120">
        <f>VLOOKUP(A120,Table31[],3,FALSE)</f>
        <v>436</v>
      </c>
      <c r="D120">
        <f>VLOOKUP(A120,Table31[],4,FALSE)</f>
        <v>0</v>
      </c>
      <c r="G120">
        <v>27205</v>
      </c>
      <c r="H120" t="s">
        <v>11</v>
      </c>
      <c r="I120">
        <v>431</v>
      </c>
      <c r="J120">
        <v>0</v>
      </c>
      <c r="N120" s="147">
        <v>27341</v>
      </c>
      <c r="O120" s="148">
        <v>538</v>
      </c>
      <c r="P120" s="148">
        <v>0</v>
      </c>
    </row>
    <row r="121" spans="1:16" x14ac:dyDescent="0.3">
      <c r="A121">
        <v>27268</v>
      </c>
      <c r="B121" t="s">
        <v>1</v>
      </c>
      <c r="C121">
        <f>VLOOKUP(A121,Table31[],3,FALSE)</f>
        <v>747</v>
      </c>
      <c r="D121">
        <f>VLOOKUP(A121,Table31[],4,FALSE)</f>
        <v>0</v>
      </c>
      <c r="G121">
        <v>27203</v>
      </c>
      <c r="H121" t="s">
        <v>13</v>
      </c>
      <c r="I121">
        <v>419</v>
      </c>
      <c r="J121">
        <v>0</v>
      </c>
      <c r="N121" s="147">
        <v>27342</v>
      </c>
      <c r="O121" s="148">
        <v>592</v>
      </c>
      <c r="P121" s="148">
        <v>0</v>
      </c>
    </row>
    <row r="122" spans="1:16" x14ac:dyDescent="0.3">
      <c r="A122">
        <v>27314</v>
      </c>
      <c r="B122" t="s">
        <v>1</v>
      </c>
      <c r="C122">
        <f>VLOOKUP(A122,Table31[],3,FALSE)</f>
        <v>551</v>
      </c>
      <c r="D122">
        <f>VLOOKUP(A122,Table31[],4,FALSE)</f>
        <v>551</v>
      </c>
      <c r="G122">
        <v>27202</v>
      </c>
      <c r="H122" t="s">
        <v>66</v>
      </c>
      <c r="I122">
        <v>694</v>
      </c>
      <c r="J122">
        <v>0</v>
      </c>
      <c r="N122" s="147">
        <v>27343</v>
      </c>
      <c r="O122" s="148">
        <v>189</v>
      </c>
      <c r="P122" s="148">
        <v>0</v>
      </c>
    </row>
    <row r="123" spans="1:16" x14ac:dyDescent="0.3">
      <c r="A123">
        <v>27310</v>
      </c>
      <c r="B123" t="s">
        <v>1</v>
      </c>
      <c r="C123">
        <f>VLOOKUP(A123,Table31[],3,FALSE)</f>
        <v>496</v>
      </c>
      <c r="D123">
        <f>VLOOKUP(A123,Table31[],4,FALSE)</f>
        <v>0</v>
      </c>
      <c r="G123">
        <v>27201</v>
      </c>
      <c r="H123" t="s">
        <v>8</v>
      </c>
      <c r="I123">
        <v>500</v>
      </c>
      <c r="J123">
        <v>0</v>
      </c>
      <c r="N123" s="147">
        <v>27344</v>
      </c>
      <c r="O123" s="148">
        <v>78</v>
      </c>
      <c r="P123" s="148">
        <v>0</v>
      </c>
    </row>
    <row r="124" spans="1:16" x14ac:dyDescent="0.3">
      <c r="A124">
        <v>27345</v>
      </c>
      <c r="B124" t="s">
        <v>1</v>
      </c>
      <c r="C124">
        <f>VLOOKUP(A124,Table31[],3,FALSE)</f>
        <v>495</v>
      </c>
      <c r="D124">
        <f>VLOOKUP(A124,Table31[],4,FALSE)</f>
        <v>495</v>
      </c>
      <c r="G124">
        <v>27200</v>
      </c>
      <c r="H124" t="s">
        <v>21</v>
      </c>
      <c r="I124">
        <v>918</v>
      </c>
      <c r="J124">
        <v>0</v>
      </c>
      <c r="N124" s="147">
        <v>27345</v>
      </c>
      <c r="O124" s="148">
        <v>495</v>
      </c>
      <c r="P124" s="148">
        <v>495</v>
      </c>
    </row>
    <row r="125" spans="1:16" x14ac:dyDescent="0.3">
      <c r="A125">
        <v>27328</v>
      </c>
      <c r="B125" t="s">
        <v>1</v>
      </c>
      <c r="C125">
        <f>VLOOKUP(A125,Table31[],3,FALSE)</f>
        <v>1531</v>
      </c>
      <c r="D125">
        <f>VLOOKUP(A125,Table31[],4,FALSE)</f>
        <v>0</v>
      </c>
      <c r="G125">
        <v>27198</v>
      </c>
      <c r="H125" t="s">
        <v>12</v>
      </c>
      <c r="I125">
        <v>372</v>
      </c>
      <c r="J125">
        <v>0</v>
      </c>
      <c r="N125" s="147">
        <v>27346</v>
      </c>
      <c r="O125" s="148">
        <v>484</v>
      </c>
      <c r="P125" s="148">
        <v>0</v>
      </c>
    </row>
    <row r="126" spans="1:16" x14ac:dyDescent="0.3">
      <c r="A126">
        <v>27291</v>
      </c>
      <c r="B126" t="s">
        <v>1</v>
      </c>
      <c r="C126">
        <f>VLOOKUP(A126,Table31[],3,FALSE)</f>
        <v>2321</v>
      </c>
      <c r="D126">
        <f>VLOOKUP(A126,Table31[],4,FALSE)</f>
        <v>0</v>
      </c>
      <c r="G126">
        <v>27197</v>
      </c>
      <c r="H126" t="s">
        <v>13</v>
      </c>
      <c r="I126">
        <v>479</v>
      </c>
      <c r="J126">
        <v>479</v>
      </c>
      <c r="N126" s="147">
        <v>27347</v>
      </c>
      <c r="O126" s="148">
        <v>510</v>
      </c>
      <c r="P126" s="148">
        <v>0</v>
      </c>
    </row>
    <row r="127" spans="1:16" x14ac:dyDescent="0.3">
      <c r="A127">
        <v>27325</v>
      </c>
      <c r="B127" t="s">
        <v>50</v>
      </c>
      <c r="C127">
        <f>VLOOKUP(A127,Table31[],3,FALSE)</f>
        <v>403</v>
      </c>
      <c r="D127">
        <f>VLOOKUP(A127,Table31[],4,FALSE)</f>
        <v>403</v>
      </c>
      <c r="G127">
        <v>27195</v>
      </c>
      <c r="H127" t="s">
        <v>53</v>
      </c>
      <c r="I127">
        <v>995</v>
      </c>
      <c r="J127">
        <v>0</v>
      </c>
      <c r="N127" s="147">
        <v>27349</v>
      </c>
      <c r="O127" s="148">
        <v>455</v>
      </c>
      <c r="P127" s="148">
        <v>0</v>
      </c>
    </row>
    <row r="128" spans="1:16" x14ac:dyDescent="0.3">
      <c r="A128">
        <v>27299</v>
      </c>
      <c r="B128" t="s">
        <v>50</v>
      </c>
      <c r="C128">
        <f>VLOOKUP(A128,Table31[],3,FALSE)</f>
        <v>483</v>
      </c>
      <c r="D128">
        <f>VLOOKUP(A128,Table31[],4,FALSE)</f>
        <v>0</v>
      </c>
      <c r="G128">
        <v>27194</v>
      </c>
      <c r="H128" t="s">
        <v>21</v>
      </c>
      <c r="I128">
        <v>478.95</v>
      </c>
      <c r="J128">
        <v>0</v>
      </c>
      <c r="N128" s="147">
        <v>27350</v>
      </c>
      <c r="O128" s="148">
        <v>2001</v>
      </c>
      <c r="P128" s="148">
        <v>0</v>
      </c>
    </row>
    <row r="129" spans="1:16" x14ac:dyDescent="0.3">
      <c r="A129">
        <v>27133</v>
      </c>
      <c r="B129" t="s">
        <v>50</v>
      </c>
      <c r="C129">
        <f>VLOOKUP(A129,Table31[],3,FALSE)</f>
        <v>1238</v>
      </c>
      <c r="D129">
        <f>VLOOKUP(A129,Table31[],4,FALSE)</f>
        <v>0</v>
      </c>
      <c r="G129">
        <v>27191</v>
      </c>
      <c r="H129" t="s">
        <v>66</v>
      </c>
      <c r="I129">
        <v>426</v>
      </c>
      <c r="J129">
        <v>0</v>
      </c>
      <c r="N129" s="147">
        <v>27351</v>
      </c>
      <c r="O129" s="148">
        <v>455</v>
      </c>
      <c r="P129" s="148">
        <v>0</v>
      </c>
    </row>
    <row r="130" spans="1:16" x14ac:dyDescent="0.3">
      <c r="G130">
        <v>27189</v>
      </c>
      <c r="H130" t="s">
        <v>15</v>
      </c>
      <c r="I130">
        <v>53</v>
      </c>
      <c r="J130">
        <v>0</v>
      </c>
      <c r="N130" s="147">
        <v>27352</v>
      </c>
      <c r="O130" s="148">
        <v>1100</v>
      </c>
      <c r="P130" s="148">
        <v>0</v>
      </c>
    </row>
    <row r="131" spans="1:16" x14ac:dyDescent="0.3">
      <c r="G131">
        <v>27188</v>
      </c>
      <c r="H131" t="s">
        <v>13</v>
      </c>
      <c r="I131">
        <v>497</v>
      </c>
      <c r="J131">
        <v>0</v>
      </c>
      <c r="N131" s="147" t="s">
        <v>30</v>
      </c>
      <c r="O131" s="148">
        <v>81382.55</v>
      </c>
      <c r="P131" s="148">
        <v>8080.7999999999993</v>
      </c>
    </row>
    <row r="132" spans="1:16" x14ac:dyDescent="0.3">
      <c r="G132">
        <v>27187</v>
      </c>
      <c r="H132" t="s">
        <v>18</v>
      </c>
      <c r="I132">
        <v>623.5</v>
      </c>
      <c r="J132">
        <v>0</v>
      </c>
    </row>
    <row r="133" spans="1:16" x14ac:dyDescent="0.3">
      <c r="G133">
        <v>27186</v>
      </c>
      <c r="H133" t="s">
        <v>15</v>
      </c>
      <c r="I133">
        <v>965</v>
      </c>
      <c r="J133">
        <v>0</v>
      </c>
    </row>
    <row r="134" spans="1:16" x14ac:dyDescent="0.3">
      <c r="G134">
        <v>27182</v>
      </c>
      <c r="H134" t="s">
        <v>13</v>
      </c>
      <c r="I134">
        <v>1316.65</v>
      </c>
      <c r="J134">
        <v>1316.65</v>
      </c>
    </row>
    <row r="135" spans="1:16" x14ac:dyDescent="0.3">
      <c r="G135">
        <v>27180</v>
      </c>
      <c r="H135" t="s">
        <v>8</v>
      </c>
      <c r="I135">
        <v>437</v>
      </c>
      <c r="J135">
        <v>0</v>
      </c>
    </row>
    <row r="136" spans="1:16" x14ac:dyDescent="0.3">
      <c r="G136">
        <v>27179</v>
      </c>
      <c r="H136" t="s">
        <v>21</v>
      </c>
      <c r="I136">
        <v>439</v>
      </c>
      <c r="J136">
        <v>0</v>
      </c>
    </row>
    <row r="137" spans="1:16" x14ac:dyDescent="0.3">
      <c r="G137">
        <v>27178</v>
      </c>
      <c r="H137" t="s">
        <v>13</v>
      </c>
      <c r="I137">
        <v>342</v>
      </c>
      <c r="J137">
        <v>0</v>
      </c>
    </row>
    <row r="138" spans="1:16" x14ac:dyDescent="0.3">
      <c r="G138">
        <v>27176</v>
      </c>
      <c r="H138" t="s">
        <v>66</v>
      </c>
      <c r="I138">
        <v>424</v>
      </c>
      <c r="J138">
        <v>0</v>
      </c>
    </row>
    <row r="139" spans="1:16" x14ac:dyDescent="0.3">
      <c r="G139">
        <v>27174</v>
      </c>
      <c r="H139" t="s">
        <v>13</v>
      </c>
      <c r="I139">
        <v>852</v>
      </c>
      <c r="J139">
        <v>852</v>
      </c>
    </row>
    <row r="140" spans="1:16" x14ac:dyDescent="0.3">
      <c r="G140">
        <v>27172</v>
      </c>
      <c r="H140" t="s">
        <v>18</v>
      </c>
      <c r="I140">
        <v>0</v>
      </c>
      <c r="J140">
        <v>0</v>
      </c>
    </row>
    <row r="141" spans="1:16" x14ac:dyDescent="0.3">
      <c r="G141">
        <v>27171</v>
      </c>
      <c r="H141" t="s">
        <v>53</v>
      </c>
      <c r="I141">
        <v>241</v>
      </c>
      <c r="J141">
        <v>0</v>
      </c>
    </row>
    <row r="142" spans="1:16" x14ac:dyDescent="0.3">
      <c r="G142">
        <v>27169</v>
      </c>
      <c r="H142" t="s">
        <v>67</v>
      </c>
      <c r="I142">
        <v>44</v>
      </c>
      <c r="J142">
        <v>0</v>
      </c>
    </row>
    <row r="143" spans="1:16" x14ac:dyDescent="0.3">
      <c r="G143">
        <v>27167</v>
      </c>
      <c r="H143" t="s">
        <v>7</v>
      </c>
      <c r="I143">
        <v>0</v>
      </c>
      <c r="J143">
        <v>0</v>
      </c>
    </row>
    <row r="144" spans="1:16" x14ac:dyDescent="0.3">
      <c r="G144">
        <v>27165</v>
      </c>
      <c r="H144" t="s">
        <v>20</v>
      </c>
      <c r="I144">
        <v>776</v>
      </c>
      <c r="J144">
        <v>0</v>
      </c>
    </row>
    <row r="145" spans="7:10" x14ac:dyDescent="0.3">
      <c r="G145">
        <v>27160</v>
      </c>
      <c r="H145" t="s">
        <v>66</v>
      </c>
      <c r="I145">
        <v>466</v>
      </c>
      <c r="J145">
        <v>0</v>
      </c>
    </row>
    <row r="146" spans="7:10" x14ac:dyDescent="0.3">
      <c r="G146">
        <v>27159</v>
      </c>
      <c r="H146" t="s">
        <v>9</v>
      </c>
      <c r="I146">
        <v>453</v>
      </c>
      <c r="J146">
        <v>0</v>
      </c>
    </row>
    <row r="147" spans="7:10" x14ac:dyDescent="0.3">
      <c r="G147">
        <v>27157</v>
      </c>
      <c r="H147" t="s">
        <v>9</v>
      </c>
      <c r="I147">
        <v>431</v>
      </c>
      <c r="J147">
        <v>0</v>
      </c>
    </row>
    <row r="148" spans="7:10" x14ac:dyDescent="0.3">
      <c r="G148">
        <v>27156</v>
      </c>
      <c r="H148" t="s">
        <v>12</v>
      </c>
      <c r="I148">
        <v>531.5</v>
      </c>
      <c r="J148">
        <v>0</v>
      </c>
    </row>
    <row r="149" spans="7:10" x14ac:dyDescent="0.3">
      <c r="G149">
        <v>27154</v>
      </c>
      <c r="H149" t="s">
        <v>18</v>
      </c>
      <c r="I149">
        <v>427</v>
      </c>
      <c r="J149">
        <v>0</v>
      </c>
    </row>
    <row r="150" spans="7:10" x14ac:dyDescent="0.3">
      <c r="G150">
        <v>27153</v>
      </c>
      <c r="H150" t="s">
        <v>21</v>
      </c>
      <c r="I150">
        <v>360</v>
      </c>
      <c r="J150">
        <v>0</v>
      </c>
    </row>
    <row r="151" spans="7:10" x14ac:dyDescent="0.3">
      <c r="G151">
        <v>27151</v>
      </c>
      <c r="H151" t="s">
        <v>9</v>
      </c>
      <c r="I151">
        <v>248</v>
      </c>
      <c r="J151">
        <v>0</v>
      </c>
    </row>
    <row r="152" spans="7:10" x14ac:dyDescent="0.3">
      <c r="G152">
        <v>27150</v>
      </c>
      <c r="H152" t="s">
        <v>15</v>
      </c>
      <c r="I152">
        <v>922</v>
      </c>
      <c r="J152">
        <v>0</v>
      </c>
    </row>
    <row r="153" spans="7:10" x14ac:dyDescent="0.3">
      <c r="G153">
        <v>27149</v>
      </c>
      <c r="H153" t="s">
        <v>11</v>
      </c>
      <c r="I153">
        <v>448</v>
      </c>
      <c r="J153">
        <v>448</v>
      </c>
    </row>
    <row r="154" spans="7:10" x14ac:dyDescent="0.3">
      <c r="G154">
        <v>27148</v>
      </c>
      <c r="H154" t="s">
        <v>20</v>
      </c>
      <c r="I154">
        <v>645</v>
      </c>
      <c r="J154">
        <v>0</v>
      </c>
    </row>
    <row r="155" spans="7:10" x14ac:dyDescent="0.3">
      <c r="G155">
        <v>27146</v>
      </c>
      <c r="H155" t="s">
        <v>53</v>
      </c>
      <c r="I155">
        <v>0</v>
      </c>
      <c r="J155">
        <v>0</v>
      </c>
    </row>
    <row r="156" spans="7:10" x14ac:dyDescent="0.3">
      <c r="G156">
        <v>27145</v>
      </c>
      <c r="H156" t="s">
        <v>7</v>
      </c>
      <c r="I156">
        <v>0</v>
      </c>
      <c r="J156">
        <v>0</v>
      </c>
    </row>
    <row r="157" spans="7:10" x14ac:dyDescent="0.3">
      <c r="G157">
        <v>27135</v>
      </c>
      <c r="H157" t="s">
        <v>18</v>
      </c>
      <c r="I157">
        <v>747</v>
      </c>
      <c r="J157">
        <v>0</v>
      </c>
    </row>
    <row r="158" spans="7:10" x14ac:dyDescent="0.3">
      <c r="G158">
        <v>27134</v>
      </c>
      <c r="H158" t="s">
        <v>7</v>
      </c>
      <c r="I158">
        <v>0</v>
      </c>
      <c r="J158">
        <v>0</v>
      </c>
    </row>
    <row r="159" spans="7:10" x14ac:dyDescent="0.3">
      <c r="G159">
        <v>27133</v>
      </c>
      <c r="H159" t="s">
        <v>7</v>
      </c>
      <c r="I159">
        <v>1238</v>
      </c>
      <c r="J159">
        <v>0</v>
      </c>
    </row>
    <row r="160" spans="7:10" x14ac:dyDescent="0.3">
      <c r="G160">
        <v>27132</v>
      </c>
      <c r="H160" t="s">
        <v>20</v>
      </c>
      <c r="I160">
        <v>514</v>
      </c>
      <c r="J160">
        <v>0</v>
      </c>
    </row>
    <row r="161" spans="7:10" x14ac:dyDescent="0.3">
      <c r="G161">
        <v>27131</v>
      </c>
      <c r="H161" t="s">
        <v>11</v>
      </c>
      <c r="I161">
        <v>475</v>
      </c>
      <c r="J161">
        <v>0</v>
      </c>
    </row>
    <row r="162" spans="7:10" x14ac:dyDescent="0.3">
      <c r="G162">
        <v>27130</v>
      </c>
      <c r="H162" t="s">
        <v>13</v>
      </c>
      <c r="I162">
        <v>580</v>
      </c>
      <c r="J162">
        <v>0</v>
      </c>
    </row>
    <row r="163" spans="7:10" x14ac:dyDescent="0.3">
      <c r="G163">
        <v>27127</v>
      </c>
      <c r="H163" t="s">
        <v>20</v>
      </c>
      <c r="I163">
        <v>499</v>
      </c>
      <c r="J163">
        <v>0</v>
      </c>
    </row>
    <row r="164" spans="7:10" x14ac:dyDescent="0.3">
      <c r="G164">
        <v>27122</v>
      </c>
      <c r="H164" t="s">
        <v>13</v>
      </c>
      <c r="I164">
        <v>453</v>
      </c>
      <c r="J164">
        <v>0</v>
      </c>
    </row>
    <row r="165" spans="7:10" x14ac:dyDescent="0.3">
      <c r="G165">
        <v>27121</v>
      </c>
      <c r="H165" t="s">
        <v>13</v>
      </c>
      <c r="I165">
        <v>871</v>
      </c>
      <c r="J165">
        <v>0</v>
      </c>
    </row>
    <row r="166" spans="7:10" x14ac:dyDescent="0.3">
      <c r="G166">
        <v>27119</v>
      </c>
      <c r="H166" t="s">
        <v>67</v>
      </c>
      <c r="I166">
        <v>953</v>
      </c>
      <c r="J166">
        <v>0</v>
      </c>
    </row>
    <row r="167" spans="7:10" x14ac:dyDescent="0.3">
      <c r="G167">
        <v>27118</v>
      </c>
      <c r="H167" t="s">
        <v>21</v>
      </c>
      <c r="I167">
        <v>213</v>
      </c>
      <c r="J167">
        <v>0</v>
      </c>
    </row>
    <row r="168" spans="7:10" x14ac:dyDescent="0.3">
      <c r="G168">
        <v>27117</v>
      </c>
      <c r="H168" t="s">
        <v>20</v>
      </c>
      <c r="I168">
        <v>1309</v>
      </c>
      <c r="J168">
        <v>0</v>
      </c>
    </row>
    <row r="169" spans="7:10" x14ac:dyDescent="0.3">
      <c r="G169">
        <v>27112</v>
      </c>
      <c r="H169" t="s">
        <v>20</v>
      </c>
      <c r="I169">
        <v>555</v>
      </c>
      <c r="J169">
        <v>0</v>
      </c>
    </row>
    <row r="170" spans="7:10" x14ac:dyDescent="0.3">
      <c r="G170">
        <v>27109</v>
      </c>
      <c r="H170" t="s">
        <v>15</v>
      </c>
      <c r="I170">
        <v>661</v>
      </c>
      <c r="J170">
        <v>661</v>
      </c>
    </row>
    <row r="171" spans="7:10" x14ac:dyDescent="0.3">
      <c r="G171">
        <v>27106</v>
      </c>
      <c r="H171" t="s">
        <v>18</v>
      </c>
      <c r="I171">
        <v>534</v>
      </c>
      <c r="J171">
        <v>0</v>
      </c>
    </row>
    <row r="172" spans="7:10" x14ac:dyDescent="0.3">
      <c r="G172">
        <v>27102</v>
      </c>
      <c r="H172" t="s">
        <v>9</v>
      </c>
      <c r="I172">
        <v>375</v>
      </c>
      <c r="J172">
        <v>0</v>
      </c>
    </row>
    <row r="173" spans="7:10" x14ac:dyDescent="0.3">
      <c r="G173">
        <v>27101</v>
      </c>
      <c r="H173" t="s">
        <v>9</v>
      </c>
      <c r="I173">
        <v>1241</v>
      </c>
      <c r="J173">
        <v>0</v>
      </c>
    </row>
    <row r="174" spans="7:10" x14ac:dyDescent="0.3">
      <c r="G174">
        <v>27098</v>
      </c>
      <c r="H174" t="s">
        <v>21</v>
      </c>
      <c r="I174">
        <v>434</v>
      </c>
      <c r="J174">
        <v>0</v>
      </c>
    </row>
    <row r="175" spans="7:10" x14ac:dyDescent="0.3">
      <c r="G175">
        <v>27095</v>
      </c>
      <c r="H175" t="s">
        <v>13</v>
      </c>
      <c r="I175">
        <v>441</v>
      </c>
      <c r="J175">
        <v>0</v>
      </c>
    </row>
    <row r="176" spans="7:10" x14ac:dyDescent="0.3">
      <c r="G176">
        <v>27092</v>
      </c>
      <c r="H176" t="s">
        <v>13</v>
      </c>
      <c r="I176">
        <v>936</v>
      </c>
      <c r="J176">
        <v>0</v>
      </c>
    </row>
    <row r="177" spans="7:10" x14ac:dyDescent="0.3">
      <c r="G177">
        <v>27091</v>
      </c>
      <c r="H177" t="s">
        <v>20</v>
      </c>
      <c r="I177">
        <v>514</v>
      </c>
      <c r="J177">
        <v>0</v>
      </c>
    </row>
    <row r="178" spans="7:10" x14ac:dyDescent="0.3">
      <c r="G178">
        <v>27087</v>
      </c>
      <c r="H178" t="s">
        <v>20</v>
      </c>
      <c r="I178">
        <v>805.5</v>
      </c>
      <c r="J178">
        <v>0</v>
      </c>
    </row>
    <row r="179" spans="7:10" x14ac:dyDescent="0.3">
      <c r="G179">
        <v>27085</v>
      </c>
      <c r="H179" t="s">
        <v>18</v>
      </c>
      <c r="I179">
        <v>2589</v>
      </c>
      <c r="J179">
        <v>0</v>
      </c>
    </row>
    <row r="180" spans="7:10" x14ac:dyDescent="0.3">
      <c r="G180">
        <v>27083</v>
      </c>
      <c r="H180" t="s">
        <v>66</v>
      </c>
      <c r="I180">
        <v>1080</v>
      </c>
      <c r="J180">
        <v>0</v>
      </c>
    </row>
    <row r="181" spans="7:10" x14ac:dyDescent="0.3">
      <c r="G181">
        <v>27082</v>
      </c>
      <c r="H181" t="s">
        <v>15</v>
      </c>
      <c r="I181">
        <v>455</v>
      </c>
      <c r="J181">
        <v>0</v>
      </c>
    </row>
    <row r="182" spans="7:10" x14ac:dyDescent="0.3">
      <c r="G182">
        <v>27078</v>
      </c>
      <c r="H182" t="s">
        <v>66</v>
      </c>
      <c r="I182">
        <v>428</v>
      </c>
      <c r="J182">
        <v>0</v>
      </c>
    </row>
    <row r="183" spans="7:10" x14ac:dyDescent="0.3">
      <c r="G183">
        <v>27071</v>
      </c>
      <c r="H183" t="s">
        <v>15</v>
      </c>
      <c r="I183">
        <v>451</v>
      </c>
      <c r="J183">
        <v>0</v>
      </c>
    </row>
    <row r="184" spans="7:10" x14ac:dyDescent="0.3">
      <c r="G184">
        <v>27068</v>
      </c>
      <c r="H184" t="s">
        <v>8</v>
      </c>
      <c r="I184">
        <v>436</v>
      </c>
      <c r="J184">
        <v>0</v>
      </c>
    </row>
    <row r="185" spans="7:10" x14ac:dyDescent="0.3">
      <c r="G185">
        <v>27064</v>
      </c>
      <c r="H185" t="s">
        <v>15</v>
      </c>
      <c r="I185">
        <v>1758</v>
      </c>
      <c r="J185">
        <v>0</v>
      </c>
    </row>
    <row r="186" spans="7:10" x14ac:dyDescent="0.3">
      <c r="G186">
        <v>27063</v>
      </c>
      <c r="H186" t="s">
        <v>11</v>
      </c>
      <c r="I186">
        <v>217</v>
      </c>
      <c r="J186">
        <v>0</v>
      </c>
    </row>
    <row r="187" spans="7:10" x14ac:dyDescent="0.3">
      <c r="G187">
        <v>27061</v>
      </c>
      <c r="H187" t="s">
        <v>18</v>
      </c>
      <c r="I187">
        <v>1045</v>
      </c>
      <c r="J187">
        <v>0</v>
      </c>
    </row>
    <row r="188" spans="7:10" x14ac:dyDescent="0.3">
      <c r="G188">
        <v>27059</v>
      </c>
      <c r="H188" t="s">
        <v>15</v>
      </c>
      <c r="I188">
        <v>1195</v>
      </c>
      <c r="J188">
        <v>0</v>
      </c>
    </row>
    <row r="189" spans="7:10" x14ac:dyDescent="0.3">
      <c r="G189">
        <v>27056</v>
      </c>
      <c r="H189" t="s">
        <v>67</v>
      </c>
      <c r="I189">
        <v>0</v>
      </c>
      <c r="J189">
        <v>0</v>
      </c>
    </row>
    <row r="190" spans="7:10" x14ac:dyDescent="0.3">
      <c r="G190">
        <v>27053</v>
      </c>
      <c r="H190" t="s">
        <v>13</v>
      </c>
      <c r="I190">
        <v>855.65</v>
      </c>
      <c r="J190">
        <v>0</v>
      </c>
    </row>
    <row r="191" spans="7:10" x14ac:dyDescent="0.3">
      <c r="G191">
        <v>27048</v>
      </c>
      <c r="H191" t="s">
        <v>66</v>
      </c>
      <c r="I191">
        <v>0</v>
      </c>
      <c r="J191">
        <v>0</v>
      </c>
    </row>
    <row r="192" spans="7:10" x14ac:dyDescent="0.3">
      <c r="G192">
        <v>27047</v>
      </c>
      <c r="H192" t="s">
        <v>21</v>
      </c>
      <c r="I192">
        <v>276</v>
      </c>
      <c r="J192">
        <v>0</v>
      </c>
    </row>
    <row r="193" spans="7:10" x14ac:dyDescent="0.3">
      <c r="G193">
        <v>27045</v>
      </c>
      <c r="H193" t="s">
        <v>14</v>
      </c>
      <c r="I193">
        <v>0</v>
      </c>
      <c r="J193">
        <v>0</v>
      </c>
    </row>
    <row r="194" spans="7:10" x14ac:dyDescent="0.3">
      <c r="G194">
        <v>27021</v>
      </c>
      <c r="H194" t="s">
        <v>11</v>
      </c>
      <c r="I194">
        <v>848</v>
      </c>
      <c r="J194">
        <v>0</v>
      </c>
    </row>
    <row r="195" spans="7:10" x14ac:dyDescent="0.3">
      <c r="G195">
        <v>27015</v>
      </c>
      <c r="H195" t="s">
        <v>53</v>
      </c>
      <c r="I195">
        <v>975</v>
      </c>
      <c r="J195">
        <v>0</v>
      </c>
    </row>
    <row r="196" spans="7:10" x14ac:dyDescent="0.3">
      <c r="G196">
        <v>27012</v>
      </c>
      <c r="H196" t="s">
        <v>21</v>
      </c>
      <c r="I196">
        <v>617</v>
      </c>
      <c r="J196">
        <v>0</v>
      </c>
    </row>
    <row r="197" spans="7:10" x14ac:dyDescent="0.3">
      <c r="G197">
        <v>27009</v>
      </c>
      <c r="H197" t="s">
        <v>21</v>
      </c>
      <c r="I197">
        <v>1503</v>
      </c>
      <c r="J197">
        <v>1503</v>
      </c>
    </row>
    <row r="198" spans="7:10" x14ac:dyDescent="0.3">
      <c r="G198">
        <v>26976</v>
      </c>
      <c r="H198" t="s">
        <v>21</v>
      </c>
      <c r="I198">
        <v>843</v>
      </c>
      <c r="J198">
        <v>0</v>
      </c>
    </row>
    <row r="199" spans="7:10" x14ac:dyDescent="0.3">
      <c r="G199">
        <v>26974</v>
      </c>
      <c r="H199" t="s">
        <v>21</v>
      </c>
      <c r="I199">
        <v>510</v>
      </c>
      <c r="J199">
        <v>0</v>
      </c>
    </row>
    <row r="200" spans="7:10" x14ac:dyDescent="0.3">
      <c r="G200">
        <v>26965</v>
      </c>
      <c r="H200" t="s">
        <v>21</v>
      </c>
      <c r="I200">
        <v>726</v>
      </c>
      <c r="J200">
        <v>0</v>
      </c>
    </row>
    <row r="201" spans="7:10" x14ac:dyDescent="0.3">
      <c r="G201">
        <v>26962</v>
      </c>
      <c r="H201" t="s">
        <v>67</v>
      </c>
      <c r="I201">
        <v>473</v>
      </c>
      <c r="J201">
        <v>0</v>
      </c>
    </row>
    <row r="202" spans="7:10" x14ac:dyDescent="0.3">
      <c r="G202">
        <v>26961</v>
      </c>
      <c r="H202" t="s">
        <v>67</v>
      </c>
      <c r="I202">
        <v>588.65</v>
      </c>
      <c r="J202">
        <v>0</v>
      </c>
    </row>
    <row r="203" spans="7:10" x14ac:dyDescent="0.3">
      <c r="G203">
        <v>26957</v>
      </c>
      <c r="H203" t="s">
        <v>67</v>
      </c>
      <c r="I203">
        <v>0</v>
      </c>
      <c r="J203">
        <v>0</v>
      </c>
    </row>
    <row r="204" spans="7:10" x14ac:dyDescent="0.3">
      <c r="G204">
        <v>26948</v>
      </c>
      <c r="H204" t="s">
        <v>20</v>
      </c>
      <c r="I204">
        <v>699</v>
      </c>
      <c r="J204">
        <v>0</v>
      </c>
    </row>
    <row r="205" spans="7:10" x14ac:dyDescent="0.3">
      <c r="G205">
        <v>26946</v>
      </c>
      <c r="H205" t="s">
        <v>20</v>
      </c>
      <c r="I205">
        <v>975</v>
      </c>
      <c r="J205">
        <v>0</v>
      </c>
    </row>
    <row r="206" spans="7:10" x14ac:dyDescent="0.3">
      <c r="G206">
        <v>26941</v>
      </c>
      <c r="H206" t="s">
        <v>18</v>
      </c>
      <c r="I206">
        <v>409</v>
      </c>
      <c r="J206">
        <v>0</v>
      </c>
    </row>
    <row r="207" spans="7:10" x14ac:dyDescent="0.3">
      <c r="G207">
        <v>26934</v>
      </c>
      <c r="H207" t="s">
        <v>18</v>
      </c>
      <c r="I207">
        <v>0</v>
      </c>
      <c r="J207">
        <v>0</v>
      </c>
    </row>
    <row r="208" spans="7:10" x14ac:dyDescent="0.3">
      <c r="G208">
        <v>26931</v>
      </c>
      <c r="H208" t="s">
        <v>21</v>
      </c>
      <c r="I208">
        <v>1019</v>
      </c>
      <c r="J208">
        <v>0</v>
      </c>
    </row>
    <row r="209" spans="7:10" x14ac:dyDescent="0.3">
      <c r="G209">
        <v>26911</v>
      </c>
      <c r="H209" t="s">
        <v>20</v>
      </c>
      <c r="I209">
        <v>0</v>
      </c>
      <c r="J209">
        <v>0</v>
      </c>
    </row>
    <row r="210" spans="7:10" x14ac:dyDescent="0.3">
      <c r="G210">
        <v>26904</v>
      </c>
      <c r="H210" t="s">
        <v>7</v>
      </c>
      <c r="I210">
        <v>0</v>
      </c>
      <c r="J210">
        <v>0</v>
      </c>
    </row>
    <row r="211" spans="7:10" x14ac:dyDescent="0.3">
      <c r="G211">
        <v>26900</v>
      </c>
      <c r="H211" t="s">
        <v>7</v>
      </c>
      <c r="I211">
        <v>0</v>
      </c>
      <c r="J211">
        <v>0</v>
      </c>
    </row>
    <row r="212" spans="7:10" x14ac:dyDescent="0.3">
      <c r="G212">
        <v>26899</v>
      </c>
      <c r="H212" t="s">
        <v>7</v>
      </c>
      <c r="I212">
        <v>0</v>
      </c>
      <c r="J212">
        <v>0</v>
      </c>
    </row>
    <row r="213" spans="7:10" x14ac:dyDescent="0.3">
      <c r="G213">
        <v>26898</v>
      </c>
      <c r="H213" t="s">
        <v>7</v>
      </c>
      <c r="I213">
        <v>3017</v>
      </c>
      <c r="J213">
        <v>0</v>
      </c>
    </row>
    <row r="214" spans="7:10" x14ac:dyDescent="0.3">
      <c r="G214">
        <v>26896</v>
      </c>
      <c r="H214" t="s">
        <v>13</v>
      </c>
      <c r="I214">
        <v>450</v>
      </c>
      <c r="J214">
        <v>0</v>
      </c>
    </row>
    <row r="215" spans="7:10" x14ac:dyDescent="0.3">
      <c r="G215">
        <v>26893</v>
      </c>
      <c r="H215" t="s">
        <v>21</v>
      </c>
      <c r="I215">
        <v>461</v>
      </c>
      <c r="J215">
        <v>0</v>
      </c>
    </row>
    <row r="216" spans="7:10" x14ac:dyDescent="0.3">
      <c r="G216">
        <v>26889</v>
      </c>
      <c r="H216" t="s">
        <v>18</v>
      </c>
      <c r="I216">
        <v>457</v>
      </c>
      <c r="J216">
        <v>0</v>
      </c>
    </row>
    <row r="217" spans="7:10" x14ac:dyDescent="0.3">
      <c r="G217">
        <v>26888</v>
      </c>
      <c r="H217" t="s">
        <v>13</v>
      </c>
      <c r="I217">
        <v>485.65</v>
      </c>
      <c r="J217">
        <v>0</v>
      </c>
    </row>
    <row r="218" spans="7:10" x14ac:dyDescent="0.3">
      <c r="G218">
        <v>26885</v>
      </c>
      <c r="H218" t="s">
        <v>9</v>
      </c>
      <c r="I218">
        <v>530</v>
      </c>
      <c r="J218">
        <v>0</v>
      </c>
    </row>
    <row r="219" spans="7:10" x14ac:dyDescent="0.3">
      <c r="G219">
        <v>26883</v>
      </c>
      <c r="H219" t="s">
        <v>20</v>
      </c>
      <c r="I219">
        <v>766</v>
      </c>
      <c r="J219">
        <v>0</v>
      </c>
    </row>
    <row r="220" spans="7:10" x14ac:dyDescent="0.3">
      <c r="G220">
        <v>26877</v>
      </c>
      <c r="H220" t="s">
        <v>11</v>
      </c>
      <c r="I220">
        <v>0</v>
      </c>
      <c r="J220">
        <v>0</v>
      </c>
    </row>
    <row r="221" spans="7:10" x14ac:dyDescent="0.3">
      <c r="G221">
        <v>26871</v>
      </c>
      <c r="H221" t="s">
        <v>11</v>
      </c>
      <c r="I221">
        <v>254</v>
      </c>
      <c r="J221">
        <v>0</v>
      </c>
    </row>
    <row r="222" spans="7:10" x14ac:dyDescent="0.3">
      <c r="G222">
        <v>26859</v>
      </c>
      <c r="H222" t="s">
        <v>9</v>
      </c>
      <c r="I222">
        <v>0</v>
      </c>
      <c r="J222">
        <v>0</v>
      </c>
    </row>
    <row r="223" spans="7:10" x14ac:dyDescent="0.3">
      <c r="G223">
        <v>26852</v>
      </c>
      <c r="H223" t="s">
        <v>15</v>
      </c>
      <c r="I223">
        <v>1015</v>
      </c>
      <c r="J223">
        <v>0</v>
      </c>
    </row>
    <row r="224" spans="7:10" x14ac:dyDescent="0.3">
      <c r="G224">
        <v>26842</v>
      </c>
      <c r="H224" t="s">
        <v>7</v>
      </c>
      <c r="I224">
        <v>0</v>
      </c>
      <c r="J224">
        <v>0</v>
      </c>
    </row>
    <row r="225" spans="7:10" x14ac:dyDescent="0.3">
      <c r="G225">
        <v>26839</v>
      </c>
      <c r="H225" t="s">
        <v>7</v>
      </c>
      <c r="I225">
        <v>0</v>
      </c>
      <c r="J225">
        <v>0</v>
      </c>
    </row>
    <row r="226" spans="7:10" x14ac:dyDescent="0.3">
      <c r="G226">
        <v>26833</v>
      </c>
      <c r="H226" t="s">
        <v>7</v>
      </c>
      <c r="I226">
        <v>-19</v>
      </c>
      <c r="J226">
        <v>0</v>
      </c>
    </row>
    <row r="227" spans="7:10" x14ac:dyDescent="0.3">
      <c r="G227">
        <v>26823</v>
      </c>
      <c r="H227" t="s">
        <v>11</v>
      </c>
      <c r="I227">
        <v>439</v>
      </c>
      <c r="J227">
        <v>0</v>
      </c>
    </row>
    <row r="228" spans="7:10" x14ac:dyDescent="0.3">
      <c r="G228">
        <v>26819</v>
      </c>
      <c r="H228" t="s">
        <v>7</v>
      </c>
      <c r="I228">
        <v>0</v>
      </c>
      <c r="J228">
        <v>0</v>
      </c>
    </row>
    <row r="229" spans="7:10" x14ac:dyDescent="0.3">
      <c r="G229">
        <v>26818</v>
      </c>
      <c r="H229" t="s">
        <v>7</v>
      </c>
      <c r="I229">
        <v>0</v>
      </c>
      <c r="J229">
        <v>0</v>
      </c>
    </row>
    <row r="230" spans="7:10" x14ac:dyDescent="0.3">
      <c r="G230">
        <v>26815</v>
      </c>
      <c r="H230" t="s">
        <v>21</v>
      </c>
      <c r="I230">
        <v>1111</v>
      </c>
      <c r="J230">
        <v>0</v>
      </c>
    </row>
    <row r="231" spans="7:10" x14ac:dyDescent="0.3">
      <c r="G231">
        <v>26811</v>
      </c>
      <c r="H231" t="s">
        <v>11</v>
      </c>
      <c r="I231">
        <v>0</v>
      </c>
      <c r="J231">
        <v>0</v>
      </c>
    </row>
    <row r="232" spans="7:10" x14ac:dyDescent="0.3">
      <c r="G232">
        <v>26801</v>
      </c>
      <c r="H232" t="s">
        <v>18</v>
      </c>
      <c r="I232">
        <v>0</v>
      </c>
      <c r="J232">
        <v>0</v>
      </c>
    </row>
    <row r="233" spans="7:10" x14ac:dyDescent="0.3">
      <c r="G233">
        <v>26796</v>
      </c>
      <c r="H233" t="s">
        <v>7</v>
      </c>
      <c r="I233">
        <v>1124</v>
      </c>
      <c r="J233">
        <v>0</v>
      </c>
    </row>
    <row r="234" spans="7:10" x14ac:dyDescent="0.3">
      <c r="G234">
        <v>26795</v>
      </c>
      <c r="H234" t="s">
        <v>13</v>
      </c>
      <c r="I234">
        <v>457</v>
      </c>
      <c r="J234">
        <v>0</v>
      </c>
    </row>
    <row r="235" spans="7:10" x14ac:dyDescent="0.3">
      <c r="G235">
        <v>26786</v>
      </c>
      <c r="H235" t="s">
        <v>20</v>
      </c>
      <c r="I235">
        <v>241</v>
      </c>
      <c r="J235">
        <v>0</v>
      </c>
    </row>
    <row r="236" spans="7:10" x14ac:dyDescent="0.3">
      <c r="G236">
        <v>26770</v>
      </c>
      <c r="H236" t="s">
        <v>20</v>
      </c>
      <c r="I236">
        <v>0</v>
      </c>
      <c r="J236">
        <v>0</v>
      </c>
    </row>
    <row r="237" spans="7:10" x14ac:dyDescent="0.3">
      <c r="G237">
        <v>26753</v>
      </c>
      <c r="H237" t="s">
        <v>7</v>
      </c>
      <c r="I237">
        <v>0</v>
      </c>
      <c r="J237">
        <v>0</v>
      </c>
    </row>
    <row r="238" spans="7:10" x14ac:dyDescent="0.3">
      <c r="G238">
        <v>26745</v>
      </c>
      <c r="H238" t="s">
        <v>67</v>
      </c>
      <c r="I238">
        <v>0</v>
      </c>
      <c r="J238">
        <v>0</v>
      </c>
    </row>
    <row r="239" spans="7:10" x14ac:dyDescent="0.3">
      <c r="G239">
        <v>26739</v>
      </c>
      <c r="H239" t="s">
        <v>7</v>
      </c>
      <c r="I239">
        <v>0</v>
      </c>
      <c r="J239">
        <v>0</v>
      </c>
    </row>
    <row r="240" spans="7:10" x14ac:dyDescent="0.3">
      <c r="G240">
        <v>26723</v>
      </c>
      <c r="H240" t="s">
        <v>21</v>
      </c>
      <c r="I240">
        <v>0</v>
      </c>
      <c r="J240">
        <v>0</v>
      </c>
    </row>
    <row r="241" spans="7:10" x14ac:dyDescent="0.3">
      <c r="G241">
        <v>26720</v>
      </c>
      <c r="H241" t="s">
        <v>13</v>
      </c>
      <c r="I241">
        <v>563</v>
      </c>
      <c r="J241">
        <v>0</v>
      </c>
    </row>
    <row r="242" spans="7:10" x14ac:dyDescent="0.3">
      <c r="G242">
        <v>26707</v>
      </c>
      <c r="H242" t="s">
        <v>66</v>
      </c>
      <c r="I242">
        <v>0</v>
      </c>
      <c r="J242">
        <v>0</v>
      </c>
    </row>
    <row r="243" spans="7:10" x14ac:dyDescent="0.3">
      <c r="G243">
        <v>26703</v>
      </c>
      <c r="H243" t="s">
        <v>18</v>
      </c>
      <c r="I243">
        <v>0</v>
      </c>
      <c r="J243">
        <v>0</v>
      </c>
    </row>
    <row r="244" spans="7:10" x14ac:dyDescent="0.3">
      <c r="G244">
        <v>26695</v>
      </c>
      <c r="H244" t="s">
        <v>13</v>
      </c>
      <c r="I244">
        <v>0</v>
      </c>
      <c r="J244">
        <v>0</v>
      </c>
    </row>
    <row r="245" spans="7:10" x14ac:dyDescent="0.3">
      <c r="G245">
        <v>26685</v>
      </c>
      <c r="H245" t="s">
        <v>7</v>
      </c>
      <c r="I245">
        <v>0</v>
      </c>
      <c r="J245">
        <v>0</v>
      </c>
    </row>
    <row r="246" spans="7:10" x14ac:dyDescent="0.3">
      <c r="G246">
        <v>26684</v>
      </c>
      <c r="H246" t="s">
        <v>7</v>
      </c>
      <c r="I246">
        <v>0</v>
      </c>
      <c r="J246">
        <v>0</v>
      </c>
    </row>
    <row r="247" spans="7:10" x14ac:dyDescent="0.3">
      <c r="G247">
        <v>26680</v>
      </c>
      <c r="H247" t="s">
        <v>15</v>
      </c>
      <c r="I247">
        <v>0</v>
      </c>
      <c r="J247">
        <v>0</v>
      </c>
    </row>
    <row r="248" spans="7:10" x14ac:dyDescent="0.3">
      <c r="G248">
        <v>26671</v>
      </c>
      <c r="H248" t="s">
        <v>7</v>
      </c>
      <c r="I248">
        <v>0</v>
      </c>
      <c r="J248">
        <v>0</v>
      </c>
    </row>
    <row r="249" spans="7:10" x14ac:dyDescent="0.3">
      <c r="G249">
        <v>26668</v>
      </c>
      <c r="H249" t="s">
        <v>7</v>
      </c>
      <c r="I249">
        <v>0</v>
      </c>
      <c r="J249">
        <v>0</v>
      </c>
    </row>
    <row r="250" spans="7:10" x14ac:dyDescent="0.3">
      <c r="G250">
        <v>26655</v>
      </c>
      <c r="H250" t="s">
        <v>15</v>
      </c>
      <c r="I250">
        <v>1041.9000000000001</v>
      </c>
      <c r="J250">
        <v>0</v>
      </c>
    </row>
    <row r="251" spans="7:10" x14ac:dyDescent="0.3">
      <c r="G251">
        <v>26626</v>
      </c>
      <c r="H251" t="s">
        <v>7</v>
      </c>
      <c r="I251">
        <v>0</v>
      </c>
      <c r="J251">
        <v>0</v>
      </c>
    </row>
    <row r="252" spans="7:10" x14ac:dyDescent="0.3">
      <c r="G252">
        <v>26622</v>
      </c>
      <c r="H252" t="s">
        <v>7</v>
      </c>
      <c r="I252">
        <v>0</v>
      </c>
      <c r="J252">
        <v>0</v>
      </c>
    </row>
    <row r="253" spans="7:10" x14ac:dyDescent="0.3">
      <c r="G253">
        <v>26605</v>
      </c>
      <c r="H253" t="s">
        <v>20</v>
      </c>
      <c r="I253">
        <v>-25</v>
      </c>
      <c r="J253">
        <v>0</v>
      </c>
    </row>
    <row r="254" spans="7:10" x14ac:dyDescent="0.3">
      <c r="G254">
        <v>26596</v>
      </c>
      <c r="H254" t="s">
        <v>7</v>
      </c>
      <c r="I254">
        <v>0</v>
      </c>
      <c r="J254">
        <v>0</v>
      </c>
    </row>
    <row r="255" spans="7:10" x14ac:dyDescent="0.3">
      <c r="G255">
        <v>26584</v>
      </c>
      <c r="H255" t="s">
        <v>13</v>
      </c>
      <c r="I255">
        <v>0</v>
      </c>
      <c r="J255">
        <v>0</v>
      </c>
    </row>
    <row r="256" spans="7:10" x14ac:dyDescent="0.3">
      <c r="G256">
        <v>26569</v>
      </c>
      <c r="H256" t="s">
        <v>7</v>
      </c>
      <c r="I256">
        <v>0</v>
      </c>
      <c r="J256">
        <v>0</v>
      </c>
    </row>
    <row r="257" spans="7:10" x14ac:dyDescent="0.3">
      <c r="G257">
        <v>26560</v>
      </c>
      <c r="H257" t="s">
        <v>7</v>
      </c>
      <c r="I257">
        <v>0</v>
      </c>
      <c r="J257">
        <v>0</v>
      </c>
    </row>
    <row r="258" spans="7:10" x14ac:dyDescent="0.3">
      <c r="G258">
        <v>26557</v>
      </c>
      <c r="H258" t="s">
        <v>14</v>
      </c>
      <c r="I258">
        <v>0</v>
      </c>
      <c r="J258">
        <v>0</v>
      </c>
    </row>
    <row r="259" spans="7:10" x14ac:dyDescent="0.3">
      <c r="G259">
        <v>26555</v>
      </c>
      <c r="H259" t="s">
        <v>14</v>
      </c>
      <c r="I259">
        <v>0</v>
      </c>
      <c r="J259">
        <v>0</v>
      </c>
    </row>
    <row r="260" spans="7:10" x14ac:dyDescent="0.3">
      <c r="G260">
        <v>26537</v>
      </c>
      <c r="H260" t="s">
        <v>12</v>
      </c>
      <c r="I260">
        <v>0</v>
      </c>
      <c r="J260">
        <v>0</v>
      </c>
    </row>
    <row r="261" spans="7:10" x14ac:dyDescent="0.3">
      <c r="G261">
        <v>26533</v>
      </c>
      <c r="H261" t="s">
        <v>53</v>
      </c>
      <c r="I261">
        <v>673</v>
      </c>
      <c r="J261">
        <v>0</v>
      </c>
    </row>
    <row r="262" spans="7:10" x14ac:dyDescent="0.3">
      <c r="G262">
        <v>26532</v>
      </c>
      <c r="H262" t="s">
        <v>18</v>
      </c>
      <c r="I262">
        <v>-61</v>
      </c>
      <c r="J262">
        <v>0</v>
      </c>
    </row>
    <row r="263" spans="7:10" x14ac:dyDescent="0.3">
      <c r="G263">
        <v>26519</v>
      </c>
      <c r="H263" t="s">
        <v>7</v>
      </c>
      <c r="I263">
        <v>0</v>
      </c>
      <c r="J263">
        <v>0</v>
      </c>
    </row>
    <row r="264" spans="7:10" x14ac:dyDescent="0.3">
      <c r="G264">
        <v>26515</v>
      </c>
      <c r="H264" t="s">
        <v>7</v>
      </c>
      <c r="I264">
        <v>0</v>
      </c>
      <c r="J264">
        <v>0</v>
      </c>
    </row>
    <row r="265" spans="7:10" x14ac:dyDescent="0.3">
      <c r="G265">
        <v>26504</v>
      </c>
      <c r="H265" t="s">
        <v>18</v>
      </c>
      <c r="I265">
        <v>0</v>
      </c>
      <c r="J265">
        <v>0</v>
      </c>
    </row>
    <row r="266" spans="7:10" x14ac:dyDescent="0.3">
      <c r="G266">
        <v>26502</v>
      </c>
      <c r="H266" t="s">
        <v>7</v>
      </c>
      <c r="I266">
        <v>-29</v>
      </c>
      <c r="J266">
        <v>0</v>
      </c>
    </row>
    <row r="267" spans="7:10" x14ac:dyDescent="0.3">
      <c r="G267">
        <v>26494</v>
      </c>
      <c r="H267" t="s">
        <v>18</v>
      </c>
      <c r="I267">
        <v>0</v>
      </c>
      <c r="J267">
        <v>0</v>
      </c>
    </row>
    <row r="268" spans="7:10" x14ac:dyDescent="0.3">
      <c r="G268">
        <v>26493</v>
      </c>
      <c r="H268" t="s">
        <v>7</v>
      </c>
      <c r="I268">
        <v>0</v>
      </c>
      <c r="J268">
        <v>0</v>
      </c>
    </row>
    <row r="269" spans="7:10" x14ac:dyDescent="0.3">
      <c r="G269">
        <v>26490</v>
      </c>
      <c r="H269" t="s">
        <v>18</v>
      </c>
      <c r="I269">
        <v>0</v>
      </c>
      <c r="J269">
        <v>0</v>
      </c>
    </row>
    <row r="270" spans="7:10" x14ac:dyDescent="0.3">
      <c r="G270">
        <v>26484</v>
      </c>
      <c r="H270" t="s">
        <v>7</v>
      </c>
      <c r="I270">
        <v>0</v>
      </c>
      <c r="J270">
        <v>0</v>
      </c>
    </row>
    <row r="271" spans="7:10" x14ac:dyDescent="0.3">
      <c r="G271">
        <v>26471</v>
      </c>
      <c r="H271" t="s">
        <v>12</v>
      </c>
      <c r="I271">
        <v>0</v>
      </c>
      <c r="J271">
        <v>0</v>
      </c>
    </row>
    <row r="272" spans="7:10" x14ac:dyDescent="0.3">
      <c r="G272">
        <v>26464</v>
      </c>
      <c r="H272" t="s">
        <v>7</v>
      </c>
      <c r="I272">
        <v>0</v>
      </c>
      <c r="J272">
        <v>0</v>
      </c>
    </row>
    <row r="273" spans="7:10" x14ac:dyDescent="0.3">
      <c r="G273">
        <v>26458</v>
      </c>
      <c r="H273" t="s">
        <v>20</v>
      </c>
      <c r="I273">
        <v>0</v>
      </c>
      <c r="J273">
        <v>0</v>
      </c>
    </row>
    <row r="274" spans="7:10" x14ac:dyDescent="0.3">
      <c r="G274">
        <v>26457</v>
      </c>
      <c r="H274" t="s">
        <v>7</v>
      </c>
      <c r="I274">
        <v>0</v>
      </c>
      <c r="J274">
        <v>0</v>
      </c>
    </row>
    <row r="275" spans="7:10" x14ac:dyDescent="0.3">
      <c r="G275">
        <v>26439</v>
      </c>
      <c r="H275" t="s">
        <v>7</v>
      </c>
      <c r="I275">
        <v>0</v>
      </c>
      <c r="J275">
        <v>0</v>
      </c>
    </row>
    <row r="276" spans="7:10" x14ac:dyDescent="0.3">
      <c r="G276">
        <v>26436</v>
      </c>
      <c r="H276" t="s">
        <v>7</v>
      </c>
      <c r="I276">
        <v>0</v>
      </c>
      <c r="J276">
        <v>0</v>
      </c>
    </row>
    <row r="277" spans="7:10" x14ac:dyDescent="0.3">
      <c r="G277">
        <v>26426</v>
      </c>
      <c r="H277" t="s">
        <v>12</v>
      </c>
      <c r="I277">
        <v>-25</v>
      </c>
      <c r="J277">
        <v>0</v>
      </c>
    </row>
    <row r="278" spans="7:10" x14ac:dyDescent="0.3">
      <c r="G278">
        <v>26424</v>
      </c>
      <c r="H278" t="s">
        <v>7</v>
      </c>
      <c r="I278">
        <v>0</v>
      </c>
      <c r="J278">
        <v>0</v>
      </c>
    </row>
    <row r="279" spans="7:10" x14ac:dyDescent="0.3">
      <c r="G279">
        <v>26422</v>
      </c>
      <c r="H279" t="s">
        <v>18</v>
      </c>
      <c r="I279">
        <v>0</v>
      </c>
      <c r="J279">
        <v>0</v>
      </c>
    </row>
    <row r="280" spans="7:10" x14ac:dyDescent="0.3">
      <c r="G280">
        <v>26394</v>
      </c>
      <c r="H280" t="s">
        <v>7</v>
      </c>
      <c r="I280">
        <v>0</v>
      </c>
      <c r="J280">
        <v>0</v>
      </c>
    </row>
    <row r="281" spans="7:10" x14ac:dyDescent="0.3">
      <c r="G281">
        <v>26393</v>
      </c>
      <c r="H281" t="s">
        <v>7</v>
      </c>
      <c r="I281">
        <v>0</v>
      </c>
      <c r="J281">
        <v>0</v>
      </c>
    </row>
    <row r="282" spans="7:10" x14ac:dyDescent="0.3">
      <c r="G282">
        <v>26366</v>
      </c>
      <c r="H282" t="s">
        <v>11</v>
      </c>
      <c r="I282">
        <v>0</v>
      </c>
      <c r="J282">
        <v>0</v>
      </c>
    </row>
    <row r="283" spans="7:10" x14ac:dyDescent="0.3">
      <c r="G283">
        <v>26316</v>
      </c>
      <c r="H283" t="s">
        <v>7</v>
      </c>
      <c r="I283">
        <v>0</v>
      </c>
      <c r="J283">
        <v>0</v>
      </c>
    </row>
    <row r="284" spans="7:10" x14ac:dyDescent="0.3">
      <c r="G284">
        <v>26292</v>
      </c>
      <c r="H284" t="s">
        <v>14</v>
      </c>
      <c r="I284">
        <v>0</v>
      </c>
      <c r="J284">
        <v>0</v>
      </c>
    </row>
    <row r="285" spans="7:10" x14ac:dyDescent="0.3">
      <c r="G285">
        <v>26225</v>
      </c>
      <c r="H285" t="s">
        <v>9</v>
      </c>
      <c r="I285">
        <v>0</v>
      </c>
      <c r="J285">
        <v>0</v>
      </c>
    </row>
    <row r="286" spans="7:10" x14ac:dyDescent="0.3">
      <c r="G286">
        <v>26202</v>
      </c>
      <c r="H286" t="s">
        <v>7</v>
      </c>
      <c r="I286">
        <v>0</v>
      </c>
      <c r="J286">
        <v>0</v>
      </c>
    </row>
    <row r="287" spans="7:10" x14ac:dyDescent="0.3">
      <c r="G287">
        <v>26201</v>
      </c>
      <c r="H287" t="s">
        <v>7</v>
      </c>
      <c r="I287">
        <v>0</v>
      </c>
      <c r="J287">
        <v>0</v>
      </c>
    </row>
    <row r="288" spans="7:10" x14ac:dyDescent="0.3">
      <c r="G288">
        <v>26192</v>
      </c>
      <c r="H288" t="s">
        <v>7</v>
      </c>
      <c r="I288">
        <v>0</v>
      </c>
      <c r="J288">
        <v>0</v>
      </c>
    </row>
    <row r="289" spans="7:10" x14ac:dyDescent="0.3">
      <c r="G289">
        <v>26080</v>
      </c>
      <c r="H289" t="s">
        <v>12</v>
      </c>
      <c r="I289">
        <v>-25</v>
      </c>
      <c r="J289">
        <v>0</v>
      </c>
    </row>
  </sheetData>
  <conditionalFormatting sqref="A1:A1048576">
    <cfRule type="duplicateValues" dxfId="99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D544-108A-4091-9675-E3F60A7E219F}">
  <dimension ref="A2:Q299"/>
  <sheetViews>
    <sheetView topLeftCell="A98" workbookViewId="0">
      <selection activeCell="C113" sqref="C113"/>
    </sheetView>
  </sheetViews>
  <sheetFormatPr defaultRowHeight="14.4" x14ac:dyDescent="0.3"/>
  <cols>
    <col min="3" max="3" width="9.5546875" customWidth="1"/>
    <col min="10" max="10" width="9.5546875" customWidth="1"/>
    <col min="15" max="15" width="12.5546875" bestFit="1" customWidth="1"/>
    <col min="16" max="16" width="14.21875" bestFit="1" customWidth="1"/>
    <col min="17" max="17" width="12.6640625" bestFit="1" customWidth="1"/>
  </cols>
  <sheetData>
    <row r="2" spans="1:17" x14ac:dyDescent="0.3">
      <c r="A2" t="s">
        <v>23</v>
      </c>
      <c r="B2" t="s">
        <v>0</v>
      </c>
      <c r="C2" t="s">
        <v>25</v>
      </c>
      <c r="D2" t="s">
        <v>26</v>
      </c>
      <c r="H2" t="s">
        <v>78</v>
      </c>
      <c r="I2" t="s">
        <v>0</v>
      </c>
      <c r="J2" t="s">
        <v>25</v>
      </c>
      <c r="K2" t="s">
        <v>26</v>
      </c>
      <c r="O2" s="44" t="s">
        <v>0</v>
      </c>
      <c r="P2" t="s">
        <v>28</v>
      </c>
    </row>
    <row r="3" spans="1:17" x14ac:dyDescent="0.3">
      <c r="A3">
        <v>27446</v>
      </c>
      <c r="B3" t="s">
        <v>2</v>
      </c>
      <c r="C3">
        <f>VLOOKUP(A3,Table33[],3,FALSE)</f>
        <v>705</v>
      </c>
      <c r="D3">
        <f>VLOOKUP(A3,Table33[],4,FALSE)</f>
        <v>705</v>
      </c>
      <c r="H3">
        <v>27523</v>
      </c>
      <c r="I3" t="s">
        <v>7</v>
      </c>
      <c r="J3">
        <v>112</v>
      </c>
      <c r="K3">
        <v>0</v>
      </c>
    </row>
    <row r="4" spans="1:17" x14ac:dyDescent="0.3">
      <c r="A4">
        <v>27380</v>
      </c>
      <c r="B4" t="s">
        <v>2</v>
      </c>
      <c r="C4">
        <f>VLOOKUP(A4,Table33[],3,FALSE)</f>
        <v>459</v>
      </c>
      <c r="D4">
        <f>VLOOKUP(A4,Table33[],4,FALSE)</f>
        <v>0</v>
      </c>
      <c r="H4">
        <v>27521</v>
      </c>
      <c r="I4" t="s">
        <v>7</v>
      </c>
      <c r="J4">
        <v>138</v>
      </c>
      <c r="K4">
        <v>0</v>
      </c>
      <c r="O4" s="44" t="s">
        <v>29</v>
      </c>
      <c r="P4" t="s">
        <v>31</v>
      </c>
      <c r="Q4" t="s">
        <v>32</v>
      </c>
    </row>
    <row r="5" spans="1:17" x14ac:dyDescent="0.3">
      <c r="A5">
        <v>27442</v>
      </c>
      <c r="B5" t="s">
        <v>2</v>
      </c>
      <c r="C5">
        <f>VLOOKUP(A5,Table33[],3,FALSE)</f>
        <v>905</v>
      </c>
      <c r="D5">
        <f>VLOOKUP(A5,Table33[],4,FALSE)</f>
        <v>905</v>
      </c>
      <c r="H5">
        <v>27520</v>
      </c>
      <c r="I5" t="s">
        <v>7</v>
      </c>
      <c r="J5">
        <v>66</v>
      </c>
      <c r="K5">
        <v>0</v>
      </c>
      <c r="O5" s="45">
        <v>26786</v>
      </c>
      <c r="P5" s="80">
        <v>241</v>
      </c>
      <c r="Q5" s="80">
        <v>0</v>
      </c>
    </row>
    <row r="6" spans="1:17" x14ac:dyDescent="0.3">
      <c r="A6">
        <v>27407</v>
      </c>
      <c r="B6" t="s">
        <v>2</v>
      </c>
      <c r="C6">
        <f>VLOOKUP(A6,Table33[],3,FALSE)</f>
        <v>489</v>
      </c>
      <c r="D6">
        <f>VLOOKUP(A6,Table33[],4,FALSE)</f>
        <v>0</v>
      </c>
      <c r="H6">
        <v>27519</v>
      </c>
      <c r="I6" t="s">
        <v>7</v>
      </c>
      <c r="J6">
        <v>462</v>
      </c>
      <c r="K6">
        <v>0</v>
      </c>
      <c r="O6" s="45">
        <v>26795</v>
      </c>
      <c r="P6" s="80">
        <v>457</v>
      </c>
      <c r="Q6" s="80">
        <v>0</v>
      </c>
    </row>
    <row r="7" spans="1:17" x14ac:dyDescent="0.3">
      <c r="A7">
        <v>27450</v>
      </c>
      <c r="B7" t="s">
        <v>2</v>
      </c>
      <c r="C7">
        <f>VLOOKUP(A7,Table33[],3,FALSE)</f>
        <v>704</v>
      </c>
      <c r="D7">
        <f>VLOOKUP(A7,Table33[],4,FALSE)</f>
        <v>704</v>
      </c>
      <c r="H7">
        <v>27518</v>
      </c>
      <c r="I7" t="s">
        <v>7</v>
      </c>
      <c r="J7">
        <v>473</v>
      </c>
      <c r="K7">
        <v>473</v>
      </c>
      <c r="O7" s="45">
        <v>26883</v>
      </c>
      <c r="P7" s="80">
        <v>766</v>
      </c>
      <c r="Q7" s="80">
        <v>0</v>
      </c>
    </row>
    <row r="8" spans="1:17" x14ac:dyDescent="0.3">
      <c r="A8">
        <v>27449</v>
      </c>
      <c r="B8" t="s">
        <v>2</v>
      </c>
      <c r="C8">
        <f>VLOOKUP(A8,Table33[],3,FALSE)</f>
        <v>612</v>
      </c>
      <c r="D8">
        <f>VLOOKUP(A8,Table33[],4,FALSE)</f>
        <v>0</v>
      </c>
      <c r="H8">
        <v>27517</v>
      </c>
      <c r="I8" t="s">
        <v>7</v>
      </c>
      <c r="J8">
        <v>426</v>
      </c>
      <c r="K8">
        <v>0</v>
      </c>
      <c r="O8" s="45">
        <v>27015</v>
      </c>
      <c r="P8" s="80">
        <v>975</v>
      </c>
      <c r="Q8" s="80">
        <v>0</v>
      </c>
    </row>
    <row r="9" spans="1:17" x14ac:dyDescent="0.3">
      <c r="A9">
        <v>27429</v>
      </c>
      <c r="B9" t="s">
        <v>2</v>
      </c>
      <c r="C9">
        <f>VLOOKUP(A9,Table33[],3,FALSE)</f>
        <v>523</v>
      </c>
      <c r="D9">
        <f>VLOOKUP(A9,Table33[],4,FALSE)</f>
        <v>0</v>
      </c>
      <c r="H9">
        <v>27516</v>
      </c>
      <c r="I9" t="s">
        <v>7</v>
      </c>
      <c r="J9">
        <v>688</v>
      </c>
      <c r="K9">
        <v>0</v>
      </c>
      <c r="O9" s="45">
        <v>27102</v>
      </c>
      <c r="P9" s="80">
        <v>375</v>
      </c>
      <c r="Q9" s="80">
        <v>0</v>
      </c>
    </row>
    <row r="10" spans="1:17" x14ac:dyDescent="0.3">
      <c r="A10">
        <v>27369</v>
      </c>
      <c r="B10" t="s">
        <v>2</v>
      </c>
      <c r="C10">
        <f>VLOOKUP(A10,Table33[],3,FALSE)</f>
        <v>23</v>
      </c>
      <c r="D10">
        <f>VLOOKUP(A10,Table33[],4,FALSE)</f>
        <v>0</v>
      </c>
      <c r="H10">
        <v>27515</v>
      </c>
      <c r="I10" t="s">
        <v>7</v>
      </c>
      <c r="J10">
        <v>459</v>
      </c>
      <c r="K10">
        <v>0</v>
      </c>
      <c r="O10" s="45">
        <v>27107</v>
      </c>
      <c r="P10" s="80">
        <v>453</v>
      </c>
      <c r="Q10" s="80">
        <v>0</v>
      </c>
    </row>
    <row r="11" spans="1:17" x14ac:dyDescent="0.3">
      <c r="A11">
        <v>27278</v>
      </c>
      <c r="B11" t="s">
        <v>2</v>
      </c>
      <c r="C11">
        <f>VLOOKUP(A11,Table33[],3,FALSE)</f>
        <v>593</v>
      </c>
      <c r="D11">
        <f>VLOOKUP(A11,Table33[],4,FALSE)</f>
        <v>0</v>
      </c>
      <c r="H11">
        <v>27514</v>
      </c>
      <c r="I11" t="s">
        <v>7</v>
      </c>
      <c r="J11">
        <v>1306</v>
      </c>
      <c r="K11">
        <v>0</v>
      </c>
      <c r="O11" s="45">
        <v>27112</v>
      </c>
      <c r="P11" s="80">
        <v>555</v>
      </c>
      <c r="Q11" s="80">
        <v>0</v>
      </c>
    </row>
    <row r="12" spans="1:17" x14ac:dyDescent="0.3">
      <c r="A12">
        <v>27453</v>
      </c>
      <c r="B12" t="s">
        <v>2</v>
      </c>
      <c r="C12">
        <f>VLOOKUP(A12,Table33[],3,FALSE)</f>
        <v>874</v>
      </c>
      <c r="D12">
        <f>VLOOKUP(A12,Table33[],4,FALSE)</f>
        <v>874</v>
      </c>
      <c r="H12">
        <v>27513</v>
      </c>
      <c r="I12" t="s">
        <v>7</v>
      </c>
      <c r="J12">
        <v>61</v>
      </c>
      <c r="K12">
        <v>0</v>
      </c>
      <c r="O12" s="45">
        <v>27160</v>
      </c>
      <c r="P12" s="80">
        <v>466</v>
      </c>
      <c r="Q12" s="80">
        <v>0</v>
      </c>
    </row>
    <row r="13" spans="1:17" x14ac:dyDescent="0.3">
      <c r="A13">
        <v>27454</v>
      </c>
      <c r="B13" t="s">
        <v>2</v>
      </c>
      <c r="C13">
        <f>VLOOKUP(A13,Table33[],3,FALSE)</f>
        <v>874</v>
      </c>
      <c r="D13">
        <f>VLOOKUP(A13,Table33[],4,FALSE)</f>
        <v>874</v>
      </c>
      <c r="H13">
        <v>27512</v>
      </c>
      <c r="I13" t="s">
        <v>7</v>
      </c>
      <c r="J13">
        <v>568</v>
      </c>
      <c r="K13">
        <v>0</v>
      </c>
      <c r="O13" s="45">
        <v>27189</v>
      </c>
      <c r="P13" s="80">
        <v>53</v>
      </c>
      <c r="Q13" s="80">
        <v>0</v>
      </c>
    </row>
    <row r="14" spans="1:17" x14ac:dyDescent="0.3">
      <c r="A14">
        <v>27444</v>
      </c>
      <c r="B14" t="s">
        <v>2</v>
      </c>
      <c r="C14">
        <f>VLOOKUP(A14,Table33[],3,FALSE)</f>
        <v>960</v>
      </c>
      <c r="D14">
        <f>VLOOKUP(A14,Table33[],4,FALSE)</f>
        <v>0</v>
      </c>
      <c r="H14">
        <v>27511</v>
      </c>
      <c r="I14" t="s">
        <v>7</v>
      </c>
      <c r="J14">
        <v>957</v>
      </c>
      <c r="K14">
        <v>0</v>
      </c>
      <c r="O14" s="45">
        <v>27192</v>
      </c>
      <c r="P14" s="80">
        <v>597</v>
      </c>
      <c r="Q14" s="80">
        <v>0</v>
      </c>
    </row>
    <row r="15" spans="1:17" x14ac:dyDescent="0.3">
      <c r="A15">
        <v>27242</v>
      </c>
      <c r="B15" t="s">
        <v>2</v>
      </c>
      <c r="C15">
        <f>VLOOKUP(A15,Table33[],3,FALSE)</f>
        <v>1961</v>
      </c>
      <c r="D15">
        <f>VLOOKUP(A15,Table33[],4,FALSE)</f>
        <v>0</v>
      </c>
      <c r="H15">
        <v>27510</v>
      </c>
      <c r="I15" t="s">
        <v>7</v>
      </c>
      <c r="J15">
        <v>1251</v>
      </c>
      <c r="K15">
        <v>0</v>
      </c>
      <c r="O15" s="45">
        <v>27199</v>
      </c>
      <c r="P15" s="80">
        <v>504</v>
      </c>
      <c r="Q15" s="80">
        <v>0</v>
      </c>
    </row>
    <row r="16" spans="1:17" x14ac:dyDescent="0.3">
      <c r="A16">
        <v>27428</v>
      </c>
      <c r="B16" t="s">
        <v>2</v>
      </c>
      <c r="C16">
        <f>VLOOKUP(A16,Table33[],3,FALSE)</f>
        <v>797</v>
      </c>
      <c r="D16">
        <f>VLOOKUP(A16,Table33[],4,FALSE)</f>
        <v>0</v>
      </c>
      <c r="H16">
        <v>27509</v>
      </c>
      <c r="I16" t="s">
        <v>7</v>
      </c>
      <c r="J16">
        <v>1333</v>
      </c>
      <c r="K16">
        <v>0</v>
      </c>
      <c r="O16" s="45">
        <v>27201</v>
      </c>
      <c r="P16" s="80">
        <v>500</v>
      </c>
      <c r="Q16" s="80">
        <v>0</v>
      </c>
    </row>
    <row r="17" spans="1:17" x14ac:dyDescent="0.3">
      <c r="A17">
        <v>27422</v>
      </c>
      <c r="B17" t="s">
        <v>2</v>
      </c>
      <c r="C17">
        <f>VLOOKUP(A17,Table33[],3,FALSE)</f>
        <v>247</v>
      </c>
      <c r="D17">
        <f>VLOOKUP(A17,Table33[],4,FALSE)</f>
        <v>0</v>
      </c>
      <c r="H17">
        <v>27508</v>
      </c>
      <c r="I17" t="s">
        <v>7</v>
      </c>
      <c r="J17">
        <v>486</v>
      </c>
      <c r="K17">
        <v>486</v>
      </c>
      <c r="O17" s="45">
        <v>27203</v>
      </c>
      <c r="P17" s="80">
        <v>419</v>
      </c>
      <c r="Q17" s="80">
        <v>0</v>
      </c>
    </row>
    <row r="18" spans="1:17" x14ac:dyDescent="0.3">
      <c r="A18">
        <v>27451</v>
      </c>
      <c r="B18" t="s">
        <v>2</v>
      </c>
      <c r="C18">
        <f>VLOOKUP(A18,Table33[],3,FALSE)</f>
        <v>1318</v>
      </c>
      <c r="D18">
        <f>VLOOKUP(A18,Table33[],4,FALSE)</f>
        <v>1318</v>
      </c>
      <c r="H18">
        <v>27507</v>
      </c>
      <c r="I18" t="s">
        <v>7</v>
      </c>
      <c r="J18">
        <v>3783</v>
      </c>
      <c r="K18">
        <v>3783</v>
      </c>
      <c r="O18" s="45">
        <v>27206</v>
      </c>
      <c r="P18" s="80">
        <v>545</v>
      </c>
      <c r="Q18" s="80">
        <v>0</v>
      </c>
    </row>
    <row r="19" spans="1:17" x14ac:dyDescent="0.3">
      <c r="A19">
        <v>27396</v>
      </c>
      <c r="B19" t="s">
        <v>2</v>
      </c>
      <c r="C19">
        <f>VLOOKUP(A19,Table33[],3,FALSE)</f>
        <v>495</v>
      </c>
      <c r="D19">
        <f>VLOOKUP(A19,Table33[],4,FALSE)</f>
        <v>0</v>
      </c>
      <c r="H19">
        <v>27505</v>
      </c>
      <c r="I19" t="s">
        <v>7</v>
      </c>
      <c r="J19">
        <v>450</v>
      </c>
      <c r="K19">
        <v>0</v>
      </c>
      <c r="O19" s="45">
        <v>27211</v>
      </c>
      <c r="P19" s="80">
        <v>1493</v>
      </c>
      <c r="Q19" s="80">
        <v>0</v>
      </c>
    </row>
    <row r="20" spans="1:17" x14ac:dyDescent="0.3">
      <c r="A20">
        <v>27436</v>
      </c>
      <c r="B20" t="s">
        <v>2</v>
      </c>
      <c r="C20">
        <f>VLOOKUP(A20,Table33[],3,FALSE)</f>
        <v>730</v>
      </c>
      <c r="D20">
        <f>VLOOKUP(A20,Table33[],4,FALSE)</f>
        <v>0</v>
      </c>
      <c r="H20">
        <v>27504</v>
      </c>
      <c r="I20" t="s">
        <v>7</v>
      </c>
      <c r="J20">
        <v>450.5</v>
      </c>
      <c r="K20">
        <v>0</v>
      </c>
      <c r="O20" s="45">
        <v>27214</v>
      </c>
      <c r="P20" s="80">
        <v>619</v>
      </c>
      <c r="Q20" s="80">
        <v>0</v>
      </c>
    </row>
    <row r="21" spans="1:17" x14ac:dyDescent="0.3">
      <c r="A21">
        <v>27438</v>
      </c>
      <c r="B21" t="s">
        <v>2</v>
      </c>
      <c r="C21">
        <f>VLOOKUP(A21,Table33[],3,FALSE)</f>
        <v>451</v>
      </c>
      <c r="D21">
        <f>VLOOKUP(A21,Table33[],4,FALSE)</f>
        <v>0</v>
      </c>
      <c r="H21">
        <v>27503</v>
      </c>
      <c r="I21" t="s">
        <v>7</v>
      </c>
      <c r="J21">
        <v>483</v>
      </c>
      <c r="K21">
        <v>0</v>
      </c>
      <c r="O21" s="45">
        <v>27216</v>
      </c>
      <c r="P21" s="80">
        <v>456</v>
      </c>
      <c r="Q21" s="80">
        <v>0</v>
      </c>
    </row>
    <row r="22" spans="1:17" x14ac:dyDescent="0.3">
      <c r="A22">
        <v>27206</v>
      </c>
      <c r="B22" t="s">
        <v>2</v>
      </c>
      <c r="C22">
        <f>VLOOKUP(A22,Table33[],3,FALSE)</f>
        <v>545</v>
      </c>
      <c r="D22">
        <f>VLOOKUP(A22,Table33[],4,FALSE)</f>
        <v>0</v>
      </c>
      <c r="H22">
        <v>27502</v>
      </c>
      <c r="I22" t="s">
        <v>7</v>
      </c>
      <c r="J22">
        <v>2061</v>
      </c>
      <c r="K22">
        <v>0</v>
      </c>
      <c r="O22" s="45">
        <v>27221</v>
      </c>
      <c r="P22" s="80">
        <v>637</v>
      </c>
      <c r="Q22" s="80">
        <v>0</v>
      </c>
    </row>
    <row r="23" spans="1:17" x14ac:dyDescent="0.3">
      <c r="A23">
        <v>27331</v>
      </c>
      <c r="B23" t="s">
        <v>2</v>
      </c>
      <c r="C23">
        <f>VLOOKUP(A23,Table33[],3,FALSE)</f>
        <v>396</v>
      </c>
      <c r="D23">
        <f>VLOOKUP(A23,Table33[],4,FALSE)</f>
        <v>0</v>
      </c>
      <c r="H23">
        <v>27501</v>
      </c>
      <c r="I23" t="s">
        <v>7</v>
      </c>
      <c r="J23">
        <v>566</v>
      </c>
      <c r="K23">
        <v>0</v>
      </c>
      <c r="O23" s="45">
        <v>27225</v>
      </c>
      <c r="P23" s="80">
        <v>608</v>
      </c>
      <c r="Q23" s="80">
        <v>0</v>
      </c>
    </row>
    <row r="24" spans="1:17" x14ac:dyDescent="0.3">
      <c r="A24">
        <v>27250</v>
      </c>
      <c r="B24" t="s">
        <v>2</v>
      </c>
      <c r="C24">
        <f>VLOOKUP(A24,Table33[],3,FALSE)</f>
        <v>502</v>
      </c>
      <c r="D24">
        <f>VLOOKUP(A24,Table33[],4,FALSE)</f>
        <v>0</v>
      </c>
      <c r="H24">
        <v>27500</v>
      </c>
      <c r="I24" t="s">
        <v>7</v>
      </c>
      <c r="J24">
        <v>597</v>
      </c>
      <c r="K24">
        <v>0</v>
      </c>
      <c r="O24" s="45">
        <v>27242</v>
      </c>
      <c r="P24" s="80">
        <v>1961</v>
      </c>
      <c r="Q24" s="80">
        <v>0</v>
      </c>
    </row>
    <row r="25" spans="1:17" x14ac:dyDescent="0.3">
      <c r="A25">
        <v>27189</v>
      </c>
      <c r="B25" t="s">
        <v>2</v>
      </c>
      <c r="C25">
        <f>VLOOKUP(A25,Table33[],3,FALSE)</f>
        <v>53</v>
      </c>
      <c r="D25">
        <f>VLOOKUP(A25,Table33[],4,FALSE)</f>
        <v>0</v>
      </c>
      <c r="H25">
        <v>27499</v>
      </c>
      <c r="I25" t="s">
        <v>7</v>
      </c>
      <c r="J25">
        <v>278</v>
      </c>
      <c r="K25">
        <v>0</v>
      </c>
      <c r="O25" s="45">
        <v>27250</v>
      </c>
      <c r="P25" s="80">
        <v>502</v>
      </c>
      <c r="Q25" s="80">
        <v>0</v>
      </c>
    </row>
    <row r="26" spans="1:17" x14ac:dyDescent="0.3">
      <c r="A26">
        <v>27201</v>
      </c>
      <c r="B26" t="s">
        <v>1</v>
      </c>
      <c r="C26">
        <f>VLOOKUP(A26,Table33[],3,FALSE)</f>
        <v>500</v>
      </c>
      <c r="D26">
        <f>VLOOKUP(A26,Table33[],4,FALSE)</f>
        <v>0</v>
      </c>
      <c r="H26">
        <v>27498</v>
      </c>
      <c r="I26" t="s">
        <v>7</v>
      </c>
      <c r="J26">
        <v>1090.5999999999999</v>
      </c>
      <c r="K26">
        <v>0</v>
      </c>
      <c r="O26" s="45">
        <v>27254</v>
      </c>
      <c r="P26" s="80">
        <v>497</v>
      </c>
      <c r="Q26" s="80">
        <v>497</v>
      </c>
    </row>
    <row r="27" spans="1:17" x14ac:dyDescent="0.3">
      <c r="A27">
        <v>27457</v>
      </c>
      <c r="B27" t="s">
        <v>1</v>
      </c>
      <c r="C27">
        <f>VLOOKUP(A27,Table33[],3,FALSE)</f>
        <v>501</v>
      </c>
      <c r="D27">
        <f>VLOOKUP(A27,Table33[],4,FALSE)</f>
        <v>501</v>
      </c>
      <c r="H27">
        <v>27497</v>
      </c>
      <c r="I27" t="s">
        <v>7</v>
      </c>
      <c r="J27">
        <v>747</v>
      </c>
      <c r="K27">
        <v>0</v>
      </c>
      <c r="O27" s="45">
        <v>27255</v>
      </c>
      <c r="P27" s="80">
        <v>517</v>
      </c>
      <c r="Q27" s="80">
        <v>0</v>
      </c>
    </row>
    <row r="28" spans="1:17" x14ac:dyDescent="0.3">
      <c r="A28">
        <v>27425</v>
      </c>
      <c r="B28" t="s">
        <v>1</v>
      </c>
      <c r="C28">
        <f>VLOOKUP(A28,Table33[],3,FALSE)</f>
        <v>388</v>
      </c>
      <c r="D28">
        <f>VLOOKUP(A28,Table33[],4,FALSE)</f>
        <v>0</v>
      </c>
      <c r="H28">
        <v>27494</v>
      </c>
      <c r="I28" t="s">
        <v>7</v>
      </c>
      <c r="J28">
        <v>458</v>
      </c>
      <c r="K28">
        <v>0</v>
      </c>
      <c r="O28" s="45">
        <v>27257</v>
      </c>
      <c r="P28" s="80">
        <v>399.95</v>
      </c>
      <c r="Q28" s="80">
        <v>0</v>
      </c>
    </row>
    <row r="29" spans="1:17" x14ac:dyDescent="0.3">
      <c r="A29">
        <v>27402</v>
      </c>
      <c r="B29" t="s">
        <v>1</v>
      </c>
      <c r="C29">
        <f>VLOOKUP(A29,Table33[],3,FALSE)</f>
        <v>570</v>
      </c>
      <c r="D29">
        <f>VLOOKUP(A29,Table33[],4,FALSE)</f>
        <v>0</v>
      </c>
      <c r="H29">
        <v>27493</v>
      </c>
      <c r="I29" t="s">
        <v>7</v>
      </c>
      <c r="J29">
        <v>638</v>
      </c>
      <c r="K29">
        <v>0</v>
      </c>
      <c r="O29" s="45">
        <v>27266</v>
      </c>
      <c r="P29" s="80">
        <v>945</v>
      </c>
      <c r="Q29" s="80">
        <v>0</v>
      </c>
    </row>
    <row r="30" spans="1:17" x14ac:dyDescent="0.3">
      <c r="A30">
        <v>27426</v>
      </c>
      <c r="B30" t="s">
        <v>1</v>
      </c>
      <c r="C30">
        <f>VLOOKUP(A30,Table33[],3,FALSE)</f>
        <v>531</v>
      </c>
      <c r="D30">
        <f>VLOOKUP(A30,Table33[],4,FALSE)</f>
        <v>0</v>
      </c>
      <c r="H30">
        <v>27492</v>
      </c>
      <c r="I30" t="s">
        <v>7</v>
      </c>
      <c r="J30">
        <v>717</v>
      </c>
      <c r="K30">
        <v>0</v>
      </c>
      <c r="O30" s="45">
        <v>27276</v>
      </c>
      <c r="P30" s="80">
        <v>444</v>
      </c>
      <c r="Q30" s="80">
        <v>0</v>
      </c>
    </row>
    <row r="31" spans="1:17" x14ac:dyDescent="0.3">
      <c r="A31">
        <v>27395</v>
      </c>
      <c r="B31" t="s">
        <v>1</v>
      </c>
      <c r="C31">
        <f>VLOOKUP(A31,Table33[],3,FALSE)</f>
        <v>914</v>
      </c>
      <c r="D31">
        <f>VLOOKUP(A31,Table33[],4,FALSE)</f>
        <v>0</v>
      </c>
      <c r="H31">
        <v>27490</v>
      </c>
      <c r="I31" t="s">
        <v>7</v>
      </c>
      <c r="J31">
        <v>1360</v>
      </c>
      <c r="K31">
        <v>0</v>
      </c>
      <c r="O31" s="45">
        <v>27278</v>
      </c>
      <c r="P31" s="80">
        <v>593</v>
      </c>
      <c r="Q31" s="80">
        <v>0</v>
      </c>
    </row>
    <row r="32" spans="1:17" x14ac:dyDescent="0.3">
      <c r="A32">
        <v>27405</v>
      </c>
      <c r="B32" t="s">
        <v>1</v>
      </c>
      <c r="C32">
        <f>VLOOKUP(A32,Table33[],3,FALSE)</f>
        <v>565.95000000000005</v>
      </c>
      <c r="D32">
        <f>VLOOKUP(A32,Table33[],4,FALSE)</f>
        <v>0</v>
      </c>
      <c r="H32">
        <v>27489</v>
      </c>
      <c r="I32" t="s">
        <v>7</v>
      </c>
      <c r="J32">
        <v>1475.6</v>
      </c>
      <c r="K32">
        <v>0</v>
      </c>
      <c r="O32" s="45">
        <v>27287</v>
      </c>
      <c r="P32" s="80">
        <v>108</v>
      </c>
      <c r="Q32" s="80">
        <v>0</v>
      </c>
    </row>
    <row r="33" spans="1:17" x14ac:dyDescent="0.3">
      <c r="A33">
        <v>27417</v>
      </c>
      <c r="B33" t="s">
        <v>1</v>
      </c>
      <c r="C33">
        <f>VLOOKUP(A33,Table33[],3,FALSE)</f>
        <v>481</v>
      </c>
      <c r="D33">
        <f>VLOOKUP(A33,Table33[],4,FALSE)</f>
        <v>0</v>
      </c>
      <c r="H33">
        <v>27488</v>
      </c>
      <c r="I33" t="s">
        <v>7</v>
      </c>
      <c r="J33">
        <v>903</v>
      </c>
      <c r="K33">
        <v>0</v>
      </c>
      <c r="O33" s="45">
        <v>27297</v>
      </c>
      <c r="P33" s="80">
        <v>419</v>
      </c>
      <c r="Q33" s="80">
        <v>0</v>
      </c>
    </row>
    <row r="34" spans="1:17" x14ac:dyDescent="0.3">
      <c r="A34">
        <v>27378</v>
      </c>
      <c r="B34" t="s">
        <v>1</v>
      </c>
      <c r="C34">
        <f>VLOOKUP(A34,Table33[],3,FALSE)</f>
        <v>310</v>
      </c>
      <c r="D34">
        <f>VLOOKUP(A34,Table33[],4,FALSE)</f>
        <v>0</v>
      </c>
      <c r="H34">
        <v>27487</v>
      </c>
      <c r="I34" t="s">
        <v>7</v>
      </c>
      <c r="J34">
        <v>512</v>
      </c>
      <c r="K34">
        <v>0</v>
      </c>
      <c r="O34" s="45">
        <v>27304</v>
      </c>
      <c r="P34" s="80">
        <v>500</v>
      </c>
      <c r="Q34" s="80">
        <v>0</v>
      </c>
    </row>
    <row r="35" spans="1:17" x14ac:dyDescent="0.3">
      <c r="A35">
        <v>27384</v>
      </c>
      <c r="B35" t="s">
        <v>1</v>
      </c>
      <c r="C35">
        <f>VLOOKUP(A35,Table33[],3,FALSE)</f>
        <v>476</v>
      </c>
      <c r="D35">
        <f>VLOOKUP(A35,Table33[],4,FALSE)</f>
        <v>0</v>
      </c>
      <c r="H35">
        <v>27486</v>
      </c>
      <c r="I35" t="s">
        <v>7</v>
      </c>
      <c r="J35">
        <v>477</v>
      </c>
      <c r="K35">
        <v>0</v>
      </c>
      <c r="O35" s="45">
        <v>27306</v>
      </c>
      <c r="P35" s="80">
        <v>403</v>
      </c>
      <c r="Q35" s="80">
        <v>0</v>
      </c>
    </row>
    <row r="36" spans="1:17" x14ac:dyDescent="0.3">
      <c r="A36">
        <v>27447</v>
      </c>
      <c r="B36" t="s">
        <v>1</v>
      </c>
      <c r="C36">
        <f>VLOOKUP(A36,Table33[],3,FALSE)</f>
        <v>650</v>
      </c>
      <c r="D36">
        <f>VLOOKUP(A36,Table33[],4,FALSE)</f>
        <v>0</v>
      </c>
      <c r="H36">
        <v>27485</v>
      </c>
      <c r="I36" t="s">
        <v>7</v>
      </c>
      <c r="J36">
        <v>799</v>
      </c>
      <c r="K36">
        <v>0</v>
      </c>
      <c r="O36" s="45">
        <v>27311</v>
      </c>
      <c r="P36" s="80">
        <v>456</v>
      </c>
      <c r="Q36" s="80">
        <v>0</v>
      </c>
    </row>
    <row r="37" spans="1:17" x14ac:dyDescent="0.3">
      <c r="A37">
        <v>27399</v>
      </c>
      <c r="B37" t="s">
        <v>77</v>
      </c>
      <c r="C37">
        <f>VLOOKUP(A37,Table33[],3,FALSE)</f>
        <v>455</v>
      </c>
      <c r="D37">
        <f>VLOOKUP(A37,Table33[],4,FALSE)</f>
        <v>0</v>
      </c>
      <c r="H37">
        <v>27484</v>
      </c>
      <c r="I37" t="s">
        <v>7</v>
      </c>
      <c r="J37">
        <v>513</v>
      </c>
      <c r="K37">
        <v>513</v>
      </c>
      <c r="O37" s="45">
        <v>27323</v>
      </c>
      <c r="P37" s="80">
        <v>561</v>
      </c>
      <c r="Q37" s="80">
        <v>0</v>
      </c>
    </row>
    <row r="38" spans="1:17" x14ac:dyDescent="0.3">
      <c r="A38">
        <v>27376</v>
      </c>
      <c r="B38" t="s">
        <v>77</v>
      </c>
      <c r="C38">
        <f>VLOOKUP(A38,Table33[],3,FALSE)</f>
        <v>447</v>
      </c>
      <c r="D38">
        <f>VLOOKUP(A38,Table33[],4,FALSE)</f>
        <v>447</v>
      </c>
      <c r="H38">
        <v>27483</v>
      </c>
      <c r="I38" t="s">
        <v>7</v>
      </c>
      <c r="J38">
        <v>769</v>
      </c>
      <c r="K38">
        <v>0</v>
      </c>
      <c r="O38" s="45">
        <v>27330</v>
      </c>
      <c r="P38" s="80">
        <v>430</v>
      </c>
      <c r="Q38" s="80">
        <v>0</v>
      </c>
    </row>
    <row r="39" spans="1:17" x14ac:dyDescent="0.3">
      <c r="A39">
        <v>27441</v>
      </c>
      <c r="B39" t="s">
        <v>77</v>
      </c>
      <c r="C39">
        <f>VLOOKUP(A39,Table33[],3,FALSE)</f>
        <v>803</v>
      </c>
      <c r="D39">
        <f>VLOOKUP(A39,Table33[],4,FALSE)</f>
        <v>0</v>
      </c>
      <c r="H39">
        <v>27482</v>
      </c>
      <c r="I39" t="s">
        <v>7</v>
      </c>
      <c r="J39">
        <v>456</v>
      </c>
      <c r="K39">
        <v>0</v>
      </c>
      <c r="O39" s="45">
        <v>27331</v>
      </c>
      <c r="P39" s="80">
        <v>396</v>
      </c>
      <c r="Q39" s="80">
        <v>0</v>
      </c>
    </row>
    <row r="40" spans="1:17" x14ac:dyDescent="0.3">
      <c r="A40">
        <v>27392</v>
      </c>
      <c r="B40" t="s">
        <v>77</v>
      </c>
      <c r="C40">
        <f>VLOOKUP(A40,Table33[],3,FALSE)</f>
        <v>913</v>
      </c>
      <c r="D40">
        <f>VLOOKUP(A40,Table33[],4,FALSE)</f>
        <v>913</v>
      </c>
      <c r="H40">
        <v>27481</v>
      </c>
      <c r="I40" t="s">
        <v>7</v>
      </c>
      <c r="J40">
        <v>540</v>
      </c>
      <c r="K40">
        <v>540</v>
      </c>
      <c r="O40" s="45">
        <v>27336</v>
      </c>
      <c r="P40" s="80">
        <v>483</v>
      </c>
      <c r="Q40" s="80">
        <v>0</v>
      </c>
    </row>
    <row r="41" spans="1:17" x14ac:dyDescent="0.3">
      <c r="A41">
        <v>27368</v>
      </c>
      <c r="B41" t="s">
        <v>77</v>
      </c>
      <c r="C41">
        <f>VLOOKUP(A41,Table33[],3,FALSE)</f>
        <v>449</v>
      </c>
      <c r="D41">
        <f>VLOOKUP(A41,Table33[],4,FALSE)</f>
        <v>0</v>
      </c>
      <c r="H41">
        <v>27480</v>
      </c>
      <c r="I41" t="s">
        <v>7</v>
      </c>
      <c r="J41">
        <v>501</v>
      </c>
      <c r="K41">
        <v>0</v>
      </c>
      <c r="O41" s="45">
        <v>27338</v>
      </c>
      <c r="P41" s="80">
        <v>1043</v>
      </c>
      <c r="Q41" s="80">
        <v>0</v>
      </c>
    </row>
    <row r="42" spans="1:17" x14ac:dyDescent="0.3">
      <c r="A42">
        <v>27430</v>
      </c>
      <c r="B42" t="s">
        <v>77</v>
      </c>
      <c r="C42">
        <f>VLOOKUP(A42,Table33[],3,FALSE)</f>
        <v>764</v>
      </c>
      <c r="D42">
        <f>VLOOKUP(A42,Table33[],4,FALSE)</f>
        <v>0</v>
      </c>
      <c r="H42">
        <v>27479</v>
      </c>
      <c r="I42" t="s">
        <v>67</v>
      </c>
      <c r="J42">
        <v>480</v>
      </c>
      <c r="K42">
        <v>0</v>
      </c>
      <c r="O42" s="45">
        <v>27353</v>
      </c>
      <c r="P42" s="80">
        <v>1706</v>
      </c>
      <c r="Q42" s="80">
        <v>0</v>
      </c>
    </row>
    <row r="43" spans="1:17" x14ac:dyDescent="0.3">
      <c r="A43">
        <v>27455</v>
      </c>
      <c r="B43" t="s">
        <v>77</v>
      </c>
      <c r="C43">
        <f>VLOOKUP(A43,Table33[],3,FALSE)</f>
        <v>458</v>
      </c>
      <c r="D43">
        <f>VLOOKUP(A43,Table33[],4,FALSE)</f>
        <v>0</v>
      </c>
      <c r="H43">
        <v>27478</v>
      </c>
      <c r="I43" t="s">
        <v>7</v>
      </c>
      <c r="J43">
        <v>533</v>
      </c>
      <c r="K43">
        <v>0</v>
      </c>
      <c r="O43" s="45">
        <v>27356</v>
      </c>
      <c r="P43" s="80">
        <v>1065</v>
      </c>
      <c r="Q43" s="80">
        <v>1065</v>
      </c>
    </row>
    <row r="44" spans="1:17" x14ac:dyDescent="0.3">
      <c r="A44">
        <v>27398</v>
      </c>
      <c r="B44" t="s">
        <v>77</v>
      </c>
      <c r="C44">
        <f>VLOOKUP(A44,Table33[],3,FALSE)</f>
        <v>473</v>
      </c>
      <c r="D44">
        <f>VLOOKUP(A44,Table33[],4,FALSE)</f>
        <v>0</v>
      </c>
      <c r="H44">
        <v>27477</v>
      </c>
      <c r="I44" t="s">
        <v>7</v>
      </c>
      <c r="J44">
        <v>506</v>
      </c>
      <c r="K44">
        <v>506</v>
      </c>
      <c r="O44" s="45">
        <v>27360</v>
      </c>
      <c r="P44" s="80">
        <v>622</v>
      </c>
      <c r="Q44" s="80">
        <v>0</v>
      </c>
    </row>
    <row r="45" spans="1:17" x14ac:dyDescent="0.3">
      <c r="A45">
        <v>27356</v>
      </c>
      <c r="B45" t="s">
        <v>77</v>
      </c>
      <c r="C45">
        <f>VLOOKUP(A45,Table33[],3,FALSE)</f>
        <v>1065</v>
      </c>
      <c r="D45">
        <f>VLOOKUP(A45,Table33[],4,FALSE)</f>
        <v>1065</v>
      </c>
      <c r="H45">
        <v>27476</v>
      </c>
      <c r="I45" t="s">
        <v>13</v>
      </c>
      <c r="J45">
        <v>219</v>
      </c>
      <c r="K45">
        <v>0</v>
      </c>
      <c r="O45" s="45">
        <v>27366</v>
      </c>
      <c r="P45" s="80">
        <v>700</v>
      </c>
      <c r="Q45" s="80">
        <v>0</v>
      </c>
    </row>
    <row r="46" spans="1:17" x14ac:dyDescent="0.3">
      <c r="A46">
        <v>27419</v>
      </c>
      <c r="B46" t="s">
        <v>77</v>
      </c>
      <c r="C46">
        <f>VLOOKUP(A46,Table33[],3,FALSE)</f>
        <v>782</v>
      </c>
      <c r="D46">
        <f>VLOOKUP(A46,Table33[],4,FALSE)</f>
        <v>0</v>
      </c>
      <c r="H46">
        <v>27475</v>
      </c>
      <c r="I46" t="s">
        <v>7</v>
      </c>
      <c r="J46">
        <v>541</v>
      </c>
      <c r="K46">
        <v>0</v>
      </c>
      <c r="O46" s="45">
        <v>27368</v>
      </c>
      <c r="P46" s="80">
        <v>449</v>
      </c>
      <c r="Q46" s="80">
        <v>0</v>
      </c>
    </row>
    <row r="47" spans="1:17" x14ac:dyDescent="0.3">
      <c r="A47">
        <v>27440</v>
      </c>
      <c r="B47" t="s">
        <v>77</v>
      </c>
      <c r="C47">
        <f>VLOOKUP(A47,Table33[],3,FALSE)</f>
        <v>451</v>
      </c>
      <c r="D47">
        <f>VLOOKUP(A47,Table33[],4,FALSE)</f>
        <v>0</v>
      </c>
      <c r="H47">
        <v>27474</v>
      </c>
      <c r="I47" t="s">
        <v>7</v>
      </c>
      <c r="J47">
        <v>863</v>
      </c>
      <c r="K47">
        <v>0</v>
      </c>
      <c r="O47" s="45">
        <v>27369</v>
      </c>
      <c r="P47" s="80">
        <v>23</v>
      </c>
      <c r="Q47" s="80">
        <v>0</v>
      </c>
    </row>
    <row r="48" spans="1:17" x14ac:dyDescent="0.3">
      <c r="A48">
        <v>27370</v>
      </c>
      <c r="B48" t="s">
        <v>77</v>
      </c>
      <c r="C48">
        <f>VLOOKUP(A48,Table33[],3,FALSE)</f>
        <v>425</v>
      </c>
      <c r="D48">
        <f>VLOOKUP(A48,Table33[],4,FALSE)</f>
        <v>0</v>
      </c>
      <c r="H48">
        <v>27473</v>
      </c>
      <c r="I48" t="s">
        <v>7</v>
      </c>
      <c r="J48">
        <v>458</v>
      </c>
      <c r="K48">
        <v>0</v>
      </c>
      <c r="O48" s="45">
        <v>27370</v>
      </c>
      <c r="P48" s="80">
        <v>425</v>
      </c>
      <c r="Q48" s="80">
        <v>0</v>
      </c>
    </row>
    <row r="49" spans="1:17" x14ac:dyDescent="0.3">
      <c r="A49">
        <v>27336</v>
      </c>
      <c r="B49" t="s">
        <v>77</v>
      </c>
      <c r="C49">
        <f>VLOOKUP(A49,Table33[],3,FALSE)</f>
        <v>483</v>
      </c>
      <c r="D49">
        <f>VLOOKUP(A49,Table33[],4,FALSE)</f>
        <v>0</v>
      </c>
      <c r="H49">
        <v>27471</v>
      </c>
      <c r="I49" t="s">
        <v>7</v>
      </c>
      <c r="J49">
        <v>517</v>
      </c>
      <c r="K49">
        <v>0</v>
      </c>
      <c r="O49" s="45">
        <v>27371</v>
      </c>
      <c r="P49" s="80">
        <v>907</v>
      </c>
      <c r="Q49" s="80">
        <v>0</v>
      </c>
    </row>
    <row r="50" spans="1:17" x14ac:dyDescent="0.3">
      <c r="A50">
        <v>27388</v>
      </c>
      <c r="B50" t="s">
        <v>77</v>
      </c>
      <c r="C50">
        <f>VLOOKUP(A50,Table33[],3,FALSE)</f>
        <v>508</v>
      </c>
      <c r="D50">
        <f>VLOOKUP(A50,Table33[],4,FALSE)</f>
        <v>0</v>
      </c>
      <c r="H50">
        <v>27469</v>
      </c>
      <c r="I50" t="s">
        <v>15</v>
      </c>
      <c r="J50">
        <v>454</v>
      </c>
      <c r="K50">
        <v>0</v>
      </c>
      <c r="O50" s="45">
        <v>27375</v>
      </c>
      <c r="P50" s="80">
        <v>466</v>
      </c>
      <c r="Q50" s="80">
        <v>0</v>
      </c>
    </row>
    <row r="51" spans="1:17" x14ac:dyDescent="0.3">
      <c r="A51">
        <v>27466</v>
      </c>
      <c r="B51" t="s">
        <v>77</v>
      </c>
      <c r="C51">
        <f>VLOOKUP(A51,Table33[],3,FALSE)</f>
        <v>904</v>
      </c>
      <c r="D51">
        <f>VLOOKUP(A51,Table33[],4,FALSE)</f>
        <v>0</v>
      </c>
      <c r="H51">
        <v>27467</v>
      </c>
      <c r="I51" t="s">
        <v>13</v>
      </c>
      <c r="J51">
        <v>608</v>
      </c>
      <c r="K51">
        <v>608</v>
      </c>
      <c r="O51" s="45">
        <v>27376</v>
      </c>
      <c r="P51" s="80">
        <v>447</v>
      </c>
      <c r="Q51" s="80">
        <v>447</v>
      </c>
    </row>
    <row r="52" spans="1:17" x14ac:dyDescent="0.3">
      <c r="A52">
        <v>27214</v>
      </c>
      <c r="B52" t="s">
        <v>46</v>
      </c>
      <c r="C52">
        <f>VLOOKUP(A52,Table33[],3,FALSE)</f>
        <v>619</v>
      </c>
      <c r="D52">
        <f>VLOOKUP(A52,Table33[],4,FALSE)</f>
        <v>0</v>
      </c>
      <c r="H52">
        <v>27466</v>
      </c>
      <c r="I52" t="s">
        <v>22</v>
      </c>
      <c r="J52">
        <v>904</v>
      </c>
      <c r="K52">
        <v>0</v>
      </c>
      <c r="O52" s="45">
        <v>27377</v>
      </c>
      <c r="P52" s="80">
        <v>328</v>
      </c>
      <c r="Q52" s="80">
        <v>0</v>
      </c>
    </row>
    <row r="53" spans="1:17" x14ac:dyDescent="0.3">
      <c r="A53">
        <v>27393</v>
      </c>
      <c r="B53" t="s">
        <v>46</v>
      </c>
      <c r="C53">
        <f>VLOOKUP(A53,Table33[],3,FALSE)</f>
        <v>410</v>
      </c>
      <c r="D53">
        <f>VLOOKUP(A53,Table33[],4,FALSE)</f>
        <v>0</v>
      </c>
      <c r="H53">
        <v>27464</v>
      </c>
      <c r="I53" t="s">
        <v>7</v>
      </c>
      <c r="J53">
        <v>677</v>
      </c>
      <c r="K53">
        <v>0</v>
      </c>
      <c r="O53" s="45">
        <v>27378</v>
      </c>
      <c r="P53" s="80">
        <v>310</v>
      </c>
      <c r="Q53" s="80">
        <v>0</v>
      </c>
    </row>
    <row r="54" spans="1:17" x14ac:dyDescent="0.3">
      <c r="A54">
        <v>27387</v>
      </c>
      <c r="B54" t="s">
        <v>46</v>
      </c>
      <c r="C54">
        <f>VLOOKUP(A54,Table33[],3,FALSE)</f>
        <v>694</v>
      </c>
      <c r="D54">
        <f>VLOOKUP(A54,Table33[],4,FALSE)</f>
        <v>694</v>
      </c>
      <c r="H54">
        <v>27463</v>
      </c>
      <c r="I54" t="s">
        <v>7</v>
      </c>
      <c r="J54">
        <v>1742</v>
      </c>
      <c r="K54">
        <v>1742</v>
      </c>
      <c r="O54" s="45">
        <v>27380</v>
      </c>
      <c r="P54" s="80">
        <v>459</v>
      </c>
      <c r="Q54" s="80">
        <v>0</v>
      </c>
    </row>
    <row r="55" spans="1:17" x14ac:dyDescent="0.3">
      <c r="A55">
        <v>27414</v>
      </c>
      <c r="B55" t="s">
        <v>46</v>
      </c>
      <c r="C55">
        <f>VLOOKUP(A55,Table33[],3,FALSE)</f>
        <v>89</v>
      </c>
      <c r="D55">
        <f>VLOOKUP(A55,Table33[],4,FALSE)</f>
        <v>0</v>
      </c>
      <c r="H55">
        <v>27461</v>
      </c>
      <c r="I55" t="s">
        <v>22</v>
      </c>
      <c r="J55">
        <v>545</v>
      </c>
      <c r="K55">
        <v>0</v>
      </c>
      <c r="O55" s="45">
        <v>27382</v>
      </c>
      <c r="P55" s="80">
        <v>858.5</v>
      </c>
      <c r="Q55" s="80">
        <v>0</v>
      </c>
    </row>
    <row r="56" spans="1:17" x14ac:dyDescent="0.3">
      <c r="A56">
        <v>27192</v>
      </c>
      <c r="B56" t="s">
        <v>46</v>
      </c>
      <c r="C56">
        <f>VLOOKUP(A56,Table33[],3,FALSE)</f>
        <v>597</v>
      </c>
      <c r="D56">
        <f>VLOOKUP(A56,Table33[],4,FALSE)</f>
        <v>0</v>
      </c>
      <c r="H56">
        <v>27460</v>
      </c>
      <c r="I56" t="s">
        <v>9</v>
      </c>
      <c r="J56">
        <v>806</v>
      </c>
      <c r="K56">
        <v>0</v>
      </c>
      <c r="O56" s="45">
        <v>27384</v>
      </c>
      <c r="P56" s="80">
        <v>476</v>
      </c>
      <c r="Q56" s="80">
        <v>0</v>
      </c>
    </row>
    <row r="57" spans="1:17" x14ac:dyDescent="0.3">
      <c r="A57">
        <v>27266</v>
      </c>
      <c r="B57" t="s">
        <v>46</v>
      </c>
      <c r="C57">
        <f>VLOOKUP(A57,Table33[],3,FALSE)</f>
        <v>945</v>
      </c>
      <c r="D57">
        <f>VLOOKUP(A57,Table33[],4,FALSE)</f>
        <v>0</v>
      </c>
      <c r="H57">
        <v>27459</v>
      </c>
      <c r="I57" t="s">
        <v>20</v>
      </c>
      <c r="J57">
        <v>461</v>
      </c>
      <c r="K57">
        <v>0</v>
      </c>
      <c r="O57" s="45">
        <v>27385</v>
      </c>
      <c r="P57" s="80">
        <v>667</v>
      </c>
      <c r="Q57" s="80">
        <v>0</v>
      </c>
    </row>
    <row r="58" spans="1:17" x14ac:dyDescent="0.3">
      <c r="A58">
        <v>27199</v>
      </c>
      <c r="B58" t="s">
        <v>46</v>
      </c>
      <c r="C58">
        <f>VLOOKUP(A58,Table33[],3,FALSE)</f>
        <v>504</v>
      </c>
      <c r="D58">
        <f>VLOOKUP(A58,Table33[],4,FALSE)</f>
        <v>0</v>
      </c>
      <c r="H58">
        <v>27458</v>
      </c>
      <c r="I58" t="s">
        <v>13</v>
      </c>
      <c r="J58">
        <v>31</v>
      </c>
      <c r="K58">
        <v>0</v>
      </c>
      <c r="O58" s="45">
        <v>27387</v>
      </c>
      <c r="P58" s="80">
        <v>694</v>
      </c>
      <c r="Q58" s="80">
        <v>694</v>
      </c>
    </row>
    <row r="59" spans="1:17" x14ac:dyDescent="0.3">
      <c r="A59">
        <v>27203</v>
      </c>
      <c r="B59" t="s">
        <v>46</v>
      </c>
      <c r="C59">
        <f>VLOOKUP(A59,Table33[],3,FALSE)</f>
        <v>419</v>
      </c>
      <c r="D59">
        <f>VLOOKUP(A59,Table33[],4,FALSE)</f>
        <v>0</v>
      </c>
      <c r="H59">
        <v>27457</v>
      </c>
      <c r="I59" t="s">
        <v>8</v>
      </c>
      <c r="J59">
        <v>501</v>
      </c>
      <c r="K59">
        <v>501</v>
      </c>
      <c r="O59" s="45">
        <v>27388</v>
      </c>
      <c r="P59" s="80">
        <v>508</v>
      </c>
      <c r="Q59" s="80">
        <v>0</v>
      </c>
    </row>
    <row r="60" spans="1:17" x14ac:dyDescent="0.3">
      <c r="A60">
        <v>27469</v>
      </c>
      <c r="B60" t="s">
        <v>46</v>
      </c>
      <c r="C60">
        <f>VLOOKUP(A60,Table33[],3,FALSE)</f>
        <v>454</v>
      </c>
      <c r="D60">
        <f>VLOOKUP(A60,Table33[],4,FALSE)</f>
        <v>0</v>
      </c>
      <c r="H60">
        <v>27456</v>
      </c>
      <c r="I60" t="s">
        <v>18</v>
      </c>
      <c r="J60">
        <v>408</v>
      </c>
      <c r="K60">
        <v>0</v>
      </c>
      <c r="O60" s="45">
        <v>27389</v>
      </c>
      <c r="P60" s="80">
        <v>1899</v>
      </c>
      <c r="Q60" s="80">
        <v>0</v>
      </c>
    </row>
    <row r="61" spans="1:17" x14ac:dyDescent="0.3">
      <c r="A61">
        <v>27338</v>
      </c>
      <c r="B61" t="s">
        <v>46</v>
      </c>
      <c r="C61">
        <f>VLOOKUP(A61,Table33[],3,FALSE)</f>
        <v>1043</v>
      </c>
      <c r="D61">
        <f>VLOOKUP(A61,Table33[],4,FALSE)</f>
        <v>0</v>
      </c>
      <c r="H61">
        <v>27455</v>
      </c>
      <c r="I61" t="s">
        <v>22</v>
      </c>
      <c r="J61">
        <v>458</v>
      </c>
      <c r="K61">
        <v>0</v>
      </c>
      <c r="O61" s="45">
        <v>27392</v>
      </c>
      <c r="P61" s="80">
        <v>913</v>
      </c>
      <c r="Q61" s="80">
        <v>913</v>
      </c>
    </row>
    <row r="62" spans="1:17" x14ac:dyDescent="0.3">
      <c r="A62">
        <v>27371</v>
      </c>
      <c r="B62" t="s">
        <v>3</v>
      </c>
      <c r="C62">
        <f>VLOOKUP(A62,Table33[],3,FALSE)</f>
        <v>907</v>
      </c>
      <c r="D62">
        <f>VLOOKUP(A62,Table33[],4,FALSE)</f>
        <v>0</v>
      </c>
      <c r="H62">
        <v>27454</v>
      </c>
      <c r="I62" t="s">
        <v>11</v>
      </c>
      <c r="J62">
        <v>874</v>
      </c>
      <c r="K62">
        <v>874</v>
      </c>
      <c r="O62" s="45">
        <v>27393</v>
      </c>
      <c r="P62" s="80">
        <v>410</v>
      </c>
      <c r="Q62" s="80">
        <v>0</v>
      </c>
    </row>
    <row r="63" spans="1:17" x14ac:dyDescent="0.3">
      <c r="A63">
        <v>27411</v>
      </c>
      <c r="B63" t="s">
        <v>3</v>
      </c>
      <c r="C63">
        <f>VLOOKUP(A63,Table33[],3,FALSE)</f>
        <v>432</v>
      </c>
      <c r="D63">
        <f>VLOOKUP(A63,Table33[],4,FALSE)</f>
        <v>432</v>
      </c>
      <c r="H63">
        <v>27453</v>
      </c>
      <c r="I63" t="s">
        <v>11</v>
      </c>
      <c r="J63">
        <v>874</v>
      </c>
      <c r="K63">
        <v>874</v>
      </c>
      <c r="O63" s="45">
        <v>27394</v>
      </c>
      <c r="P63" s="80">
        <v>459.65</v>
      </c>
      <c r="Q63" s="80">
        <v>0</v>
      </c>
    </row>
    <row r="64" spans="1:17" x14ac:dyDescent="0.3">
      <c r="A64">
        <v>27255</v>
      </c>
      <c r="B64" t="s">
        <v>3</v>
      </c>
      <c r="C64">
        <f>VLOOKUP(A64,Table33[],3,FALSE)</f>
        <v>517</v>
      </c>
      <c r="D64">
        <f>VLOOKUP(A64,Table33[],4,FALSE)</f>
        <v>0</v>
      </c>
      <c r="H64">
        <v>27452</v>
      </c>
      <c r="I64" t="s">
        <v>7</v>
      </c>
      <c r="J64">
        <v>1072</v>
      </c>
      <c r="K64">
        <v>0</v>
      </c>
      <c r="O64" s="45">
        <v>27395</v>
      </c>
      <c r="P64" s="80">
        <v>914</v>
      </c>
      <c r="Q64" s="80">
        <v>0</v>
      </c>
    </row>
    <row r="65" spans="1:17" x14ac:dyDescent="0.3">
      <c r="A65">
        <v>27432</v>
      </c>
      <c r="B65" t="s">
        <v>3</v>
      </c>
      <c r="C65">
        <f>VLOOKUP(A65,Table33[],3,FALSE)</f>
        <v>535</v>
      </c>
      <c r="D65">
        <f>VLOOKUP(A65,Table33[],4,FALSE)</f>
        <v>0</v>
      </c>
      <c r="H65">
        <v>27451</v>
      </c>
      <c r="I65" t="s">
        <v>11</v>
      </c>
      <c r="J65">
        <v>1318</v>
      </c>
      <c r="K65">
        <v>1318</v>
      </c>
      <c r="O65" s="45">
        <v>27396</v>
      </c>
      <c r="P65" s="80">
        <v>495</v>
      </c>
      <c r="Q65" s="80">
        <v>0</v>
      </c>
    </row>
    <row r="66" spans="1:17" x14ac:dyDescent="0.3">
      <c r="A66">
        <v>27401</v>
      </c>
      <c r="B66" t="s">
        <v>3</v>
      </c>
      <c r="C66">
        <f>VLOOKUP(A66,Table33[],3,FALSE)</f>
        <v>455</v>
      </c>
      <c r="D66">
        <f>VLOOKUP(A66,Table33[],4,FALSE)</f>
        <v>0</v>
      </c>
      <c r="H66">
        <v>27450</v>
      </c>
      <c r="I66" t="s">
        <v>11</v>
      </c>
      <c r="J66">
        <v>704</v>
      </c>
      <c r="K66">
        <v>704</v>
      </c>
      <c r="O66" s="45">
        <v>27397</v>
      </c>
      <c r="P66" s="80">
        <v>450</v>
      </c>
      <c r="Q66" s="80">
        <v>0</v>
      </c>
    </row>
    <row r="67" spans="1:17" x14ac:dyDescent="0.3">
      <c r="A67">
        <v>27448</v>
      </c>
      <c r="B67" t="s">
        <v>3</v>
      </c>
      <c r="C67">
        <f>VLOOKUP(A67,Table33[],3,FALSE)</f>
        <v>542</v>
      </c>
      <c r="D67">
        <f>VLOOKUP(A67,Table33[],4,FALSE)</f>
        <v>0</v>
      </c>
      <c r="H67">
        <v>27449</v>
      </c>
      <c r="I67" t="s">
        <v>11</v>
      </c>
      <c r="J67">
        <v>612</v>
      </c>
      <c r="K67">
        <v>0</v>
      </c>
      <c r="O67" s="45">
        <v>27398</v>
      </c>
      <c r="P67" s="80">
        <v>473</v>
      </c>
      <c r="Q67" s="80">
        <v>0</v>
      </c>
    </row>
    <row r="68" spans="1:17" x14ac:dyDescent="0.3">
      <c r="A68">
        <v>27439</v>
      </c>
      <c r="B68" t="s">
        <v>3</v>
      </c>
      <c r="C68">
        <f>VLOOKUP(A68,Table33[],3,FALSE)</f>
        <v>522</v>
      </c>
      <c r="D68">
        <f>VLOOKUP(A68,Table33[],4,FALSE)</f>
        <v>0</v>
      </c>
      <c r="H68">
        <v>27448</v>
      </c>
      <c r="I68" t="s">
        <v>9</v>
      </c>
      <c r="J68">
        <v>542</v>
      </c>
      <c r="K68">
        <v>0</v>
      </c>
      <c r="O68" s="45">
        <v>27399</v>
      </c>
      <c r="P68" s="80">
        <v>455</v>
      </c>
      <c r="Q68" s="80">
        <v>0</v>
      </c>
    </row>
    <row r="69" spans="1:17" x14ac:dyDescent="0.3">
      <c r="A69">
        <v>27382</v>
      </c>
      <c r="B69" t="s">
        <v>3</v>
      </c>
      <c r="C69">
        <f>VLOOKUP(A69,Table33[],3,FALSE)</f>
        <v>858.5</v>
      </c>
      <c r="D69">
        <f>VLOOKUP(A69,Table33[],4,FALSE)</f>
        <v>0</v>
      </c>
      <c r="H69">
        <v>27447</v>
      </c>
      <c r="I69" t="s">
        <v>8</v>
      </c>
      <c r="J69">
        <v>650</v>
      </c>
      <c r="K69">
        <v>0</v>
      </c>
      <c r="O69" s="45">
        <v>27401</v>
      </c>
      <c r="P69" s="80">
        <v>455</v>
      </c>
      <c r="Q69" s="80">
        <v>0</v>
      </c>
    </row>
    <row r="70" spans="1:17" x14ac:dyDescent="0.3">
      <c r="A70">
        <v>27431</v>
      </c>
      <c r="B70" t="s">
        <v>3</v>
      </c>
      <c r="C70">
        <f>VLOOKUP(A70,Table33[],3,FALSE)</f>
        <v>1108.6500000000001</v>
      </c>
      <c r="D70">
        <f>VLOOKUP(A70,Table33[],4,FALSE)</f>
        <v>0</v>
      </c>
      <c r="H70">
        <v>27446</v>
      </c>
      <c r="I70" t="s">
        <v>11</v>
      </c>
      <c r="J70">
        <v>705</v>
      </c>
      <c r="K70">
        <v>705</v>
      </c>
      <c r="O70" s="45">
        <v>27402</v>
      </c>
      <c r="P70" s="80">
        <v>570</v>
      </c>
      <c r="Q70" s="80">
        <v>0</v>
      </c>
    </row>
    <row r="71" spans="1:17" x14ac:dyDescent="0.3">
      <c r="A71">
        <v>27216</v>
      </c>
      <c r="B71" t="s">
        <v>3</v>
      </c>
      <c r="C71">
        <f>VLOOKUP(A71,Table33[],3,FALSE)</f>
        <v>456</v>
      </c>
      <c r="D71">
        <f>VLOOKUP(A71,Table33[],4,FALSE)</f>
        <v>0</v>
      </c>
      <c r="H71">
        <v>27445</v>
      </c>
      <c r="I71" t="s">
        <v>13</v>
      </c>
      <c r="J71">
        <v>23</v>
      </c>
      <c r="K71">
        <v>0</v>
      </c>
      <c r="O71" s="45">
        <v>27403</v>
      </c>
      <c r="P71" s="80">
        <v>458</v>
      </c>
      <c r="Q71" s="80">
        <v>0</v>
      </c>
    </row>
    <row r="72" spans="1:17" x14ac:dyDescent="0.3">
      <c r="A72">
        <v>27102</v>
      </c>
      <c r="B72" t="s">
        <v>3</v>
      </c>
      <c r="C72">
        <f>VLOOKUP(A72,Table33[],3,FALSE)</f>
        <v>375</v>
      </c>
      <c r="D72">
        <f>VLOOKUP(A72,Table33[],4,FALSE)</f>
        <v>0</v>
      </c>
      <c r="H72">
        <v>27444</v>
      </c>
      <c r="I72" t="s">
        <v>11</v>
      </c>
      <c r="J72">
        <v>960</v>
      </c>
      <c r="K72">
        <v>0</v>
      </c>
      <c r="O72" s="45">
        <v>27405</v>
      </c>
      <c r="P72" s="80">
        <v>565.95000000000005</v>
      </c>
      <c r="Q72" s="80">
        <v>0</v>
      </c>
    </row>
    <row r="73" spans="1:17" x14ac:dyDescent="0.3">
      <c r="A73">
        <v>27460</v>
      </c>
      <c r="B73" t="s">
        <v>3</v>
      </c>
      <c r="C73">
        <f>VLOOKUP(A73,Table33[],3,FALSE)</f>
        <v>806</v>
      </c>
      <c r="D73">
        <f>VLOOKUP(A73,Table33[],4,FALSE)</f>
        <v>0</v>
      </c>
      <c r="H73">
        <v>27443</v>
      </c>
      <c r="I73" t="s">
        <v>20</v>
      </c>
      <c r="J73">
        <v>550</v>
      </c>
      <c r="K73">
        <v>0</v>
      </c>
      <c r="O73" s="45">
        <v>27407</v>
      </c>
      <c r="P73" s="80">
        <v>489</v>
      </c>
      <c r="Q73" s="80">
        <v>0</v>
      </c>
    </row>
    <row r="74" spans="1:17" x14ac:dyDescent="0.3">
      <c r="A74">
        <v>27287</v>
      </c>
      <c r="B74" t="s">
        <v>3</v>
      </c>
      <c r="C74">
        <f>VLOOKUP(A74,Table33[],3,FALSE)</f>
        <v>108</v>
      </c>
      <c r="D74">
        <f>VLOOKUP(A74,Table33[],4,FALSE)</f>
        <v>0</v>
      </c>
      <c r="H74">
        <v>27442</v>
      </c>
      <c r="I74" t="s">
        <v>8</v>
      </c>
      <c r="J74">
        <v>905</v>
      </c>
      <c r="K74">
        <v>905</v>
      </c>
      <c r="O74" s="45">
        <v>27410</v>
      </c>
      <c r="P74" s="80">
        <v>619</v>
      </c>
      <c r="Q74" s="80">
        <v>0</v>
      </c>
    </row>
    <row r="75" spans="1:17" x14ac:dyDescent="0.3">
      <c r="A75">
        <v>27257</v>
      </c>
      <c r="B75" t="s">
        <v>39</v>
      </c>
      <c r="C75">
        <f>VLOOKUP(A75,Table33[],3,FALSE)</f>
        <v>399.95</v>
      </c>
      <c r="D75">
        <f>VLOOKUP(A75,Table33[],4,FALSE)</f>
        <v>0</v>
      </c>
      <c r="H75">
        <v>27441</v>
      </c>
      <c r="I75" t="s">
        <v>22</v>
      </c>
      <c r="J75">
        <v>803</v>
      </c>
      <c r="K75">
        <v>0</v>
      </c>
      <c r="O75" s="45">
        <v>27411</v>
      </c>
      <c r="P75" s="80">
        <v>432</v>
      </c>
      <c r="Q75" s="80">
        <v>432</v>
      </c>
    </row>
    <row r="76" spans="1:17" x14ac:dyDescent="0.3">
      <c r="A76">
        <v>27443</v>
      </c>
      <c r="B76" t="s">
        <v>39</v>
      </c>
      <c r="C76">
        <f>VLOOKUP(A76,Table33[],3,FALSE)</f>
        <v>550</v>
      </c>
      <c r="D76">
        <f>VLOOKUP(A76,Table33[],4,FALSE)</f>
        <v>0</v>
      </c>
      <c r="H76">
        <v>27440</v>
      </c>
      <c r="I76" t="s">
        <v>22</v>
      </c>
      <c r="J76">
        <v>451</v>
      </c>
      <c r="K76">
        <v>0</v>
      </c>
      <c r="O76" s="45">
        <v>27412</v>
      </c>
      <c r="P76" s="80">
        <v>569</v>
      </c>
      <c r="Q76" s="80">
        <v>0</v>
      </c>
    </row>
    <row r="77" spans="1:17" x14ac:dyDescent="0.3">
      <c r="A77">
        <v>27366</v>
      </c>
      <c r="B77" t="s">
        <v>39</v>
      </c>
      <c r="C77">
        <f>VLOOKUP(A77,Table33[],3,FALSE)</f>
        <v>700</v>
      </c>
      <c r="D77">
        <f>VLOOKUP(A77,Table33[],4,FALSE)</f>
        <v>0</v>
      </c>
      <c r="H77">
        <v>27439</v>
      </c>
      <c r="I77" t="s">
        <v>9</v>
      </c>
      <c r="J77">
        <v>522</v>
      </c>
      <c r="K77">
        <v>0</v>
      </c>
      <c r="O77" s="45">
        <v>27413</v>
      </c>
      <c r="P77" s="80">
        <v>494</v>
      </c>
      <c r="Q77" s="80">
        <v>0</v>
      </c>
    </row>
    <row r="78" spans="1:17" x14ac:dyDescent="0.3">
      <c r="A78">
        <v>27437</v>
      </c>
      <c r="B78" t="s">
        <v>39</v>
      </c>
      <c r="C78">
        <f>VLOOKUP(A78,Table33[],3,FALSE)</f>
        <v>27</v>
      </c>
      <c r="D78">
        <f>VLOOKUP(A78,Table33[],4,FALSE)</f>
        <v>0</v>
      </c>
      <c r="H78">
        <v>27438</v>
      </c>
      <c r="I78" t="s">
        <v>11</v>
      </c>
      <c r="J78">
        <v>451</v>
      </c>
      <c r="K78">
        <v>0</v>
      </c>
      <c r="O78" s="45">
        <v>27414</v>
      </c>
      <c r="P78" s="80">
        <v>89</v>
      </c>
      <c r="Q78" s="80">
        <v>0</v>
      </c>
    </row>
    <row r="79" spans="1:17" x14ac:dyDescent="0.3">
      <c r="A79">
        <v>27297</v>
      </c>
      <c r="B79" t="s">
        <v>39</v>
      </c>
      <c r="C79">
        <f>VLOOKUP(A79,Table33[],3,FALSE)</f>
        <v>419</v>
      </c>
      <c r="D79">
        <f>VLOOKUP(A79,Table33[],4,FALSE)</f>
        <v>0</v>
      </c>
      <c r="H79">
        <v>27437</v>
      </c>
      <c r="I79" t="s">
        <v>20</v>
      </c>
      <c r="J79">
        <v>27</v>
      </c>
      <c r="K79">
        <v>0</v>
      </c>
      <c r="O79" s="45">
        <v>27417</v>
      </c>
      <c r="P79" s="80">
        <v>481</v>
      </c>
      <c r="Q79" s="80">
        <v>0</v>
      </c>
    </row>
    <row r="80" spans="1:17" x14ac:dyDescent="0.3">
      <c r="A80">
        <v>27459</v>
      </c>
      <c r="B80" t="s">
        <v>39</v>
      </c>
      <c r="C80">
        <f>VLOOKUP(A80,Table33[],3,FALSE)</f>
        <v>461</v>
      </c>
      <c r="D80">
        <f>VLOOKUP(A80,Table33[],4,FALSE)</f>
        <v>0</v>
      </c>
      <c r="H80">
        <v>27436</v>
      </c>
      <c r="I80" t="s">
        <v>11</v>
      </c>
      <c r="J80">
        <v>730</v>
      </c>
      <c r="K80">
        <v>0</v>
      </c>
      <c r="O80" s="45">
        <v>27418</v>
      </c>
      <c r="P80" s="80">
        <v>455</v>
      </c>
      <c r="Q80" s="80">
        <v>0</v>
      </c>
    </row>
    <row r="81" spans="1:17" x14ac:dyDescent="0.3">
      <c r="A81">
        <v>27412</v>
      </c>
      <c r="B81" t="s">
        <v>39</v>
      </c>
      <c r="C81">
        <f>VLOOKUP(A81,Table33[],3,FALSE)</f>
        <v>569</v>
      </c>
      <c r="D81">
        <f>VLOOKUP(A81,Table33[],4,FALSE)</f>
        <v>0</v>
      </c>
      <c r="H81">
        <v>27435</v>
      </c>
      <c r="I81" t="s">
        <v>13</v>
      </c>
      <c r="J81">
        <v>675</v>
      </c>
      <c r="K81">
        <v>0</v>
      </c>
      <c r="O81" s="45">
        <v>27419</v>
      </c>
      <c r="P81" s="80">
        <v>782</v>
      </c>
      <c r="Q81" s="80">
        <v>0</v>
      </c>
    </row>
    <row r="82" spans="1:17" x14ac:dyDescent="0.3">
      <c r="A82">
        <v>27353</v>
      </c>
      <c r="B82" t="s">
        <v>39</v>
      </c>
      <c r="C82">
        <f>VLOOKUP(A82,Table33[],3,FALSE)</f>
        <v>1706</v>
      </c>
      <c r="D82">
        <f>VLOOKUP(A82,Table33[],4,FALSE)</f>
        <v>0</v>
      </c>
      <c r="H82">
        <v>27434</v>
      </c>
      <c r="I82" t="s">
        <v>12</v>
      </c>
      <c r="J82">
        <v>478</v>
      </c>
      <c r="K82">
        <v>0</v>
      </c>
      <c r="O82" s="45">
        <v>27422</v>
      </c>
      <c r="P82" s="80">
        <v>247</v>
      </c>
      <c r="Q82" s="80">
        <v>0</v>
      </c>
    </row>
    <row r="83" spans="1:17" x14ac:dyDescent="0.3">
      <c r="A83">
        <v>27015</v>
      </c>
      <c r="B83" t="s">
        <v>39</v>
      </c>
      <c r="C83">
        <f>VLOOKUP(A83,Table33[],3,FALSE)</f>
        <v>975</v>
      </c>
      <c r="D83">
        <f>VLOOKUP(A83,Table33[],4,FALSE)</f>
        <v>0</v>
      </c>
      <c r="H83">
        <v>27433</v>
      </c>
      <c r="I83" t="s">
        <v>21</v>
      </c>
      <c r="J83">
        <v>428</v>
      </c>
      <c r="K83">
        <v>0</v>
      </c>
      <c r="O83" s="45">
        <v>27424</v>
      </c>
      <c r="P83" s="80">
        <v>90</v>
      </c>
      <c r="Q83" s="80">
        <v>90</v>
      </c>
    </row>
    <row r="84" spans="1:17" x14ac:dyDescent="0.3">
      <c r="A84">
        <v>27311</v>
      </c>
      <c r="B84" t="s">
        <v>39</v>
      </c>
      <c r="C84">
        <f>VLOOKUP(A84,Table33[],3,FALSE)</f>
        <v>456</v>
      </c>
      <c r="D84">
        <f>VLOOKUP(A84,Table33[],4,FALSE)</f>
        <v>0</v>
      </c>
      <c r="H84">
        <v>27432</v>
      </c>
      <c r="I84" t="s">
        <v>9</v>
      </c>
      <c r="J84">
        <v>535</v>
      </c>
      <c r="K84">
        <v>0</v>
      </c>
      <c r="O84" s="45">
        <v>27425</v>
      </c>
      <c r="P84" s="80">
        <v>388</v>
      </c>
      <c r="Q84" s="80">
        <v>0</v>
      </c>
    </row>
    <row r="85" spans="1:17" x14ac:dyDescent="0.3">
      <c r="A85">
        <v>27304</v>
      </c>
      <c r="B85" t="s">
        <v>39</v>
      </c>
      <c r="C85">
        <f>VLOOKUP(A85,Table33[],3,FALSE)</f>
        <v>500</v>
      </c>
      <c r="D85">
        <f>VLOOKUP(A85,Table33[],4,FALSE)</f>
        <v>0</v>
      </c>
      <c r="H85">
        <v>27431</v>
      </c>
      <c r="I85" t="s">
        <v>9</v>
      </c>
      <c r="J85">
        <v>1108.6500000000001</v>
      </c>
      <c r="K85">
        <v>0</v>
      </c>
      <c r="O85" s="45">
        <v>27426</v>
      </c>
      <c r="P85" s="80">
        <v>531</v>
      </c>
      <c r="Q85" s="80">
        <v>0</v>
      </c>
    </row>
    <row r="86" spans="1:17" x14ac:dyDescent="0.3">
      <c r="A86">
        <v>26786</v>
      </c>
      <c r="B86" t="s">
        <v>39</v>
      </c>
      <c r="C86">
        <f>VLOOKUP(A86,Table33[],3,FALSE)</f>
        <v>241</v>
      </c>
      <c r="D86">
        <f>VLOOKUP(A86,Table33[],4,FALSE)</f>
        <v>0</v>
      </c>
      <c r="H86">
        <v>27430</v>
      </c>
      <c r="I86" t="s">
        <v>22</v>
      </c>
      <c r="J86">
        <v>764</v>
      </c>
      <c r="K86">
        <v>0</v>
      </c>
      <c r="O86" s="45">
        <v>27428</v>
      </c>
      <c r="P86" s="80">
        <v>797</v>
      </c>
      <c r="Q86" s="80">
        <v>0</v>
      </c>
    </row>
    <row r="87" spans="1:17" x14ac:dyDescent="0.3">
      <c r="A87">
        <v>26883</v>
      </c>
      <c r="B87" t="s">
        <v>39</v>
      </c>
      <c r="C87">
        <f>VLOOKUP(A87,Table33[],3,FALSE)</f>
        <v>766</v>
      </c>
      <c r="D87">
        <f>VLOOKUP(A87,Table33[],4,FALSE)</f>
        <v>0</v>
      </c>
      <c r="H87">
        <v>27429</v>
      </c>
      <c r="I87" t="s">
        <v>11</v>
      </c>
      <c r="J87">
        <v>523</v>
      </c>
      <c r="K87">
        <v>0</v>
      </c>
      <c r="O87" s="45">
        <v>27429</v>
      </c>
      <c r="P87" s="80">
        <v>523</v>
      </c>
      <c r="Q87" s="80">
        <v>0</v>
      </c>
    </row>
    <row r="88" spans="1:17" x14ac:dyDescent="0.3">
      <c r="A88">
        <v>27112</v>
      </c>
      <c r="B88" t="s">
        <v>39</v>
      </c>
      <c r="C88">
        <f>VLOOKUP(A88,Table33[],3,FALSE)</f>
        <v>555</v>
      </c>
      <c r="D88">
        <f>VLOOKUP(A88,Table33[],4,FALSE)</f>
        <v>0</v>
      </c>
      <c r="H88">
        <v>27428</v>
      </c>
      <c r="I88" t="s">
        <v>11</v>
      </c>
      <c r="J88">
        <v>797</v>
      </c>
      <c r="K88">
        <v>0</v>
      </c>
      <c r="O88" s="45">
        <v>27430</v>
      </c>
      <c r="P88" s="80">
        <v>764</v>
      </c>
      <c r="Q88" s="80">
        <v>0</v>
      </c>
    </row>
    <row r="89" spans="1:17" x14ac:dyDescent="0.3">
      <c r="A89">
        <v>27254</v>
      </c>
      <c r="B89" t="s">
        <v>39</v>
      </c>
      <c r="C89">
        <f>VLOOKUP(A89,Table33[],3,FALSE)</f>
        <v>497</v>
      </c>
      <c r="D89">
        <f>VLOOKUP(A89,Table33[],4,FALSE)</f>
        <v>497</v>
      </c>
      <c r="H89">
        <v>27427</v>
      </c>
      <c r="I89" t="s">
        <v>13</v>
      </c>
      <c r="J89">
        <v>862</v>
      </c>
      <c r="K89">
        <v>0</v>
      </c>
      <c r="O89" s="45">
        <v>27431</v>
      </c>
      <c r="P89" s="80">
        <v>1108.6500000000001</v>
      </c>
      <c r="Q89" s="80">
        <v>0</v>
      </c>
    </row>
    <row r="90" spans="1:17" x14ac:dyDescent="0.3">
      <c r="A90">
        <v>27323</v>
      </c>
      <c r="B90" t="s">
        <v>44</v>
      </c>
      <c r="C90">
        <f>VLOOKUP(A90,Table33[],3,FALSE)</f>
        <v>561</v>
      </c>
      <c r="D90">
        <f>VLOOKUP(A90,Table33[],4,FALSE)</f>
        <v>0</v>
      </c>
      <c r="H90">
        <v>27426</v>
      </c>
      <c r="I90" t="s">
        <v>8</v>
      </c>
      <c r="J90">
        <v>531</v>
      </c>
      <c r="K90">
        <v>0</v>
      </c>
      <c r="O90" s="45">
        <v>27432</v>
      </c>
      <c r="P90" s="80">
        <v>535</v>
      </c>
      <c r="Q90" s="80">
        <v>0</v>
      </c>
    </row>
    <row r="91" spans="1:17" x14ac:dyDescent="0.3">
      <c r="A91">
        <v>27403</v>
      </c>
      <c r="B91" t="s">
        <v>44</v>
      </c>
      <c r="C91">
        <f>VLOOKUP(A91,Table33[],3,FALSE)</f>
        <v>458</v>
      </c>
      <c r="D91">
        <f>VLOOKUP(A91,Table33[],4,FALSE)</f>
        <v>0</v>
      </c>
      <c r="H91">
        <v>27425</v>
      </c>
      <c r="I91" t="s">
        <v>8</v>
      </c>
      <c r="J91">
        <v>388</v>
      </c>
      <c r="K91">
        <v>0</v>
      </c>
      <c r="O91" s="45">
        <v>27433</v>
      </c>
      <c r="P91" s="80">
        <v>428</v>
      </c>
      <c r="Q91" s="80">
        <v>0</v>
      </c>
    </row>
    <row r="92" spans="1:17" x14ac:dyDescent="0.3">
      <c r="A92">
        <v>27433</v>
      </c>
      <c r="B92" t="s">
        <v>44</v>
      </c>
      <c r="C92">
        <f>VLOOKUP(A92,Table33[],3,FALSE)</f>
        <v>428</v>
      </c>
      <c r="D92">
        <f>VLOOKUP(A92,Table33[],4,FALSE)</f>
        <v>0</v>
      </c>
      <c r="H92">
        <v>27424</v>
      </c>
      <c r="I92" t="s">
        <v>12</v>
      </c>
      <c r="J92">
        <v>90</v>
      </c>
      <c r="K92">
        <v>90</v>
      </c>
      <c r="O92" s="45">
        <v>27436</v>
      </c>
      <c r="P92" s="80">
        <v>730</v>
      </c>
      <c r="Q92" s="80">
        <v>0</v>
      </c>
    </row>
    <row r="93" spans="1:17" x14ac:dyDescent="0.3">
      <c r="A93">
        <v>27394</v>
      </c>
      <c r="B93" t="s">
        <v>44</v>
      </c>
      <c r="C93">
        <f>VLOOKUP(A93,Table33[],3,FALSE)</f>
        <v>459.65</v>
      </c>
      <c r="D93">
        <f>VLOOKUP(A93,Table33[],4,FALSE)</f>
        <v>0</v>
      </c>
      <c r="H93">
        <v>27423</v>
      </c>
      <c r="I93" t="s">
        <v>13</v>
      </c>
      <c r="J93">
        <v>1936</v>
      </c>
      <c r="K93">
        <v>0</v>
      </c>
      <c r="O93" s="45">
        <v>27437</v>
      </c>
      <c r="P93" s="80">
        <v>27</v>
      </c>
      <c r="Q93" s="80">
        <v>0</v>
      </c>
    </row>
    <row r="94" spans="1:17" x14ac:dyDescent="0.3">
      <c r="A94">
        <v>27389</v>
      </c>
      <c r="B94" t="s">
        <v>65</v>
      </c>
      <c r="C94">
        <f>VLOOKUP(A94,Table33[],3,FALSE)</f>
        <v>1899</v>
      </c>
      <c r="D94">
        <f>VLOOKUP(A94,Table33[],4,FALSE)</f>
        <v>0</v>
      </c>
      <c r="H94">
        <v>27422</v>
      </c>
      <c r="I94" t="s">
        <v>11</v>
      </c>
      <c r="J94">
        <v>247</v>
      </c>
      <c r="K94">
        <v>0</v>
      </c>
      <c r="O94" s="45">
        <v>27438</v>
      </c>
      <c r="P94" s="80">
        <v>451</v>
      </c>
      <c r="Q94" s="80">
        <v>0</v>
      </c>
    </row>
    <row r="95" spans="1:17" x14ac:dyDescent="0.3">
      <c r="A95">
        <v>27360</v>
      </c>
      <c r="B95" t="s">
        <v>65</v>
      </c>
      <c r="C95">
        <f>VLOOKUP(A95,Table33[],3,FALSE)</f>
        <v>622</v>
      </c>
      <c r="D95">
        <f>VLOOKUP(A95,Table33[],4,FALSE)</f>
        <v>0</v>
      </c>
      <c r="H95">
        <v>27421</v>
      </c>
      <c r="I95" t="s">
        <v>18</v>
      </c>
      <c r="J95">
        <v>482</v>
      </c>
      <c r="K95">
        <v>0</v>
      </c>
      <c r="O95" s="45">
        <v>27439</v>
      </c>
      <c r="P95" s="80">
        <v>522</v>
      </c>
      <c r="Q95" s="80">
        <v>0</v>
      </c>
    </row>
    <row r="96" spans="1:17" x14ac:dyDescent="0.3">
      <c r="A96">
        <v>27377</v>
      </c>
      <c r="B96" t="s">
        <v>65</v>
      </c>
      <c r="C96">
        <f>VLOOKUP(A96,Table33[],3,FALSE)</f>
        <v>328</v>
      </c>
      <c r="D96">
        <f>VLOOKUP(A96,Table33[],4,FALSE)</f>
        <v>0</v>
      </c>
      <c r="H96">
        <v>27420</v>
      </c>
      <c r="I96" t="s">
        <v>7</v>
      </c>
      <c r="J96">
        <v>0</v>
      </c>
      <c r="K96">
        <v>0</v>
      </c>
      <c r="O96" s="45">
        <v>27440</v>
      </c>
      <c r="P96" s="80">
        <v>451</v>
      </c>
      <c r="Q96" s="80">
        <v>0</v>
      </c>
    </row>
    <row r="97" spans="1:17" x14ac:dyDescent="0.3">
      <c r="A97">
        <v>27479</v>
      </c>
      <c r="B97" t="s">
        <v>65</v>
      </c>
      <c r="C97">
        <f>VLOOKUP(A97,Table33[],3,FALSE)</f>
        <v>480</v>
      </c>
      <c r="D97">
        <f>VLOOKUP(A97,Table33[],4,FALSE)</f>
        <v>0</v>
      </c>
      <c r="H97">
        <v>27419</v>
      </c>
      <c r="I97" t="s">
        <v>22</v>
      </c>
      <c r="J97">
        <v>782</v>
      </c>
      <c r="K97">
        <v>0</v>
      </c>
      <c r="O97" s="45">
        <v>27441</v>
      </c>
      <c r="P97" s="80">
        <v>803</v>
      </c>
      <c r="Q97" s="80">
        <v>0</v>
      </c>
    </row>
    <row r="98" spans="1:17" x14ac:dyDescent="0.3">
      <c r="A98">
        <v>27221</v>
      </c>
      <c r="B98" t="s">
        <v>6</v>
      </c>
      <c r="C98">
        <f>VLOOKUP(A98,Table33[],3,FALSE)</f>
        <v>637</v>
      </c>
      <c r="D98">
        <f>VLOOKUP(A98,Table33[],4,FALSE)</f>
        <v>0</v>
      </c>
      <c r="H98">
        <v>27418</v>
      </c>
      <c r="I98" t="s">
        <v>12</v>
      </c>
      <c r="J98">
        <v>455</v>
      </c>
      <c r="K98">
        <v>0</v>
      </c>
      <c r="O98" s="45">
        <v>27442</v>
      </c>
      <c r="P98" s="80">
        <v>905</v>
      </c>
      <c r="Q98" s="80">
        <v>905</v>
      </c>
    </row>
    <row r="99" spans="1:17" x14ac:dyDescent="0.3">
      <c r="A99">
        <v>27397</v>
      </c>
      <c r="B99" t="s">
        <v>6</v>
      </c>
      <c r="C99">
        <f>VLOOKUP(A99,Table33[],3,FALSE)</f>
        <v>450</v>
      </c>
      <c r="D99">
        <f>VLOOKUP(A99,Table33[],4,FALSE)</f>
        <v>0</v>
      </c>
      <c r="H99">
        <v>27417</v>
      </c>
      <c r="I99" t="s">
        <v>8</v>
      </c>
      <c r="J99">
        <v>481</v>
      </c>
      <c r="K99">
        <v>0</v>
      </c>
      <c r="O99" s="45">
        <v>27443</v>
      </c>
      <c r="P99" s="80">
        <v>550</v>
      </c>
      <c r="Q99" s="80">
        <v>0</v>
      </c>
    </row>
    <row r="100" spans="1:17" x14ac:dyDescent="0.3">
      <c r="A100">
        <v>27410</v>
      </c>
      <c r="B100" t="s">
        <v>6</v>
      </c>
      <c r="C100">
        <f>VLOOKUP(A100,Table33[],3,FALSE)</f>
        <v>619</v>
      </c>
      <c r="D100">
        <f>VLOOKUP(A100,Table33[],4,FALSE)</f>
        <v>0</v>
      </c>
      <c r="H100">
        <v>27416</v>
      </c>
      <c r="I100" t="s">
        <v>18</v>
      </c>
      <c r="J100">
        <v>527</v>
      </c>
      <c r="K100">
        <v>0</v>
      </c>
      <c r="O100" s="45">
        <v>27444</v>
      </c>
      <c r="P100" s="80">
        <v>960</v>
      </c>
      <c r="Q100" s="80">
        <v>0</v>
      </c>
    </row>
    <row r="101" spans="1:17" x14ac:dyDescent="0.3">
      <c r="A101">
        <v>27107</v>
      </c>
      <c r="B101" t="s">
        <v>6</v>
      </c>
      <c r="C101">
        <f>VLOOKUP(A101,Table33[],3,FALSE)</f>
        <v>453</v>
      </c>
      <c r="D101">
        <f>VLOOKUP(A101,Table33[],4,FALSE)</f>
        <v>0</v>
      </c>
      <c r="H101">
        <v>27415</v>
      </c>
      <c r="I101" t="s">
        <v>18</v>
      </c>
      <c r="J101">
        <v>284</v>
      </c>
      <c r="K101">
        <v>0</v>
      </c>
      <c r="O101" s="45">
        <v>27446</v>
      </c>
      <c r="P101" s="80">
        <v>705</v>
      </c>
      <c r="Q101" s="80">
        <v>705</v>
      </c>
    </row>
    <row r="102" spans="1:17" x14ac:dyDescent="0.3">
      <c r="A102">
        <v>27418</v>
      </c>
      <c r="B102" t="s">
        <v>6</v>
      </c>
      <c r="C102">
        <f>VLOOKUP(A102,Table33[],3,FALSE)</f>
        <v>455</v>
      </c>
      <c r="D102">
        <f>VLOOKUP(A102,Table33[],4,FALSE)</f>
        <v>0</v>
      </c>
      <c r="H102">
        <v>27414</v>
      </c>
      <c r="I102" t="s">
        <v>15</v>
      </c>
      <c r="J102">
        <v>89</v>
      </c>
      <c r="K102">
        <v>0</v>
      </c>
      <c r="O102" s="45">
        <v>27447</v>
      </c>
      <c r="P102" s="80">
        <v>650</v>
      </c>
      <c r="Q102" s="80">
        <v>0</v>
      </c>
    </row>
    <row r="103" spans="1:17" x14ac:dyDescent="0.3">
      <c r="A103">
        <v>27276</v>
      </c>
      <c r="B103" t="s">
        <v>6</v>
      </c>
      <c r="C103">
        <f>VLOOKUP(A103,Table33[],3,FALSE)</f>
        <v>444</v>
      </c>
      <c r="D103">
        <f>VLOOKUP(A103,Table33[],4,FALSE)</f>
        <v>0</v>
      </c>
      <c r="H103">
        <v>27413</v>
      </c>
      <c r="I103" t="s">
        <v>12</v>
      </c>
      <c r="J103">
        <v>494</v>
      </c>
      <c r="K103">
        <v>0</v>
      </c>
      <c r="O103" s="45">
        <v>27448</v>
      </c>
      <c r="P103" s="80">
        <v>542</v>
      </c>
      <c r="Q103" s="80">
        <v>0</v>
      </c>
    </row>
    <row r="104" spans="1:17" x14ac:dyDescent="0.3">
      <c r="A104">
        <v>27413</v>
      </c>
      <c r="B104" t="s">
        <v>6</v>
      </c>
      <c r="C104">
        <f>VLOOKUP(A104,Table33[],3,FALSE)</f>
        <v>494</v>
      </c>
      <c r="D104">
        <f>VLOOKUP(A104,Table33[],4,FALSE)</f>
        <v>0</v>
      </c>
      <c r="H104">
        <v>27412</v>
      </c>
      <c r="I104" t="s">
        <v>20</v>
      </c>
      <c r="J104">
        <v>569</v>
      </c>
      <c r="K104">
        <v>0</v>
      </c>
      <c r="O104" s="45">
        <v>27449</v>
      </c>
      <c r="P104" s="80">
        <v>612</v>
      </c>
      <c r="Q104" s="80">
        <v>0</v>
      </c>
    </row>
    <row r="105" spans="1:17" x14ac:dyDescent="0.3">
      <c r="A105">
        <v>27375</v>
      </c>
      <c r="B105" t="s">
        <v>6</v>
      </c>
      <c r="C105">
        <f>VLOOKUP(A105,Table33[],3,FALSE)</f>
        <v>466</v>
      </c>
      <c r="D105">
        <f>VLOOKUP(A105,Table33[],4,FALSE)</f>
        <v>0</v>
      </c>
      <c r="H105">
        <v>27411</v>
      </c>
      <c r="I105" t="s">
        <v>9</v>
      </c>
      <c r="J105">
        <v>432</v>
      </c>
      <c r="K105">
        <v>432</v>
      </c>
      <c r="O105" s="45">
        <v>27450</v>
      </c>
      <c r="P105" s="80">
        <v>704</v>
      </c>
      <c r="Q105" s="80">
        <v>704</v>
      </c>
    </row>
    <row r="106" spans="1:17" x14ac:dyDescent="0.3">
      <c r="A106">
        <v>27424</v>
      </c>
      <c r="B106" t="s">
        <v>6</v>
      </c>
      <c r="C106">
        <f>VLOOKUP(A106,Table33[],3,FALSE)</f>
        <v>90</v>
      </c>
      <c r="D106">
        <f>VLOOKUP(A106,Table33[],4,FALSE)</f>
        <v>90</v>
      </c>
      <c r="H106">
        <v>27410</v>
      </c>
      <c r="I106" t="s">
        <v>12</v>
      </c>
      <c r="J106">
        <v>619</v>
      </c>
      <c r="K106">
        <v>0</v>
      </c>
      <c r="O106" s="45">
        <v>27451</v>
      </c>
      <c r="P106" s="80">
        <v>1318</v>
      </c>
      <c r="Q106" s="80">
        <v>1318</v>
      </c>
    </row>
    <row r="107" spans="1:17" x14ac:dyDescent="0.3">
      <c r="A107">
        <v>27385</v>
      </c>
      <c r="B107" t="s">
        <v>6</v>
      </c>
      <c r="C107">
        <f>VLOOKUP(A107,Table33[],3,FALSE)</f>
        <v>667</v>
      </c>
      <c r="D107">
        <f>VLOOKUP(A107,Table33[],4,FALSE)</f>
        <v>0</v>
      </c>
      <c r="H107">
        <v>27409</v>
      </c>
      <c r="I107" t="s">
        <v>22</v>
      </c>
      <c r="J107">
        <v>2263</v>
      </c>
      <c r="K107">
        <v>0</v>
      </c>
      <c r="O107" s="45">
        <v>27453</v>
      </c>
      <c r="P107" s="80">
        <v>874</v>
      </c>
      <c r="Q107" s="80">
        <v>874</v>
      </c>
    </row>
    <row r="108" spans="1:17" x14ac:dyDescent="0.3">
      <c r="A108">
        <v>27211</v>
      </c>
      <c r="B108" t="s">
        <v>6</v>
      </c>
      <c r="C108">
        <f>VLOOKUP(A108,Table33[],3,FALSE)</f>
        <v>1493</v>
      </c>
      <c r="D108">
        <f>VLOOKUP(A108,Table33[],4,FALSE)</f>
        <v>0</v>
      </c>
      <c r="H108">
        <v>27407</v>
      </c>
      <c r="I108" t="s">
        <v>11</v>
      </c>
      <c r="J108">
        <v>489</v>
      </c>
      <c r="K108">
        <v>0</v>
      </c>
      <c r="O108" s="45">
        <v>27454</v>
      </c>
      <c r="P108" s="80">
        <v>874</v>
      </c>
      <c r="Q108" s="80">
        <v>874</v>
      </c>
    </row>
    <row r="109" spans="1:17" x14ac:dyDescent="0.3">
      <c r="A109">
        <v>26795</v>
      </c>
      <c r="B109" t="s">
        <v>6</v>
      </c>
      <c r="C109">
        <f>VLOOKUP(A109,Table33[],3,FALSE)</f>
        <v>457</v>
      </c>
      <c r="D109">
        <f>VLOOKUP(A109,Table33[],4,FALSE)</f>
        <v>0</v>
      </c>
      <c r="H109">
        <v>27405</v>
      </c>
      <c r="I109" t="s">
        <v>8</v>
      </c>
      <c r="J109">
        <v>565.95000000000005</v>
      </c>
      <c r="K109">
        <v>0</v>
      </c>
      <c r="O109" s="45">
        <v>27455</v>
      </c>
      <c r="P109" s="80">
        <v>458</v>
      </c>
      <c r="Q109" s="80">
        <v>0</v>
      </c>
    </row>
    <row r="110" spans="1:17" x14ac:dyDescent="0.3">
      <c r="A110">
        <v>27160</v>
      </c>
      <c r="B110" t="s">
        <v>6</v>
      </c>
      <c r="C110">
        <f>VLOOKUP(A110,Table33[],3,FALSE)</f>
        <v>466</v>
      </c>
      <c r="D110">
        <f>VLOOKUP(A110,Table33[],4,FALSE)</f>
        <v>0</v>
      </c>
      <c r="H110">
        <v>27404</v>
      </c>
      <c r="I110" t="s">
        <v>7</v>
      </c>
      <c r="J110">
        <v>0</v>
      </c>
      <c r="K110">
        <v>0</v>
      </c>
      <c r="O110" s="45">
        <v>27457</v>
      </c>
      <c r="P110" s="80">
        <v>501</v>
      </c>
      <c r="Q110" s="80">
        <v>501</v>
      </c>
    </row>
    <row r="111" spans="1:17" x14ac:dyDescent="0.3">
      <c r="A111">
        <v>27225</v>
      </c>
      <c r="B111" t="s">
        <v>6</v>
      </c>
      <c r="C111">
        <f>VLOOKUP(A111,Table33[],3,FALSE)</f>
        <v>608</v>
      </c>
      <c r="D111">
        <f>VLOOKUP(A111,Table33[],4,FALSE)</f>
        <v>0</v>
      </c>
      <c r="H111">
        <v>27403</v>
      </c>
      <c r="I111" t="s">
        <v>21</v>
      </c>
      <c r="J111">
        <v>458</v>
      </c>
      <c r="K111">
        <v>0</v>
      </c>
      <c r="O111" s="45">
        <v>27459</v>
      </c>
      <c r="P111" s="80">
        <v>461</v>
      </c>
      <c r="Q111" s="80">
        <v>0</v>
      </c>
    </row>
    <row r="112" spans="1:17" x14ac:dyDescent="0.3">
      <c r="A112">
        <v>27330</v>
      </c>
      <c r="B112" t="s">
        <v>6</v>
      </c>
      <c r="C112">
        <f>VLOOKUP(A112,Table33[],3,FALSE)</f>
        <v>430</v>
      </c>
      <c r="D112">
        <f>VLOOKUP(A112,Table33[],4,FALSE)</f>
        <v>0</v>
      </c>
      <c r="H112">
        <v>27402</v>
      </c>
      <c r="I112" t="s">
        <v>8</v>
      </c>
      <c r="J112">
        <v>570</v>
      </c>
      <c r="K112">
        <v>0</v>
      </c>
      <c r="O112" s="45">
        <v>27460</v>
      </c>
      <c r="P112" s="80">
        <v>806</v>
      </c>
      <c r="Q112" s="80">
        <v>0</v>
      </c>
    </row>
    <row r="113" spans="1:17" x14ac:dyDescent="0.3">
      <c r="A113">
        <v>27306</v>
      </c>
      <c r="B113" t="s">
        <v>6</v>
      </c>
      <c r="C113">
        <f>VLOOKUP(A113,Table33[],3,FALSE)</f>
        <v>403</v>
      </c>
      <c r="D113">
        <f>VLOOKUP(A113,Table33[],4,FALSE)</f>
        <v>0</v>
      </c>
      <c r="H113">
        <v>27401</v>
      </c>
      <c r="I113" t="s">
        <v>9</v>
      </c>
      <c r="J113">
        <v>455</v>
      </c>
      <c r="K113">
        <v>0</v>
      </c>
      <c r="O113" s="45">
        <v>27466</v>
      </c>
      <c r="P113" s="80">
        <v>904</v>
      </c>
      <c r="Q113" s="80">
        <v>0</v>
      </c>
    </row>
    <row r="114" spans="1:17" x14ac:dyDescent="0.3">
      <c r="H114">
        <v>27400</v>
      </c>
      <c r="I114" t="s">
        <v>13</v>
      </c>
      <c r="J114">
        <v>1869</v>
      </c>
      <c r="K114">
        <v>0</v>
      </c>
      <c r="O114" s="45">
        <v>27469</v>
      </c>
      <c r="P114" s="80">
        <v>454</v>
      </c>
      <c r="Q114" s="80">
        <v>0</v>
      </c>
    </row>
    <row r="115" spans="1:17" x14ac:dyDescent="0.3">
      <c r="H115">
        <v>27399</v>
      </c>
      <c r="I115" t="s">
        <v>22</v>
      </c>
      <c r="J115">
        <v>455</v>
      </c>
      <c r="K115">
        <v>0</v>
      </c>
      <c r="O115" s="45">
        <v>27479</v>
      </c>
      <c r="P115" s="80">
        <v>480</v>
      </c>
      <c r="Q115" s="80">
        <v>0</v>
      </c>
    </row>
    <row r="116" spans="1:17" x14ac:dyDescent="0.3">
      <c r="H116">
        <v>27398</v>
      </c>
      <c r="I116" t="s">
        <v>22</v>
      </c>
      <c r="J116">
        <v>473</v>
      </c>
      <c r="K116">
        <v>0</v>
      </c>
      <c r="O116" s="45" t="s">
        <v>30</v>
      </c>
      <c r="P116" s="80">
        <v>66568.7</v>
      </c>
      <c r="Q116" s="80">
        <v>10019</v>
      </c>
    </row>
    <row r="117" spans="1:17" x14ac:dyDescent="0.3">
      <c r="H117">
        <v>27397</v>
      </c>
      <c r="I117" t="s">
        <v>12</v>
      </c>
      <c r="J117">
        <v>450</v>
      </c>
      <c r="K117">
        <v>0</v>
      </c>
    </row>
    <row r="118" spans="1:17" x14ac:dyDescent="0.3">
      <c r="H118">
        <v>27396</v>
      </c>
      <c r="I118" t="s">
        <v>11</v>
      </c>
      <c r="J118">
        <v>495</v>
      </c>
      <c r="K118">
        <v>0</v>
      </c>
    </row>
    <row r="119" spans="1:17" x14ac:dyDescent="0.3">
      <c r="H119">
        <v>27395</v>
      </c>
      <c r="I119" t="s">
        <v>8</v>
      </c>
      <c r="J119">
        <v>914</v>
      </c>
      <c r="K119">
        <v>0</v>
      </c>
    </row>
    <row r="120" spans="1:17" x14ac:dyDescent="0.3">
      <c r="H120">
        <v>27394</v>
      </c>
      <c r="I120" t="s">
        <v>21</v>
      </c>
      <c r="J120">
        <v>459.65</v>
      </c>
      <c r="K120">
        <v>0</v>
      </c>
    </row>
    <row r="121" spans="1:17" x14ac:dyDescent="0.3">
      <c r="H121">
        <v>27393</v>
      </c>
      <c r="I121" t="s">
        <v>15</v>
      </c>
      <c r="J121">
        <v>410</v>
      </c>
      <c r="K121">
        <v>0</v>
      </c>
    </row>
    <row r="122" spans="1:17" x14ac:dyDescent="0.3">
      <c r="H122">
        <v>27392</v>
      </c>
      <c r="I122" t="s">
        <v>22</v>
      </c>
      <c r="J122">
        <v>913</v>
      </c>
      <c r="K122">
        <v>913</v>
      </c>
    </row>
    <row r="123" spans="1:17" x14ac:dyDescent="0.3">
      <c r="H123">
        <v>27390</v>
      </c>
      <c r="I123" t="s">
        <v>18</v>
      </c>
      <c r="J123">
        <v>507</v>
      </c>
      <c r="K123">
        <v>0</v>
      </c>
    </row>
    <row r="124" spans="1:17" x14ac:dyDescent="0.3">
      <c r="H124">
        <v>27389</v>
      </c>
      <c r="I124" t="s">
        <v>67</v>
      </c>
      <c r="J124">
        <v>1899</v>
      </c>
      <c r="K124">
        <v>0</v>
      </c>
    </row>
    <row r="125" spans="1:17" x14ac:dyDescent="0.3">
      <c r="H125">
        <v>27388</v>
      </c>
      <c r="I125" t="s">
        <v>22</v>
      </c>
      <c r="J125">
        <v>508</v>
      </c>
      <c r="K125">
        <v>0</v>
      </c>
    </row>
    <row r="126" spans="1:17" x14ac:dyDescent="0.3">
      <c r="H126">
        <v>27387</v>
      </c>
      <c r="I126" t="s">
        <v>15</v>
      </c>
      <c r="J126">
        <v>694</v>
      </c>
      <c r="K126">
        <v>694</v>
      </c>
    </row>
    <row r="127" spans="1:17" x14ac:dyDescent="0.3">
      <c r="H127">
        <v>27386</v>
      </c>
      <c r="I127" t="s">
        <v>13</v>
      </c>
      <c r="J127">
        <v>910</v>
      </c>
      <c r="K127">
        <v>0</v>
      </c>
    </row>
    <row r="128" spans="1:17" x14ac:dyDescent="0.3">
      <c r="H128">
        <v>27385</v>
      </c>
      <c r="I128" t="s">
        <v>12</v>
      </c>
      <c r="J128">
        <v>667</v>
      </c>
      <c r="K128">
        <v>0</v>
      </c>
    </row>
    <row r="129" spans="8:11" x14ac:dyDescent="0.3">
      <c r="H129">
        <v>27384</v>
      </c>
      <c r="I129" t="s">
        <v>8</v>
      </c>
      <c r="J129">
        <v>476</v>
      </c>
      <c r="K129">
        <v>0</v>
      </c>
    </row>
    <row r="130" spans="8:11" x14ac:dyDescent="0.3">
      <c r="H130">
        <v>27383</v>
      </c>
      <c r="I130" t="s">
        <v>21</v>
      </c>
      <c r="J130">
        <v>463</v>
      </c>
      <c r="K130">
        <v>0</v>
      </c>
    </row>
    <row r="131" spans="8:11" x14ac:dyDescent="0.3">
      <c r="H131">
        <v>27382</v>
      </c>
      <c r="I131" t="s">
        <v>9</v>
      </c>
      <c r="J131">
        <v>858.5</v>
      </c>
      <c r="K131">
        <v>0</v>
      </c>
    </row>
    <row r="132" spans="8:11" x14ac:dyDescent="0.3">
      <c r="H132">
        <v>27381</v>
      </c>
      <c r="I132" t="s">
        <v>13</v>
      </c>
      <c r="J132">
        <v>751</v>
      </c>
      <c r="K132">
        <v>0</v>
      </c>
    </row>
    <row r="133" spans="8:11" x14ac:dyDescent="0.3">
      <c r="H133">
        <v>27380</v>
      </c>
      <c r="I133" t="s">
        <v>11</v>
      </c>
      <c r="J133">
        <v>459</v>
      </c>
      <c r="K133">
        <v>0</v>
      </c>
    </row>
    <row r="134" spans="8:11" x14ac:dyDescent="0.3">
      <c r="H134">
        <v>27379</v>
      </c>
      <c r="I134" t="s">
        <v>18</v>
      </c>
      <c r="J134">
        <v>420</v>
      </c>
      <c r="K134">
        <v>0</v>
      </c>
    </row>
    <row r="135" spans="8:11" x14ac:dyDescent="0.3">
      <c r="H135">
        <v>27378</v>
      </c>
      <c r="I135" t="s">
        <v>8</v>
      </c>
      <c r="J135">
        <v>310</v>
      </c>
      <c r="K135">
        <v>0</v>
      </c>
    </row>
    <row r="136" spans="8:11" x14ac:dyDescent="0.3">
      <c r="H136">
        <v>27377</v>
      </c>
      <c r="I136" t="s">
        <v>67</v>
      </c>
      <c r="J136">
        <v>328</v>
      </c>
      <c r="K136">
        <v>0</v>
      </c>
    </row>
    <row r="137" spans="8:11" x14ac:dyDescent="0.3">
      <c r="H137">
        <v>27376</v>
      </c>
      <c r="I137" t="s">
        <v>22</v>
      </c>
      <c r="J137">
        <v>447</v>
      </c>
      <c r="K137">
        <v>447</v>
      </c>
    </row>
    <row r="138" spans="8:11" x14ac:dyDescent="0.3">
      <c r="H138">
        <v>27375</v>
      </c>
      <c r="I138" t="s">
        <v>12</v>
      </c>
      <c r="J138">
        <v>466</v>
      </c>
      <c r="K138">
        <v>0</v>
      </c>
    </row>
    <row r="139" spans="8:11" x14ac:dyDescent="0.3">
      <c r="H139">
        <v>27374</v>
      </c>
      <c r="I139" t="s">
        <v>53</v>
      </c>
      <c r="J139">
        <v>465</v>
      </c>
      <c r="K139">
        <v>0</v>
      </c>
    </row>
    <row r="140" spans="8:11" x14ac:dyDescent="0.3">
      <c r="H140">
        <v>27373</v>
      </c>
      <c r="I140" t="s">
        <v>7</v>
      </c>
      <c r="J140">
        <v>0</v>
      </c>
      <c r="K140">
        <v>0</v>
      </c>
    </row>
    <row r="141" spans="8:11" x14ac:dyDescent="0.3">
      <c r="H141">
        <v>27372</v>
      </c>
      <c r="I141" t="s">
        <v>18</v>
      </c>
      <c r="J141">
        <v>253</v>
      </c>
      <c r="K141">
        <v>0</v>
      </c>
    </row>
    <row r="142" spans="8:11" x14ac:dyDescent="0.3">
      <c r="H142">
        <v>27371</v>
      </c>
      <c r="I142" t="s">
        <v>9</v>
      </c>
      <c r="J142">
        <v>907</v>
      </c>
      <c r="K142">
        <v>0</v>
      </c>
    </row>
    <row r="143" spans="8:11" x14ac:dyDescent="0.3">
      <c r="H143">
        <v>27370</v>
      </c>
      <c r="I143" t="s">
        <v>22</v>
      </c>
      <c r="J143">
        <v>425</v>
      </c>
      <c r="K143">
        <v>0</v>
      </c>
    </row>
    <row r="144" spans="8:11" x14ac:dyDescent="0.3">
      <c r="H144">
        <v>27369</v>
      </c>
      <c r="I144" t="s">
        <v>11</v>
      </c>
      <c r="J144">
        <v>23</v>
      </c>
      <c r="K144">
        <v>0</v>
      </c>
    </row>
    <row r="145" spans="8:11" x14ac:dyDescent="0.3">
      <c r="H145">
        <v>27368</v>
      </c>
      <c r="I145" t="s">
        <v>22</v>
      </c>
      <c r="J145">
        <v>449</v>
      </c>
      <c r="K145">
        <v>0</v>
      </c>
    </row>
    <row r="146" spans="8:11" x14ac:dyDescent="0.3">
      <c r="H146">
        <v>27367</v>
      </c>
      <c r="I146" t="s">
        <v>7</v>
      </c>
      <c r="J146">
        <v>431</v>
      </c>
      <c r="K146">
        <v>0</v>
      </c>
    </row>
    <row r="147" spans="8:11" x14ac:dyDescent="0.3">
      <c r="H147">
        <v>27366</v>
      </c>
      <c r="I147" t="s">
        <v>20</v>
      </c>
      <c r="J147">
        <v>700</v>
      </c>
      <c r="K147">
        <v>0</v>
      </c>
    </row>
    <row r="148" spans="8:11" x14ac:dyDescent="0.3">
      <c r="H148">
        <v>27364</v>
      </c>
      <c r="I148" t="s">
        <v>53</v>
      </c>
      <c r="J148">
        <v>3666</v>
      </c>
      <c r="K148">
        <v>0</v>
      </c>
    </row>
    <row r="149" spans="8:11" x14ac:dyDescent="0.3">
      <c r="H149">
        <v>27363</v>
      </c>
      <c r="I149" t="s">
        <v>7</v>
      </c>
      <c r="J149">
        <v>0</v>
      </c>
      <c r="K149">
        <v>0</v>
      </c>
    </row>
    <row r="150" spans="8:11" x14ac:dyDescent="0.3">
      <c r="H150">
        <v>27362</v>
      </c>
      <c r="I150" t="s">
        <v>7</v>
      </c>
      <c r="J150">
        <v>0</v>
      </c>
      <c r="K150">
        <v>0</v>
      </c>
    </row>
    <row r="151" spans="8:11" x14ac:dyDescent="0.3">
      <c r="H151">
        <v>27361</v>
      </c>
      <c r="I151" t="s">
        <v>13</v>
      </c>
      <c r="J151">
        <v>446</v>
      </c>
      <c r="K151">
        <v>0</v>
      </c>
    </row>
    <row r="152" spans="8:11" x14ac:dyDescent="0.3">
      <c r="H152">
        <v>27360</v>
      </c>
      <c r="I152" t="s">
        <v>67</v>
      </c>
      <c r="J152">
        <v>622</v>
      </c>
      <c r="K152">
        <v>0</v>
      </c>
    </row>
    <row r="153" spans="8:11" x14ac:dyDescent="0.3">
      <c r="H153">
        <v>27359</v>
      </c>
      <c r="I153" t="s">
        <v>22</v>
      </c>
      <c r="J153">
        <v>2411</v>
      </c>
      <c r="K153">
        <v>0</v>
      </c>
    </row>
    <row r="154" spans="8:11" x14ac:dyDescent="0.3">
      <c r="H154">
        <v>27358</v>
      </c>
      <c r="I154" t="s">
        <v>7</v>
      </c>
      <c r="J154">
        <v>0</v>
      </c>
      <c r="K154">
        <v>0</v>
      </c>
    </row>
    <row r="155" spans="8:11" x14ac:dyDescent="0.3">
      <c r="H155">
        <v>27357</v>
      </c>
      <c r="I155" t="s">
        <v>7</v>
      </c>
      <c r="J155">
        <v>0</v>
      </c>
      <c r="K155">
        <v>0</v>
      </c>
    </row>
    <row r="156" spans="8:11" x14ac:dyDescent="0.3">
      <c r="H156">
        <v>27356</v>
      </c>
      <c r="I156" t="s">
        <v>22</v>
      </c>
      <c r="J156">
        <v>1065</v>
      </c>
      <c r="K156">
        <v>1065</v>
      </c>
    </row>
    <row r="157" spans="8:11" x14ac:dyDescent="0.3">
      <c r="H157">
        <v>27355</v>
      </c>
      <c r="I157" t="s">
        <v>18</v>
      </c>
      <c r="J157">
        <v>636</v>
      </c>
      <c r="K157">
        <v>0</v>
      </c>
    </row>
    <row r="158" spans="8:11" x14ac:dyDescent="0.3">
      <c r="H158">
        <v>27354</v>
      </c>
      <c r="I158" t="s">
        <v>18</v>
      </c>
      <c r="J158">
        <v>558</v>
      </c>
      <c r="K158">
        <v>0</v>
      </c>
    </row>
    <row r="159" spans="8:11" x14ac:dyDescent="0.3">
      <c r="H159">
        <v>27353</v>
      </c>
      <c r="I159" t="s">
        <v>20</v>
      </c>
      <c r="J159">
        <v>1706</v>
      </c>
      <c r="K159">
        <v>0</v>
      </c>
    </row>
    <row r="160" spans="8:11" x14ac:dyDescent="0.3">
      <c r="H160">
        <v>27349</v>
      </c>
      <c r="I160" t="s">
        <v>12</v>
      </c>
      <c r="J160">
        <v>455</v>
      </c>
      <c r="K160">
        <v>0</v>
      </c>
    </row>
    <row r="161" spans="8:11" x14ac:dyDescent="0.3">
      <c r="H161">
        <v>27338</v>
      </c>
      <c r="I161" t="s">
        <v>15</v>
      </c>
      <c r="J161">
        <v>1043</v>
      </c>
      <c r="K161">
        <v>0</v>
      </c>
    </row>
    <row r="162" spans="8:11" x14ac:dyDescent="0.3">
      <c r="H162">
        <v>27336</v>
      </c>
      <c r="I162" t="s">
        <v>22</v>
      </c>
      <c r="J162">
        <v>483</v>
      </c>
      <c r="K162">
        <v>0</v>
      </c>
    </row>
    <row r="163" spans="8:11" x14ac:dyDescent="0.3">
      <c r="H163">
        <v>27333</v>
      </c>
      <c r="I163" t="s">
        <v>13</v>
      </c>
      <c r="J163">
        <v>450</v>
      </c>
      <c r="K163">
        <v>0</v>
      </c>
    </row>
    <row r="164" spans="8:11" x14ac:dyDescent="0.3">
      <c r="H164">
        <v>27331</v>
      </c>
      <c r="I164" t="s">
        <v>66</v>
      </c>
      <c r="J164">
        <v>396</v>
      </c>
      <c r="K164">
        <v>0</v>
      </c>
    </row>
    <row r="165" spans="8:11" x14ac:dyDescent="0.3">
      <c r="H165">
        <v>27330</v>
      </c>
      <c r="I165" t="s">
        <v>12</v>
      </c>
      <c r="J165">
        <v>430</v>
      </c>
      <c r="K165">
        <v>0</v>
      </c>
    </row>
    <row r="166" spans="8:11" x14ac:dyDescent="0.3">
      <c r="H166">
        <v>27323</v>
      </c>
      <c r="I166" t="s">
        <v>21</v>
      </c>
      <c r="J166">
        <v>561</v>
      </c>
      <c r="K166">
        <v>0</v>
      </c>
    </row>
    <row r="167" spans="8:11" x14ac:dyDescent="0.3">
      <c r="H167">
        <v>27320</v>
      </c>
      <c r="I167" t="s">
        <v>11</v>
      </c>
      <c r="J167">
        <v>82</v>
      </c>
      <c r="K167">
        <v>0</v>
      </c>
    </row>
    <row r="168" spans="8:11" x14ac:dyDescent="0.3">
      <c r="H168">
        <v>27319</v>
      </c>
      <c r="I168" t="s">
        <v>13</v>
      </c>
      <c r="J168">
        <v>653</v>
      </c>
      <c r="K168">
        <v>0</v>
      </c>
    </row>
    <row r="169" spans="8:11" x14ac:dyDescent="0.3">
      <c r="H169">
        <v>27317</v>
      </c>
      <c r="I169" t="s">
        <v>67</v>
      </c>
      <c r="J169">
        <v>530</v>
      </c>
      <c r="K169">
        <v>0</v>
      </c>
    </row>
    <row r="170" spans="8:11" x14ac:dyDescent="0.3">
      <c r="H170">
        <v>27316</v>
      </c>
      <c r="I170" t="s">
        <v>66</v>
      </c>
      <c r="J170">
        <v>468</v>
      </c>
      <c r="K170">
        <v>0</v>
      </c>
    </row>
    <row r="171" spans="8:11" x14ac:dyDescent="0.3">
      <c r="H171">
        <v>27312</v>
      </c>
      <c r="I171" t="s">
        <v>13</v>
      </c>
      <c r="J171">
        <v>700</v>
      </c>
      <c r="K171">
        <v>0</v>
      </c>
    </row>
    <row r="172" spans="8:11" x14ac:dyDescent="0.3">
      <c r="H172">
        <v>27311</v>
      </c>
      <c r="I172" t="s">
        <v>20</v>
      </c>
      <c r="J172">
        <v>456</v>
      </c>
      <c r="K172">
        <v>0</v>
      </c>
    </row>
    <row r="173" spans="8:11" x14ac:dyDescent="0.3">
      <c r="H173">
        <v>27306</v>
      </c>
      <c r="I173" t="s">
        <v>12</v>
      </c>
      <c r="J173">
        <v>403</v>
      </c>
      <c r="K173">
        <v>0</v>
      </c>
    </row>
    <row r="174" spans="8:11" x14ac:dyDescent="0.3">
      <c r="H174">
        <v>27305</v>
      </c>
      <c r="I174" t="s">
        <v>67</v>
      </c>
      <c r="J174">
        <v>752</v>
      </c>
      <c r="K174">
        <v>0</v>
      </c>
    </row>
    <row r="175" spans="8:11" x14ac:dyDescent="0.3">
      <c r="H175">
        <v>27304</v>
      </c>
      <c r="I175" t="s">
        <v>20</v>
      </c>
      <c r="J175">
        <v>500</v>
      </c>
      <c r="K175">
        <v>0</v>
      </c>
    </row>
    <row r="176" spans="8:11" x14ac:dyDescent="0.3">
      <c r="H176">
        <v>27303</v>
      </c>
      <c r="I176" t="s">
        <v>12</v>
      </c>
      <c r="J176">
        <v>-25</v>
      </c>
      <c r="K176">
        <v>0</v>
      </c>
    </row>
    <row r="177" spans="8:11" x14ac:dyDescent="0.3">
      <c r="H177">
        <v>27301</v>
      </c>
      <c r="I177" t="s">
        <v>53</v>
      </c>
      <c r="J177">
        <v>295</v>
      </c>
      <c r="K177">
        <v>0</v>
      </c>
    </row>
    <row r="178" spans="8:11" x14ac:dyDescent="0.3">
      <c r="H178">
        <v>27297</v>
      </c>
      <c r="I178" t="s">
        <v>20</v>
      </c>
      <c r="J178">
        <v>419</v>
      </c>
      <c r="K178">
        <v>0</v>
      </c>
    </row>
    <row r="179" spans="8:11" x14ac:dyDescent="0.3">
      <c r="H179">
        <v>27290</v>
      </c>
      <c r="I179" t="s">
        <v>18</v>
      </c>
      <c r="J179">
        <v>1095</v>
      </c>
      <c r="K179">
        <v>0</v>
      </c>
    </row>
    <row r="180" spans="8:11" x14ac:dyDescent="0.3">
      <c r="H180">
        <v>27287</v>
      </c>
      <c r="I180" t="s">
        <v>9</v>
      </c>
      <c r="J180">
        <v>108</v>
      </c>
      <c r="K180">
        <v>0</v>
      </c>
    </row>
    <row r="181" spans="8:11" x14ac:dyDescent="0.3">
      <c r="H181">
        <v>27286</v>
      </c>
      <c r="I181" t="s">
        <v>18</v>
      </c>
      <c r="J181">
        <v>873</v>
      </c>
      <c r="K181">
        <v>0</v>
      </c>
    </row>
    <row r="182" spans="8:11" x14ac:dyDescent="0.3">
      <c r="H182">
        <v>27284</v>
      </c>
      <c r="I182" t="s">
        <v>7</v>
      </c>
      <c r="J182">
        <v>0</v>
      </c>
      <c r="K182">
        <v>0</v>
      </c>
    </row>
    <row r="183" spans="8:11" x14ac:dyDescent="0.3">
      <c r="H183">
        <v>27283</v>
      </c>
      <c r="I183" t="s">
        <v>12</v>
      </c>
      <c r="J183">
        <v>-112</v>
      </c>
      <c r="K183">
        <v>0</v>
      </c>
    </row>
    <row r="184" spans="8:11" x14ac:dyDescent="0.3">
      <c r="H184">
        <v>27282</v>
      </c>
      <c r="I184" t="s">
        <v>7</v>
      </c>
      <c r="J184">
        <v>27</v>
      </c>
      <c r="K184">
        <v>0</v>
      </c>
    </row>
    <row r="185" spans="8:11" x14ac:dyDescent="0.3">
      <c r="H185">
        <v>27279</v>
      </c>
      <c r="I185" t="s">
        <v>66</v>
      </c>
      <c r="J185">
        <v>633</v>
      </c>
      <c r="K185">
        <v>0</v>
      </c>
    </row>
    <row r="186" spans="8:11" x14ac:dyDescent="0.3">
      <c r="H186">
        <v>27278</v>
      </c>
      <c r="I186" t="s">
        <v>11</v>
      </c>
      <c r="J186">
        <v>593</v>
      </c>
      <c r="K186">
        <v>0</v>
      </c>
    </row>
    <row r="187" spans="8:11" x14ac:dyDescent="0.3">
      <c r="H187">
        <v>27276</v>
      </c>
      <c r="I187" t="s">
        <v>12</v>
      </c>
      <c r="J187">
        <v>444</v>
      </c>
      <c r="K187">
        <v>0</v>
      </c>
    </row>
    <row r="188" spans="8:11" x14ac:dyDescent="0.3">
      <c r="H188">
        <v>27267</v>
      </c>
      <c r="I188" t="s">
        <v>13</v>
      </c>
      <c r="J188">
        <v>545</v>
      </c>
      <c r="K188">
        <v>0</v>
      </c>
    </row>
    <row r="189" spans="8:11" x14ac:dyDescent="0.3">
      <c r="H189">
        <v>27266</v>
      </c>
      <c r="I189" t="s">
        <v>15</v>
      </c>
      <c r="J189">
        <v>945</v>
      </c>
      <c r="K189">
        <v>0</v>
      </c>
    </row>
    <row r="190" spans="8:11" x14ac:dyDescent="0.3">
      <c r="H190">
        <v>27263</v>
      </c>
      <c r="I190" t="s">
        <v>13</v>
      </c>
      <c r="J190">
        <v>460</v>
      </c>
      <c r="K190">
        <v>0</v>
      </c>
    </row>
    <row r="191" spans="8:11" x14ac:dyDescent="0.3">
      <c r="H191">
        <v>27260</v>
      </c>
      <c r="I191" t="s">
        <v>53</v>
      </c>
      <c r="J191">
        <v>0</v>
      </c>
      <c r="K191">
        <v>0</v>
      </c>
    </row>
    <row r="192" spans="8:11" x14ac:dyDescent="0.3">
      <c r="H192">
        <v>27257</v>
      </c>
      <c r="I192" t="s">
        <v>20</v>
      </c>
      <c r="J192">
        <v>399.95</v>
      </c>
      <c r="K192">
        <v>0</v>
      </c>
    </row>
    <row r="193" spans="8:11" x14ac:dyDescent="0.3">
      <c r="H193">
        <v>27255</v>
      </c>
      <c r="I193" t="s">
        <v>9</v>
      </c>
      <c r="J193">
        <v>517</v>
      </c>
      <c r="K193">
        <v>0</v>
      </c>
    </row>
    <row r="194" spans="8:11" x14ac:dyDescent="0.3">
      <c r="H194">
        <v>27254</v>
      </c>
      <c r="I194" t="s">
        <v>20</v>
      </c>
      <c r="J194">
        <v>497</v>
      </c>
      <c r="K194">
        <v>497</v>
      </c>
    </row>
    <row r="195" spans="8:11" x14ac:dyDescent="0.3">
      <c r="H195">
        <v>27251</v>
      </c>
      <c r="I195" t="s">
        <v>22</v>
      </c>
      <c r="J195">
        <v>1404</v>
      </c>
      <c r="K195">
        <v>0</v>
      </c>
    </row>
    <row r="196" spans="8:11" x14ac:dyDescent="0.3">
      <c r="H196">
        <v>27250</v>
      </c>
      <c r="I196" t="s">
        <v>66</v>
      </c>
      <c r="J196">
        <v>502</v>
      </c>
      <c r="K196">
        <v>0</v>
      </c>
    </row>
    <row r="197" spans="8:11" x14ac:dyDescent="0.3">
      <c r="H197">
        <v>27245</v>
      </c>
      <c r="I197" t="s">
        <v>15</v>
      </c>
      <c r="J197">
        <v>209</v>
      </c>
      <c r="K197">
        <v>0</v>
      </c>
    </row>
    <row r="198" spans="8:11" x14ac:dyDescent="0.3">
      <c r="H198">
        <v>27242</v>
      </c>
      <c r="I198" t="s">
        <v>11</v>
      </c>
      <c r="J198">
        <v>1961</v>
      </c>
      <c r="K198">
        <v>0</v>
      </c>
    </row>
    <row r="199" spans="8:11" x14ac:dyDescent="0.3">
      <c r="H199">
        <v>27233</v>
      </c>
      <c r="I199" t="s">
        <v>18</v>
      </c>
      <c r="J199">
        <v>784</v>
      </c>
      <c r="K199">
        <v>0</v>
      </c>
    </row>
    <row r="200" spans="8:11" x14ac:dyDescent="0.3">
      <c r="H200">
        <v>27225</v>
      </c>
      <c r="I200" t="s">
        <v>12</v>
      </c>
      <c r="J200">
        <v>608</v>
      </c>
      <c r="K200">
        <v>0</v>
      </c>
    </row>
    <row r="201" spans="8:11" x14ac:dyDescent="0.3">
      <c r="H201">
        <v>27224</v>
      </c>
      <c r="I201" t="s">
        <v>18</v>
      </c>
      <c r="J201">
        <v>101</v>
      </c>
      <c r="K201">
        <v>0</v>
      </c>
    </row>
    <row r="202" spans="8:11" x14ac:dyDescent="0.3">
      <c r="H202">
        <v>27221</v>
      </c>
      <c r="I202" t="s">
        <v>13</v>
      </c>
      <c r="J202">
        <v>637</v>
      </c>
      <c r="K202">
        <v>0</v>
      </c>
    </row>
    <row r="203" spans="8:11" x14ac:dyDescent="0.3">
      <c r="H203">
        <v>27216</v>
      </c>
      <c r="I203" t="s">
        <v>9</v>
      </c>
      <c r="J203">
        <v>456</v>
      </c>
      <c r="K203">
        <v>0</v>
      </c>
    </row>
    <row r="204" spans="8:11" x14ac:dyDescent="0.3">
      <c r="H204">
        <v>27214</v>
      </c>
      <c r="I204" t="s">
        <v>15</v>
      </c>
      <c r="J204">
        <v>619</v>
      </c>
      <c r="K204">
        <v>0</v>
      </c>
    </row>
    <row r="205" spans="8:11" x14ac:dyDescent="0.3">
      <c r="H205">
        <v>27211</v>
      </c>
      <c r="I205" t="s">
        <v>13</v>
      </c>
      <c r="J205">
        <v>1493</v>
      </c>
      <c r="K205">
        <v>0</v>
      </c>
    </row>
    <row r="206" spans="8:11" x14ac:dyDescent="0.3">
      <c r="H206">
        <v>27206</v>
      </c>
      <c r="I206" t="s">
        <v>66</v>
      </c>
      <c r="J206">
        <v>545</v>
      </c>
      <c r="K206">
        <v>0</v>
      </c>
    </row>
    <row r="207" spans="8:11" x14ac:dyDescent="0.3">
      <c r="H207">
        <v>27203</v>
      </c>
      <c r="I207" t="s">
        <v>15</v>
      </c>
      <c r="J207">
        <v>419</v>
      </c>
      <c r="K207">
        <v>0</v>
      </c>
    </row>
    <row r="208" spans="8:11" x14ac:dyDescent="0.3">
      <c r="H208">
        <v>27202</v>
      </c>
      <c r="I208" t="s">
        <v>66</v>
      </c>
      <c r="J208">
        <v>694</v>
      </c>
      <c r="K208">
        <v>0</v>
      </c>
    </row>
    <row r="209" spans="8:11" x14ac:dyDescent="0.3">
      <c r="H209">
        <v>27201</v>
      </c>
      <c r="I209" t="s">
        <v>8</v>
      </c>
      <c r="J209">
        <v>500</v>
      </c>
      <c r="K209">
        <v>0</v>
      </c>
    </row>
    <row r="210" spans="8:11" x14ac:dyDescent="0.3">
      <c r="H210">
        <v>27199</v>
      </c>
      <c r="I210" t="s">
        <v>15</v>
      </c>
      <c r="J210">
        <v>504</v>
      </c>
      <c r="K210">
        <v>0</v>
      </c>
    </row>
    <row r="211" spans="8:11" x14ac:dyDescent="0.3">
      <c r="H211">
        <v>27195</v>
      </c>
      <c r="I211" t="s">
        <v>53</v>
      </c>
      <c r="J211">
        <v>995</v>
      </c>
      <c r="K211">
        <v>0</v>
      </c>
    </row>
    <row r="212" spans="8:11" x14ac:dyDescent="0.3">
      <c r="H212">
        <v>27192</v>
      </c>
      <c r="I212" t="s">
        <v>15</v>
      </c>
      <c r="J212">
        <v>597</v>
      </c>
      <c r="K212">
        <v>0</v>
      </c>
    </row>
    <row r="213" spans="8:11" x14ac:dyDescent="0.3">
      <c r="H213">
        <v>27191</v>
      </c>
      <c r="I213" t="s">
        <v>66</v>
      </c>
      <c r="J213">
        <v>0</v>
      </c>
      <c r="K213">
        <v>0</v>
      </c>
    </row>
    <row r="214" spans="8:11" x14ac:dyDescent="0.3">
      <c r="H214">
        <v>27189</v>
      </c>
      <c r="I214" t="s">
        <v>15</v>
      </c>
      <c r="J214">
        <v>53</v>
      </c>
      <c r="K214">
        <v>0</v>
      </c>
    </row>
    <row r="215" spans="8:11" x14ac:dyDescent="0.3">
      <c r="H215">
        <v>27176</v>
      </c>
      <c r="I215" t="s">
        <v>66</v>
      </c>
      <c r="J215">
        <v>424</v>
      </c>
      <c r="K215">
        <v>0</v>
      </c>
    </row>
    <row r="216" spans="8:11" x14ac:dyDescent="0.3">
      <c r="H216">
        <v>27172</v>
      </c>
      <c r="I216" t="s">
        <v>18</v>
      </c>
      <c r="J216">
        <v>0</v>
      </c>
      <c r="K216">
        <v>0</v>
      </c>
    </row>
    <row r="217" spans="8:11" x14ac:dyDescent="0.3">
      <c r="H217">
        <v>27168</v>
      </c>
      <c r="I217" t="s">
        <v>13</v>
      </c>
      <c r="J217">
        <v>817</v>
      </c>
      <c r="K217">
        <v>0</v>
      </c>
    </row>
    <row r="218" spans="8:11" x14ac:dyDescent="0.3">
      <c r="H218">
        <v>27167</v>
      </c>
      <c r="I218" t="s">
        <v>7</v>
      </c>
      <c r="J218">
        <v>0</v>
      </c>
      <c r="K218">
        <v>0</v>
      </c>
    </row>
    <row r="219" spans="8:11" x14ac:dyDescent="0.3">
      <c r="H219">
        <v>27160</v>
      </c>
      <c r="I219" t="s">
        <v>12</v>
      </c>
      <c r="J219">
        <v>466</v>
      </c>
      <c r="K219">
        <v>0</v>
      </c>
    </row>
    <row r="220" spans="8:11" x14ac:dyDescent="0.3">
      <c r="H220">
        <v>27151</v>
      </c>
      <c r="I220" t="s">
        <v>9</v>
      </c>
      <c r="J220">
        <v>248</v>
      </c>
      <c r="K220">
        <v>0</v>
      </c>
    </row>
    <row r="221" spans="8:11" x14ac:dyDescent="0.3">
      <c r="H221">
        <v>27146</v>
      </c>
      <c r="I221" t="s">
        <v>53</v>
      </c>
      <c r="J221">
        <v>0</v>
      </c>
      <c r="K221">
        <v>0</v>
      </c>
    </row>
    <row r="222" spans="8:11" x14ac:dyDescent="0.3">
      <c r="H222">
        <v>27145</v>
      </c>
      <c r="I222" t="s">
        <v>7</v>
      </c>
      <c r="J222">
        <v>0</v>
      </c>
      <c r="K222">
        <v>0</v>
      </c>
    </row>
    <row r="223" spans="8:11" x14ac:dyDescent="0.3">
      <c r="H223">
        <v>27134</v>
      </c>
      <c r="I223" t="s">
        <v>7</v>
      </c>
      <c r="J223">
        <v>0</v>
      </c>
      <c r="K223">
        <v>0</v>
      </c>
    </row>
    <row r="224" spans="8:11" x14ac:dyDescent="0.3">
      <c r="H224">
        <v>27112</v>
      </c>
      <c r="I224" t="s">
        <v>20</v>
      </c>
      <c r="J224">
        <v>555</v>
      </c>
      <c r="K224">
        <v>0</v>
      </c>
    </row>
    <row r="225" spans="8:11" x14ac:dyDescent="0.3">
      <c r="H225">
        <v>27107</v>
      </c>
      <c r="I225" t="s">
        <v>12</v>
      </c>
      <c r="J225">
        <v>453</v>
      </c>
      <c r="K225">
        <v>0</v>
      </c>
    </row>
    <row r="226" spans="8:11" x14ac:dyDescent="0.3">
      <c r="H226">
        <v>27102</v>
      </c>
      <c r="I226" t="s">
        <v>9</v>
      </c>
      <c r="J226">
        <v>375</v>
      </c>
      <c r="K226">
        <v>0</v>
      </c>
    </row>
    <row r="227" spans="8:11" x14ac:dyDescent="0.3">
      <c r="H227">
        <v>27098</v>
      </c>
      <c r="I227" t="s">
        <v>18</v>
      </c>
      <c r="J227">
        <v>434</v>
      </c>
      <c r="K227">
        <v>0</v>
      </c>
    </row>
    <row r="228" spans="8:11" x14ac:dyDescent="0.3">
      <c r="H228">
        <v>27094</v>
      </c>
      <c r="I228" t="s">
        <v>18</v>
      </c>
      <c r="J228">
        <v>517</v>
      </c>
      <c r="K228">
        <v>0</v>
      </c>
    </row>
    <row r="229" spans="8:11" x14ac:dyDescent="0.3">
      <c r="H229">
        <v>27078</v>
      </c>
      <c r="I229" t="s">
        <v>66</v>
      </c>
      <c r="J229">
        <v>428</v>
      </c>
      <c r="K229">
        <v>0</v>
      </c>
    </row>
    <row r="230" spans="8:11" x14ac:dyDescent="0.3">
      <c r="H230">
        <v>27070</v>
      </c>
      <c r="I230" t="s">
        <v>22</v>
      </c>
      <c r="J230">
        <v>3757</v>
      </c>
      <c r="K230">
        <v>0</v>
      </c>
    </row>
    <row r="231" spans="8:11" x14ac:dyDescent="0.3">
      <c r="H231">
        <v>27064</v>
      </c>
      <c r="I231" t="s">
        <v>15</v>
      </c>
      <c r="J231">
        <v>1758</v>
      </c>
      <c r="K231">
        <v>0</v>
      </c>
    </row>
    <row r="232" spans="8:11" x14ac:dyDescent="0.3">
      <c r="H232">
        <v>27056</v>
      </c>
      <c r="I232" t="s">
        <v>67</v>
      </c>
      <c r="J232">
        <v>0</v>
      </c>
      <c r="K232">
        <v>0</v>
      </c>
    </row>
    <row r="233" spans="8:11" x14ac:dyDescent="0.3">
      <c r="H233">
        <v>27048</v>
      </c>
      <c r="I233" t="s">
        <v>66</v>
      </c>
      <c r="J233">
        <v>0</v>
      </c>
      <c r="K233">
        <v>0</v>
      </c>
    </row>
    <row r="234" spans="8:11" x14ac:dyDescent="0.3">
      <c r="H234">
        <v>27047</v>
      </c>
      <c r="I234" t="s">
        <v>18</v>
      </c>
      <c r="J234">
        <v>276</v>
      </c>
      <c r="K234">
        <v>0</v>
      </c>
    </row>
    <row r="235" spans="8:11" x14ac:dyDescent="0.3">
      <c r="H235">
        <v>27045</v>
      </c>
      <c r="I235" t="s">
        <v>14</v>
      </c>
      <c r="J235">
        <v>0</v>
      </c>
      <c r="K235">
        <v>0</v>
      </c>
    </row>
    <row r="236" spans="8:11" x14ac:dyDescent="0.3">
      <c r="H236">
        <v>27015</v>
      </c>
      <c r="I236" t="s">
        <v>20</v>
      </c>
      <c r="J236">
        <v>975</v>
      </c>
      <c r="K236">
        <v>0</v>
      </c>
    </row>
    <row r="237" spans="8:11" x14ac:dyDescent="0.3">
      <c r="H237">
        <v>26962</v>
      </c>
      <c r="I237" t="s">
        <v>67</v>
      </c>
      <c r="J237">
        <v>0</v>
      </c>
      <c r="K237">
        <v>0</v>
      </c>
    </row>
    <row r="238" spans="8:11" x14ac:dyDescent="0.3">
      <c r="H238">
        <v>26957</v>
      </c>
      <c r="I238" t="s">
        <v>67</v>
      </c>
      <c r="J238">
        <v>0</v>
      </c>
      <c r="K238">
        <v>0</v>
      </c>
    </row>
    <row r="239" spans="8:11" x14ac:dyDescent="0.3">
      <c r="H239">
        <v>26946</v>
      </c>
      <c r="I239" t="s">
        <v>20</v>
      </c>
      <c r="J239">
        <v>975</v>
      </c>
      <c r="K239">
        <v>0</v>
      </c>
    </row>
    <row r="240" spans="8:11" x14ac:dyDescent="0.3">
      <c r="H240">
        <v>26941</v>
      </c>
      <c r="I240" t="s">
        <v>67</v>
      </c>
      <c r="J240">
        <v>409</v>
      </c>
      <c r="K240">
        <v>0</v>
      </c>
    </row>
    <row r="241" spans="8:11" x14ac:dyDescent="0.3">
      <c r="H241">
        <v>26934</v>
      </c>
      <c r="I241" t="s">
        <v>18</v>
      </c>
      <c r="J241">
        <v>0</v>
      </c>
      <c r="K241">
        <v>0</v>
      </c>
    </row>
    <row r="242" spans="8:11" x14ac:dyDescent="0.3">
      <c r="H242">
        <v>26911</v>
      </c>
      <c r="I242" t="s">
        <v>20</v>
      </c>
      <c r="J242">
        <v>0</v>
      </c>
      <c r="K242">
        <v>0</v>
      </c>
    </row>
    <row r="243" spans="8:11" x14ac:dyDescent="0.3">
      <c r="H243">
        <v>26904</v>
      </c>
      <c r="I243" t="s">
        <v>7</v>
      </c>
      <c r="J243">
        <v>0</v>
      </c>
      <c r="K243">
        <v>0</v>
      </c>
    </row>
    <row r="244" spans="8:11" x14ac:dyDescent="0.3">
      <c r="H244">
        <v>26900</v>
      </c>
      <c r="I244" t="s">
        <v>7</v>
      </c>
      <c r="J244">
        <v>0</v>
      </c>
      <c r="K244">
        <v>0</v>
      </c>
    </row>
    <row r="245" spans="8:11" x14ac:dyDescent="0.3">
      <c r="H245">
        <v>26899</v>
      </c>
      <c r="I245" t="s">
        <v>7</v>
      </c>
      <c r="J245">
        <v>0</v>
      </c>
      <c r="K245">
        <v>0</v>
      </c>
    </row>
    <row r="246" spans="8:11" x14ac:dyDescent="0.3">
      <c r="H246">
        <v>26898</v>
      </c>
      <c r="I246" t="s">
        <v>7</v>
      </c>
      <c r="J246">
        <v>0</v>
      </c>
      <c r="K246">
        <v>0</v>
      </c>
    </row>
    <row r="247" spans="8:11" x14ac:dyDescent="0.3">
      <c r="H247">
        <v>26896</v>
      </c>
      <c r="I247" t="s">
        <v>13</v>
      </c>
      <c r="J247">
        <v>0</v>
      </c>
      <c r="K247">
        <v>0</v>
      </c>
    </row>
    <row r="248" spans="8:11" x14ac:dyDescent="0.3">
      <c r="H248">
        <v>26889</v>
      </c>
      <c r="I248" t="s">
        <v>18</v>
      </c>
      <c r="J248">
        <v>457</v>
      </c>
      <c r="K248">
        <v>0</v>
      </c>
    </row>
    <row r="249" spans="8:11" x14ac:dyDescent="0.3">
      <c r="H249">
        <v>26883</v>
      </c>
      <c r="I249" t="s">
        <v>20</v>
      </c>
      <c r="J249">
        <v>766</v>
      </c>
      <c r="K249">
        <v>0</v>
      </c>
    </row>
    <row r="250" spans="8:11" x14ac:dyDescent="0.3">
      <c r="H250">
        <v>26877</v>
      </c>
      <c r="I250" t="s">
        <v>11</v>
      </c>
      <c r="J250">
        <v>0</v>
      </c>
      <c r="K250">
        <v>0</v>
      </c>
    </row>
    <row r="251" spans="8:11" x14ac:dyDescent="0.3">
      <c r="H251">
        <v>26859</v>
      </c>
      <c r="I251" t="s">
        <v>9</v>
      </c>
      <c r="J251">
        <v>0</v>
      </c>
      <c r="K251">
        <v>0</v>
      </c>
    </row>
    <row r="252" spans="8:11" x14ac:dyDescent="0.3">
      <c r="H252">
        <v>26852</v>
      </c>
      <c r="I252" t="s">
        <v>15</v>
      </c>
      <c r="J252">
        <v>0</v>
      </c>
      <c r="K252">
        <v>0</v>
      </c>
    </row>
    <row r="253" spans="8:11" x14ac:dyDescent="0.3">
      <c r="H253">
        <v>26842</v>
      </c>
      <c r="I253" t="s">
        <v>7</v>
      </c>
      <c r="J253">
        <v>0</v>
      </c>
      <c r="K253">
        <v>0</v>
      </c>
    </row>
    <row r="254" spans="8:11" x14ac:dyDescent="0.3">
      <c r="H254">
        <v>26839</v>
      </c>
      <c r="I254" t="s">
        <v>7</v>
      </c>
      <c r="J254">
        <v>0</v>
      </c>
      <c r="K254">
        <v>0</v>
      </c>
    </row>
    <row r="255" spans="8:11" x14ac:dyDescent="0.3">
      <c r="H255">
        <v>26833</v>
      </c>
      <c r="I255" t="s">
        <v>7</v>
      </c>
      <c r="J255">
        <v>-19</v>
      </c>
      <c r="K255">
        <v>0</v>
      </c>
    </row>
    <row r="256" spans="8:11" x14ac:dyDescent="0.3">
      <c r="H256">
        <v>26819</v>
      </c>
      <c r="I256" t="s">
        <v>7</v>
      </c>
      <c r="J256">
        <v>0</v>
      </c>
      <c r="K256">
        <v>0</v>
      </c>
    </row>
    <row r="257" spans="8:11" x14ac:dyDescent="0.3">
      <c r="H257">
        <v>26818</v>
      </c>
      <c r="I257" t="s">
        <v>7</v>
      </c>
      <c r="J257">
        <v>0</v>
      </c>
      <c r="K257">
        <v>0</v>
      </c>
    </row>
    <row r="258" spans="8:11" x14ac:dyDescent="0.3">
      <c r="H258">
        <v>26811</v>
      </c>
      <c r="I258" t="s">
        <v>11</v>
      </c>
      <c r="J258">
        <v>0</v>
      </c>
      <c r="K258">
        <v>0</v>
      </c>
    </row>
    <row r="259" spans="8:11" x14ac:dyDescent="0.3">
      <c r="H259">
        <v>26801</v>
      </c>
      <c r="I259" t="s">
        <v>18</v>
      </c>
      <c r="J259">
        <v>0</v>
      </c>
      <c r="K259">
        <v>0</v>
      </c>
    </row>
    <row r="260" spans="8:11" x14ac:dyDescent="0.3">
      <c r="H260">
        <v>26796</v>
      </c>
      <c r="I260" t="s">
        <v>7</v>
      </c>
      <c r="J260">
        <v>0</v>
      </c>
      <c r="K260">
        <v>0</v>
      </c>
    </row>
    <row r="261" spans="8:11" x14ac:dyDescent="0.3">
      <c r="H261">
        <v>26795</v>
      </c>
      <c r="I261" t="s">
        <v>13</v>
      </c>
      <c r="J261">
        <v>457</v>
      </c>
      <c r="K261">
        <v>0</v>
      </c>
    </row>
    <row r="262" spans="8:11" x14ac:dyDescent="0.3">
      <c r="H262">
        <v>26786</v>
      </c>
      <c r="I262" t="s">
        <v>20</v>
      </c>
      <c r="J262">
        <v>241</v>
      </c>
      <c r="K262">
        <v>0</v>
      </c>
    </row>
    <row r="263" spans="8:11" x14ac:dyDescent="0.3">
      <c r="H263">
        <v>26770</v>
      </c>
      <c r="I263" t="s">
        <v>20</v>
      </c>
      <c r="J263">
        <v>0</v>
      </c>
      <c r="K263">
        <v>0</v>
      </c>
    </row>
    <row r="264" spans="8:11" x14ac:dyDescent="0.3">
      <c r="H264">
        <v>26753</v>
      </c>
      <c r="I264" t="s">
        <v>7</v>
      </c>
      <c r="J264">
        <v>0</v>
      </c>
      <c r="K264">
        <v>0</v>
      </c>
    </row>
    <row r="265" spans="8:11" x14ac:dyDescent="0.3">
      <c r="H265">
        <v>26745</v>
      </c>
      <c r="I265" t="s">
        <v>67</v>
      </c>
      <c r="J265">
        <v>0</v>
      </c>
      <c r="K265">
        <v>0</v>
      </c>
    </row>
    <row r="266" spans="8:11" x14ac:dyDescent="0.3">
      <c r="H266">
        <v>26739</v>
      </c>
      <c r="I266" t="s">
        <v>7</v>
      </c>
      <c r="J266">
        <v>0</v>
      </c>
      <c r="K266">
        <v>0</v>
      </c>
    </row>
    <row r="267" spans="8:11" x14ac:dyDescent="0.3">
      <c r="H267">
        <v>26723</v>
      </c>
      <c r="I267" t="s">
        <v>21</v>
      </c>
      <c r="J267">
        <v>0</v>
      </c>
      <c r="K267">
        <v>0</v>
      </c>
    </row>
    <row r="268" spans="8:11" x14ac:dyDescent="0.3">
      <c r="H268">
        <v>26707</v>
      </c>
      <c r="I268" t="s">
        <v>66</v>
      </c>
      <c r="J268">
        <v>0</v>
      </c>
      <c r="K268">
        <v>0</v>
      </c>
    </row>
    <row r="269" spans="8:11" x14ac:dyDescent="0.3">
      <c r="H269">
        <v>26703</v>
      </c>
      <c r="I269" t="s">
        <v>18</v>
      </c>
      <c r="J269">
        <v>0</v>
      </c>
      <c r="K269">
        <v>0</v>
      </c>
    </row>
    <row r="270" spans="8:11" x14ac:dyDescent="0.3">
      <c r="H270">
        <v>26695</v>
      </c>
      <c r="I270" t="s">
        <v>13</v>
      </c>
      <c r="J270">
        <v>0</v>
      </c>
      <c r="K270">
        <v>0</v>
      </c>
    </row>
    <row r="271" spans="8:11" x14ac:dyDescent="0.3">
      <c r="H271">
        <v>26685</v>
      </c>
      <c r="I271" t="s">
        <v>7</v>
      </c>
      <c r="J271">
        <v>0</v>
      </c>
      <c r="K271">
        <v>0</v>
      </c>
    </row>
    <row r="272" spans="8:11" x14ac:dyDescent="0.3">
      <c r="H272">
        <v>26684</v>
      </c>
      <c r="I272" t="s">
        <v>7</v>
      </c>
      <c r="J272">
        <v>0</v>
      </c>
      <c r="K272">
        <v>0</v>
      </c>
    </row>
    <row r="273" spans="8:11" x14ac:dyDescent="0.3">
      <c r="H273">
        <v>26680</v>
      </c>
      <c r="I273" t="s">
        <v>15</v>
      </c>
      <c r="J273">
        <v>0</v>
      </c>
      <c r="K273">
        <v>0</v>
      </c>
    </row>
    <row r="274" spans="8:11" x14ac:dyDescent="0.3">
      <c r="H274">
        <v>26671</v>
      </c>
      <c r="I274" t="s">
        <v>7</v>
      </c>
      <c r="J274">
        <v>0</v>
      </c>
      <c r="K274">
        <v>0</v>
      </c>
    </row>
    <row r="275" spans="8:11" x14ac:dyDescent="0.3">
      <c r="H275">
        <v>26668</v>
      </c>
      <c r="I275" t="s">
        <v>7</v>
      </c>
      <c r="J275">
        <v>0</v>
      </c>
      <c r="K275">
        <v>0</v>
      </c>
    </row>
    <row r="276" spans="8:11" x14ac:dyDescent="0.3">
      <c r="H276">
        <v>26626</v>
      </c>
      <c r="I276" t="s">
        <v>7</v>
      </c>
      <c r="J276">
        <v>0</v>
      </c>
      <c r="K276">
        <v>0</v>
      </c>
    </row>
    <row r="277" spans="8:11" x14ac:dyDescent="0.3">
      <c r="H277">
        <v>26622</v>
      </c>
      <c r="I277" t="s">
        <v>7</v>
      </c>
      <c r="J277">
        <v>0</v>
      </c>
      <c r="K277">
        <v>0</v>
      </c>
    </row>
    <row r="278" spans="8:11" x14ac:dyDescent="0.3">
      <c r="H278">
        <v>26605</v>
      </c>
      <c r="I278" t="s">
        <v>20</v>
      </c>
      <c r="J278">
        <v>-25</v>
      </c>
      <c r="K278">
        <v>0</v>
      </c>
    </row>
    <row r="279" spans="8:11" x14ac:dyDescent="0.3">
      <c r="H279">
        <v>26596</v>
      </c>
      <c r="I279" t="s">
        <v>7</v>
      </c>
      <c r="J279">
        <v>0</v>
      </c>
      <c r="K279">
        <v>0</v>
      </c>
    </row>
    <row r="280" spans="8:11" x14ac:dyDescent="0.3">
      <c r="H280">
        <v>26584</v>
      </c>
      <c r="I280" t="s">
        <v>13</v>
      </c>
      <c r="J280">
        <v>0</v>
      </c>
      <c r="K280">
        <v>0</v>
      </c>
    </row>
    <row r="281" spans="8:11" x14ac:dyDescent="0.3">
      <c r="H281">
        <v>26569</v>
      </c>
      <c r="I281" t="s">
        <v>7</v>
      </c>
      <c r="J281">
        <v>0</v>
      </c>
      <c r="K281">
        <v>0</v>
      </c>
    </row>
    <row r="282" spans="8:11" x14ac:dyDescent="0.3">
      <c r="H282">
        <v>26560</v>
      </c>
      <c r="I282" t="s">
        <v>7</v>
      </c>
      <c r="J282">
        <v>0</v>
      </c>
      <c r="K282">
        <v>0</v>
      </c>
    </row>
    <row r="283" spans="8:11" x14ac:dyDescent="0.3">
      <c r="H283">
        <v>26557</v>
      </c>
      <c r="I283" t="s">
        <v>14</v>
      </c>
      <c r="J283">
        <v>0</v>
      </c>
      <c r="K283">
        <v>0</v>
      </c>
    </row>
    <row r="284" spans="8:11" x14ac:dyDescent="0.3">
      <c r="H284">
        <v>26555</v>
      </c>
      <c r="I284" t="s">
        <v>14</v>
      </c>
      <c r="J284">
        <v>0</v>
      </c>
      <c r="K284">
        <v>0</v>
      </c>
    </row>
    <row r="285" spans="8:11" x14ac:dyDescent="0.3">
      <c r="H285">
        <v>26537</v>
      </c>
      <c r="I285" t="s">
        <v>12</v>
      </c>
      <c r="J285">
        <v>0</v>
      </c>
      <c r="K285">
        <v>0</v>
      </c>
    </row>
    <row r="286" spans="8:11" x14ac:dyDescent="0.3">
      <c r="H286">
        <v>26533</v>
      </c>
      <c r="I286" t="s">
        <v>53</v>
      </c>
      <c r="J286">
        <v>673</v>
      </c>
      <c r="K286">
        <v>0</v>
      </c>
    </row>
    <row r="287" spans="8:11" x14ac:dyDescent="0.3">
      <c r="H287">
        <v>26532</v>
      </c>
      <c r="I287" t="s">
        <v>18</v>
      </c>
      <c r="J287">
        <v>-61</v>
      </c>
      <c r="K287">
        <v>0</v>
      </c>
    </row>
    <row r="288" spans="8:11" x14ac:dyDescent="0.3">
      <c r="H288">
        <v>26519</v>
      </c>
      <c r="I288" t="s">
        <v>7</v>
      </c>
      <c r="J288">
        <v>0</v>
      </c>
      <c r="K288">
        <v>0</v>
      </c>
    </row>
    <row r="289" spans="8:11" x14ac:dyDescent="0.3">
      <c r="H289">
        <v>26515</v>
      </c>
      <c r="I289" t="s">
        <v>7</v>
      </c>
      <c r="J289">
        <v>0</v>
      </c>
      <c r="K289">
        <v>0</v>
      </c>
    </row>
    <row r="290" spans="8:11" x14ac:dyDescent="0.3">
      <c r="H290">
        <v>26504</v>
      </c>
      <c r="I290" t="s">
        <v>18</v>
      </c>
      <c r="J290">
        <v>0</v>
      </c>
      <c r="K290">
        <v>0</v>
      </c>
    </row>
    <row r="291" spans="8:11" x14ac:dyDescent="0.3">
      <c r="H291">
        <v>26502</v>
      </c>
      <c r="I291" t="s">
        <v>7</v>
      </c>
      <c r="J291">
        <v>-29</v>
      </c>
      <c r="K291">
        <v>0</v>
      </c>
    </row>
    <row r="292" spans="8:11" x14ac:dyDescent="0.3">
      <c r="H292">
        <v>26494</v>
      </c>
      <c r="I292" t="s">
        <v>18</v>
      </c>
      <c r="J292">
        <v>0</v>
      </c>
      <c r="K292">
        <v>0</v>
      </c>
    </row>
    <row r="293" spans="8:11" x14ac:dyDescent="0.3">
      <c r="H293">
        <v>26493</v>
      </c>
      <c r="I293" t="s">
        <v>7</v>
      </c>
      <c r="J293">
        <v>0</v>
      </c>
      <c r="K293">
        <v>0</v>
      </c>
    </row>
    <row r="294" spans="8:11" x14ac:dyDescent="0.3">
      <c r="H294">
        <v>26490</v>
      </c>
      <c r="I294" t="s">
        <v>18</v>
      </c>
      <c r="J294">
        <v>0</v>
      </c>
      <c r="K294">
        <v>0</v>
      </c>
    </row>
    <row r="295" spans="8:11" x14ac:dyDescent="0.3">
      <c r="H295">
        <v>26484</v>
      </c>
      <c r="I295" t="s">
        <v>7</v>
      </c>
      <c r="J295">
        <v>0</v>
      </c>
      <c r="K295">
        <v>0</v>
      </c>
    </row>
    <row r="296" spans="8:11" x14ac:dyDescent="0.3">
      <c r="H296">
        <v>26471</v>
      </c>
      <c r="I296" t="s">
        <v>12</v>
      </c>
      <c r="J296">
        <v>0</v>
      </c>
      <c r="K296">
        <v>0</v>
      </c>
    </row>
    <row r="297" spans="8:11" x14ac:dyDescent="0.3">
      <c r="H297">
        <v>26464</v>
      </c>
      <c r="I297" t="s">
        <v>7</v>
      </c>
      <c r="J297">
        <v>0</v>
      </c>
      <c r="K297">
        <v>0</v>
      </c>
    </row>
    <row r="298" spans="8:11" x14ac:dyDescent="0.3">
      <c r="H298">
        <v>26439</v>
      </c>
      <c r="I298" t="s">
        <v>7</v>
      </c>
      <c r="J298">
        <v>0</v>
      </c>
      <c r="K298">
        <v>0</v>
      </c>
    </row>
    <row r="299" spans="8:11" x14ac:dyDescent="0.3">
      <c r="H299">
        <v>26202</v>
      </c>
      <c r="I299" t="s">
        <v>7</v>
      </c>
      <c r="J299">
        <v>0</v>
      </c>
      <c r="K299">
        <v>0</v>
      </c>
    </row>
  </sheetData>
  <conditionalFormatting sqref="A1:A1048576">
    <cfRule type="duplicateValues" dxfId="98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1806C-FE75-4F51-90D1-3F62F876D8A0}">
  <dimension ref="A1:P274"/>
  <sheetViews>
    <sheetView workbookViewId="0">
      <selection activeCell="H17" sqref="H17"/>
    </sheetView>
  </sheetViews>
  <sheetFormatPr defaultRowHeight="15.6" x14ac:dyDescent="0.3"/>
  <cols>
    <col min="3" max="3" width="9.5546875" customWidth="1"/>
    <col min="10" max="10" width="9.5546875" customWidth="1"/>
    <col min="14" max="14" width="7.109375" style="33" customWidth="1"/>
    <col min="15" max="15" width="7.6640625" style="33" customWidth="1"/>
    <col min="16" max="16" width="7.109375" style="33" customWidth="1"/>
  </cols>
  <sheetData>
    <row r="1" spans="1:16" x14ac:dyDescent="0.3">
      <c r="N1" s="33" t="s">
        <v>80</v>
      </c>
    </row>
    <row r="2" spans="1:16" x14ac:dyDescent="0.3">
      <c r="N2" s="34" t="s">
        <v>0</v>
      </c>
      <c r="O2" s="33" t="s">
        <v>28</v>
      </c>
    </row>
    <row r="3" spans="1:16" x14ac:dyDescent="0.3">
      <c r="A3" t="s">
        <v>23</v>
      </c>
      <c r="B3" t="s">
        <v>0</v>
      </c>
      <c r="C3" t="s">
        <v>25</v>
      </c>
      <c r="D3" t="s">
        <v>26</v>
      </c>
      <c r="H3" t="s">
        <v>23</v>
      </c>
      <c r="I3" t="s">
        <v>0</v>
      </c>
      <c r="J3" t="s">
        <v>25</v>
      </c>
      <c r="K3" t="s">
        <v>26</v>
      </c>
    </row>
    <row r="4" spans="1:16" x14ac:dyDescent="0.3">
      <c r="A4">
        <v>27529</v>
      </c>
      <c r="B4" t="s">
        <v>52</v>
      </c>
      <c r="C4">
        <f>VLOOKUP(A4,Table35[],3,FALSE)</f>
        <v>463</v>
      </c>
      <c r="D4">
        <f>VLOOKUP(A4,Table35[],4,FALSE)</f>
        <v>0</v>
      </c>
      <c r="H4">
        <v>27558</v>
      </c>
      <c r="I4" t="s">
        <v>67</v>
      </c>
      <c r="J4">
        <v>450</v>
      </c>
      <c r="K4">
        <v>0</v>
      </c>
      <c r="N4" s="34" t="s">
        <v>29</v>
      </c>
      <c r="O4" s="33" t="s">
        <v>31</v>
      </c>
      <c r="P4" s="33" t="s">
        <v>32</v>
      </c>
    </row>
    <row r="5" spans="1:16" x14ac:dyDescent="0.3">
      <c r="A5">
        <v>27487</v>
      </c>
      <c r="B5" t="s">
        <v>52</v>
      </c>
      <c r="C5">
        <f>VLOOKUP(A5,Table35[],3,FALSE)</f>
        <v>512</v>
      </c>
      <c r="D5">
        <f>VLOOKUP(A5,Table35[],4,FALSE)</f>
        <v>0</v>
      </c>
      <c r="H5">
        <v>27557</v>
      </c>
      <c r="I5" t="s">
        <v>11</v>
      </c>
      <c r="J5">
        <v>1312</v>
      </c>
      <c r="K5">
        <v>0</v>
      </c>
      <c r="N5" s="35">
        <v>26322</v>
      </c>
      <c r="O5" s="83">
        <v>407</v>
      </c>
      <c r="P5" s="83">
        <v>0</v>
      </c>
    </row>
    <row r="6" spans="1:16" x14ac:dyDescent="0.3">
      <c r="A6">
        <v>27533</v>
      </c>
      <c r="B6" t="s">
        <v>52</v>
      </c>
      <c r="C6">
        <f>VLOOKUP(A6,Table35[],3,FALSE)</f>
        <v>449</v>
      </c>
      <c r="D6">
        <f>VLOOKUP(A6,Table35[],4,FALSE)</f>
        <v>0</v>
      </c>
      <c r="H6">
        <v>27556</v>
      </c>
      <c r="I6" t="s">
        <v>18</v>
      </c>
      <c r="J6">
        <v>454</v>
      </c>
      <c r="K6">
        <v>0</v>
      </c>
      <c r="N6" s="35">
        <v>26941</v>
      </c>
      <c r="O6" s="83">
        <v>409</v>
      </c>
      <c r="P6" s="83">
        <v>0</v>
      </c>
    </row>
    <row r="7" spans="1:16" x14ac:dyDescent="0.3">
      <c r="A7">
        <v>27531</v>
      </c>
      <c r="B7" t="s">
        <v>52</v>
      </c>
      <c r="C7">
        <f>VLOOKUP(A7,Table35[],3,FALSE)</f>
        <v>452</v>
      </c>
      <c r="D7">
        <f>VLOOKUP(A7,Table35[],4,FALSE)</f>
        <v>0</v>
      </c>
      <c r="H7">
        <v>27555</v>
      </c>
      <c r="I7" t="s">
        <v>8</v>
      </c>
      <c r="J7">
        <v>997</v>
      </c>
      <c r="K7">
        <v>0</v>
      </c>
      <c r="N7" s="35">
        <v>27102</v>
      </c>
      <c r="O7" s="83">
        <v>375</v>
      </c>
      <c r="P7" s="83">
        <v>0</v>
      </c>
    </row>
    <row r="8" spans="1:16" x14ac:dyDescent="0.3">
      <c r="A8">
        <v>27483</v>
      </c>
      <c r="B8" t="s">
        <v>52</v>
      </c>
      <c r="C8">
        <f>VLOOKUP(A8,Table35[],3,FALSE)</f>
        <v>769</v>
      </c>
      <c r="D8">
        <f>VLOOKUP(A8,Table35[],4,FALSE)</f>
        <v>0</v>
      </c>
      <c r="H8">
        <v>27554</v>
      </c>
      <c r="I8" t="s">
        <v>18</v>
      </c>
      <c r="J8">
        <v>573</v>
      </c>
      <c r="K8">
        <v>0</v>
      </c>
      <c r="N8" s="35">
        <v>27151</v>
      </c>
      <c r="O8" s="83">
        <v>248</v>
      </c>
      <c r="P8" s="83">
        <v>0</v>
      </c>
    </row>
    <row r="9" spans="1:16" x14ac:dyDescent="0.3">
      <c r="A9">
        <v>27492</v>
      </c>
      <c r="B9" t="s">
        <v>52</v>
      </c>
      <c r="C9">
        <f>VLOOKUP(A9,Table35[],3,FALSE)</f>
        <v>717</v>
      </c>
      <c r="D9">
        <f>VLOOKUP(A9,Table35[],4,FALSE)</f>
        <v>0</v>
      </c>
      <c r="H9">
        <v>27553</v>
      </c>
      <c r="I9" t="s">
        <v>18</v>
      </c>
      <c r="J9">
        <v>1284.5</v>
      </c>
      <c r="K9">
        <v>0</v>
      </c>
      <c r="N9" s="35">
        <v>27189</v>
      </c>
      <c r="O9" s="83">
        <v>106</v>
      </c>
      <c r="P9" s="83">
        <v>0</v>
      </c>
    </row>
    <row r="10" spans="1:16" x14ac:dyDescent="0.3">
      <c r="A10">
        <v>27526</v>
      </c>
      <c r="B10" t="s">
        <v>52</v>
      </c>
      <c r="C10">
        <f>VLOOKUP(A10,Table35[],3,FALSE)</f>
        <v>479</v>
      </c>
      <c r="D10">
        <f>VLOOKUP(A10,Table35[],4,FALSE)</f>
        <v>0</v>
      </c>
      <c r="H10">
        <v>27552</v>
      </c>
      <c r="I10" t="s">
        <v>18</v>
      </c>
      <c r="J10">
        <v>428</v>
      </c>
      <c r="K10">
        <v>0</v>
      </c>
      <c r="N10" s="35">
        <v>27201</v>
      </c>
      <c r="O10" s="83">
        <v>0</v>
      </c>
      <c r="P10" s="83">
        <v>0</v>
      </c>
    </row>
    <row r="11" spans="1:16" x14ac:dyDescent="0.3">
      <c r="A11">
        <v>27497</v>
      </c>
      <c r="B11" t="s">
        <v>52</v>
      </c>
      <c r="C11">
        <f>VLOOKUP(A11,Table35[],3,FALSE)</f>
        <v>747</v>
      </c>
      <c r="D11">
        <f>VLOOKUP(A11,Table35[],4,FALSE)</f>
        <v>0</v>
      </c>
      <c r="H11">
        <v>27551</v>
      </c>
      <c r="I11" t="s">
        <v>18</v>
      </c>
      <c r="J11">
        <v>432</v>
      </c>
      <c r="K11">
        <v>0</v>
      </c>
      <c r="N11" s="35">
        <v>27202</v>
      </c>
      <c r="O11" s="83">
        <v>694</v>
      </c>
      <c r="P11" s="83">
        <v>0</v>
      </c>
    </row>
    <row r="12" spans="1:16" x14ac:dyDescent="0.3">
      <c r="A12">
        <v>27505</v>
      </c>
      <c r="B12" t="s">
        <v>65</v>
      </c>
      <c r="C12">
        <f>VLOOKUP(A12,Table35[],3,FALSE)</f>
        <v>450</v>
      </c>
      <c r="D12">
        <f>VLOOKUP(A12,Table35[],4,FALSE)</f>
        <v>0</v>
      </c>
      <c r="H12">
        <v>27550</v>
      </c>
      <c r="I12" t="s">
        <v>11</v>
      </c>
      <c r="J12">
        <v>216</v>
      </c>
      <c r="K12">
        <v>0</v>
      </c>
      <c r="N12" s="35">
        <v>27211</v>
      </c>
      <c r="O12" s="83">
        <v>1493</v>
      </c>
      <c r="P12" s="83">
        <v>0</v>
      </c>
    </row>
    <row r="13" spans="1:16" x14ac:dyDescent="0.3">
      <c r="A13">
        <v>27520</v>
      </c>
      <c r="B13" t="s">
        <v>65</v>
      </c>
      <c r="C13">
        <f>VLOOKUP(A13,Table35[],3,FALSE)</f>
        <v>66</v>
      </c>
      <c r="D13">
        <f>VLOOKUP(A13,Table35[],4,FALSE)</f>
        <v>0</v>
      </c>
      <c r="H13">
        <v>27549</v>
      </c>
      <c r="I13" t="s">
        <v>18</v>
      </c>
      <c r="J13">
        <v>1716</v>
      </c>
      <c r="K13">
        <v>0</v>
      </c>
      <c r="N13" s="35">
        <v>27224</v>
      </c>
      <c r="O13" s="83">
        <v>101</v>
      </c>
      <c r="P13" s="83">
        <v>0</v>
      </c>
    </row>
    <row r="14" spans="1:16" x14ac:dyDescent="0.3">
      <c r="A14">
        <v>27473</v>
      </c>
      <c r="B14" t="s">
        <v>65</v>
      </c>
      <c r="C14">
        <f>VLOOKUP(A14,Table35[],3,FALSE)</f>
        <v>458</v>
      </c>
      <c r="D14">
        <f>VLOOKUP(A14,Table35[],4,FALSE)</f>
        <v>0</v>
      </c>
      <c r="H14">
        <v>27548</v>
      </c>
      <c r="I14" t="s">
        <v>15</v>
      </c>
      <c r="J14">
        <v>542</v>
      </c>
      <c r="K14">
        <v>0</v>
      </c>
      <c r="N14" s="35">
        <v>27276</v>
      </c>
      <c r="O14" s="83">
        <v>444</v>
      </c>
      <c r="P14" s="83">
        <v>0</v>
      </c>
    </row>
    <row r="15" spans="1:16" x14ac:dyDescent="0.3">
      <c r="A15">
        <v>27305</v>
      </c>
      <c r="B15" t="s">
        <v>65</v>
      </c>
      <c r="C15">
        <f>VLOOKUP(A15,Table35[],3,FALSE)</f>
        <v>752</v>
      </c>
      <c r="D15">
        <f>VLOOKUP(A15,Table35[],4,FALSE)</f>
        <v>0</v>
      </c>
      <c r="H15">
        <v>27547</v>
      </c>
      <c r="I15" t="s">
        <v>8</v>
      </c>
      <c r="J15">
        <v>444</v>
      </c>
      <c r="K15">
        <v>444</v>
      </c>
      <c r="N15" s="35">
        <v>27305</v>
      </c>
      <c r="O15" s="83">
        <v>752</v>
      </c>
      <c r="P15" s="83">
        <v>0</v>
      </c>
    </row>
    <row r="16" spans="1:16" x14ac:dyDescent="0.3">
      <c r="A16">
        <v>27317</v>
      </c>
      <c r="B16" t="s">
        <v>65</v>
      </c>
      <c r="C16">
        <f>VLOOKUP(A16,Table35[],3,FALSE)</f>
        <v>530</v>
      </c>
      <c r="D16">
        <f>VLOOKUP(A16,Table35[],4,FALSE)</f>
        <v>0</v>
      </c>
      <c r="H16">
        <v>27546</v>
      </c>
      <c r="I16" t="s">
        <v>18</v>
      </c>
      <c r="J16">
        <v>503</v>
      </c>
      <c r="K16">
        <v>0</v>
      </c>
      <c r="N16" s="35">
        <v>27317</v>
      </c>
      <c r="O16" s="83">
        <v>530</v>
      </c>
      <c r="P16" s="83">
        <v>0</v>
      </c>
    </row>
    <row r="17" spans="1:16" x14ac:dyDescent="0.3">
      <c r="A17">
        <v>26941</v>
      </c>
      <c r="B17" t="s">
        <v>65</v>
      </c>
      <c r="C17">
        <f>VLOOKUP(A17,Table35[],3,FALSE)</f>
        <v>409</v>
      </c>
      <c r="D17">
        <f>VLOOKUP(A17,Table35[],4,FALSE)</f>
        <v>0</v>
      </c>
      <c r="H17">
        <v>27545</v>
      </c>
      <c r="I17" t="s">
        <v>11</v>
      </c>
      <c r="J17">
        <v>301</v>
      </c>
      <c r="K17">
        <v>0</v>
      </c>
      <c r="N17" s="35">
        <v>27320</v>
      </c>
      <c r="O17" s="83">
        <v>82</v>
      </c>
      <c r="P17" s="83">
        <v>0</v>
      </c>
    </row>
    <row r="18" spans="1:16" x14ac:dyDescent="0.3">
      <c r="A18">
        <v>27512</v>
      </c>
      <c r="B18" t="s">
        <v>65</v>
      </c>
      <c r="C18">
        <f>VLOOKUP(A18,Table35[],3,FALSE)</f>
        <v>568</v>
      </c>
      <c r="D18">
        <f>VLOOKUP(A18,Table35[],4,FALSE)</f>
        <v>0</v>
      </c>
      <c r="H18">
        <v>27543</v>
      </c>
      <c r="I18" t="s">
        <v>8</v>
      </c>
      <c r="J18">
        <v>523</v>
      </c>
      <c r="K18">
        <v>0</v>
      </c>
      <c r="N18" s="35">
        <v>27367</v>
      </c>
      <c r="O18" s="83">
        <v>431</v>
      </c>
      <c r="P18" s="83">
        <v>0</v>
      </c>
    </row>
    <row r="19" spans="1:16" x14ac:dyDescent="0.3">
      <c r="A19">
        <v>27482</v>
      </c>
      <c r="B19" t="s">
        <v>65</v>
      </c>
      <c r="C19">
        <f>VLOOKUP(A19,Table35[],3,FALSE)</f>
        <v>456</v>
      </c>
      <c r="D19">
        <f>VLOOKUP(A19,Table35[],4,FALSE)</f>
        <v>0</v>
      </c>
      <c r="H19">
        <v>27542</v>
      </c>
      <c r="I19" t="s">
        <v>18</v>
      </c>
      <c r="J19">
        <v>1836</v>
      </c>
      <c r="K19">
        <v>0</v>
      </c>
      <c r="N19" s="35">
        <v>27387</v>
      </c>
      <c r="O19" s="83">
        <v>694</v>
      </c>
      <c r="P19" s="83">
        <v>694</v>
      </c>
    </row>
    <row r="20" spans="1:16" x14ac:dyDescent="0.3">
      <c r="A20">
        <v>27516</v>
      </c>
      <c r="B20" t="s">
        <v>65</v>
      </c>
      <c r="C20">
        <f>VLOOKUP(A20,Table35[],3,FALSE)</f>
        <v>688</v>
      </c>
      <c r="D20">
        <f>VLOOKUP(A20,Table35[],4,FALSE)</f>
        <v>0</v>
      </c>
      <c r="H20">
        <v>27541</v>
      </c>
      <c r="I20" t="s">
        <v>7</v>
      </c>
      <c r="J20">
        <v>0</v>
      </c>
      <c r="K20">
        <v>0</v>
      </c>
      <c r="N20" s="35">
        <v>27452</v>
      </c>
      <c r="O20" s="83">
        <v>1072</v>
      </c>
      <c r="P20" s="83">
        <v>0</v>
      </c>
    </row>
    <row r="21" spans="1:16" x14ac:dyDescent="0.3">
      <c r="A21">
        <v>27558</v>
      </c>
      <c r="B21" t="s">
        <v>65</v>
      </c>
      <c r="C21">
        <f>VLOOKUP(A21,Table35[],3,FALSE)</f>
        <v>450</v>
      </c>
      <c r="D21">
        <f>VLOOKUP(A21,Table35[],4,FALSE)</f>
        <v>0</v>
      </c>
      <c r="H21">
        <v>27540</v>
      </c>
      <c r="I21" t="s">
        <v>15</v>
      </c>
      <c r="J21">
        <v>454</v>
      </c>
      <c r="K21">
        <v>0</v>
      </c>
      <c r="N21" s="35">
        <v>27463</v>
      </c>
      <c r="O21" s="83">
        <v>1742</v>
      </c>
      <c r="P21" s="83">
        <v>1742</v>
      </c>
    </row>
    <row r="22" spans="1:16" x14ac:dyDescent="0.3">
      <c r="A22">
        <v>27554</v>
      </c>
      <c r="B22" t="s">
        <v>38</v>
      </c>
      <c r="C22">
        <f>VLOOKUP(A22,Table35[],3,FALSE)</f>
        <v>573</v>
      </c>
      <c r="D22">
        <f>VLOOKUP(A22,Table35[],4,FALSE)</f>
        <v>0</v>
      </c>
      <c r="H22">
        <v>27539</v>
      </c>
      <c r="I22" t="s">
        <v>9</v>
      </c>
      <c r="J22">
        <v>475</v>
      </c>
      <c r="K22">
        <v>0</v>
      </c>
      <c r="N22" s="35">
        <v>27464</v>
      </c>
      <c r="O22" s="83">
        <v>677</v>
      </c>
      <c r="P22" s="83">
        <v>0</v>
      </c>
    </row>
    <row r="23" spans="1:16" x14ac:dyDescent="0.3">
      <c r="A23">
        <v>27535</v>
      </c>
      <c r="B23" t="s">
        <v>38</v>
      </c>
      <c r="C23">
        <f>VLOOKUP(A23,Table35[],3,FALSE)</f>
        <v>498</v>
      </c>
      <c r="D23">
        <f>VLOOKUP(A23,Table35[],4,FALSE)</f>
        <v>0</v>
      </c>
      <c r="H23">
        <v>27538</v>
      </c>
      <c r="I23" t="s">
        <v>8</v>
      </c>
      <c r="J23">
        <v>537</v>
      </c>
      <c r="K23">
        <v>0</v>
      </c>
      <c r="N23" s="35">
        <v>27471</v>
      </c>
      <c r="O23" s="83">
        <v>517</v>
      </c>
      <c r="P23" s="83">
        <v>0</v>
      </c>
    </row>
    <row r="24" spans="1:16" x14ac:dyDescent="0.3">
      <c r="A24">
        <v>27551</v>
      </c>
      <c r="B24" t="s">
        <v>38</v>
      </c>
      <c r="C24">
        <f>VLOOKUP(A24,Table35[],3,FALSE)</f>
        <v>432</v>
      </c>
      <c r="D24">
        <f>VLOOKUP(A24,Table35[],4,FALSE)</f>
        <v>0</v>
      </c>
      <c r="H24">
        <v>27537</v>
      </c>
      <c r="I24" t="s">
        <v>15</v>
      </c>
      <c r="J24">
        <v>422</v>
      </c>
      <c r="K24">
        <v>0</v>
      </c>
      <c r="N24" s="35">
        <v>27473</v>
      </c>
      <c r="O24" s="83">
        <v>458</v>
      </c>
      <c r="P24" s="83">
        <v>0</v>
      </c>
    </row>
    <row r="25" spans="1:16" x14ac:dyDescent="0.3">
      <c r="A25">
        <v>27542</v>
      </c>
      <c r="B25" t="s">
        <v>38</v>
      </c>
      <c r="C25">
        <f>VLOOKUP(A25,Table35[],3,FALSE)</f>
        <v>1836</v>
      </c>
      <c r="D25">
        <f>VLOOKUP(A25,Table35[],4,FALSE)</f>
        <v>0</v>
      </c>
      <c r="H25">
        <v>27536</v>
      </c>
      <c r="I25" t="s">
        <v>7</v>
      </c>
      <c r="J25">
        <v>25</v>
      </c>
      <c r="K25">
        <v>0</v>
      </c>
      <c r="N25" s="35">
        <v>27474</v>
      </c>
      <c r="O25" s="83">
        <v>863</v>
      </c>
      <c r="P25" s="83">
        <v>0</v>
      </c>
    </row>
    <row r="26" spans="1:16" x14ac:dyDescent="0.3">
      <c r="A26">
        <v>27513</v>
      </c>
      <c r="B26" t="s">
        <v>38</v>
      </c>
      <c r="C26">
        <f>VLOOKUP(A26,Table35[],3,FALSE)</f>
        <v>61</v>
      </c>
      <c r="D26">
        <f>VLOOKUP(A26,Table35[],4,FALSE)</f>
        <v>0</v>
      </c>
      <c r="H26">
        <v>27535</v>
      </c>
      <c r="I26" t="s">
        <v>18</v>
      </c>
      <c r="J26">
        <v>498</v>
      </c>
      <c r="K26">
        <v>0</v>
      </c>
      <c r="N26" s="35">
        <v>27477</v>
      </c>
      <c r="O26" s="83">
        <v>506</v>
      </c>
      <c r="P26" s="83">
        <v>506</v>
      </c>
    </row>
    <row r="27" spans="1:16" x14ac:dyDescent="0.3">
      <c r="A27">
        <v>27518</v>
      </c>
      <c r="B27" t="s">
        <v>38</v>
      </c>
      <c r="C27">
        <f>VLOOKUP(A27,Table35[],3,FALSE)</f>
        <v>473</v>
      </c>
      <c r="D27">
        <f>VLOOKUP(A27,Table35[],4,FALSE)</f>
        <v>473</v>
      </c>
      <c r="H27">
        <v>27534</v>
      </c>
      <c r="I27" t="s">
        <v>9</v>
      </c>
      <c r="J27">
        <v>789</v>
      </c>
      <c r="K27">
        <v>0</v>
      </c>
      <c r="N27" s="35">
        <v>27478</v>
      </c>
      <c r="O27" s="83">
        <v>533</v>
      </c>
      <c r="P27" s="83">
        <v>0</v>
      </c>
    </row>
    <row r="28" spans="1:16" x14ac:dyDescent="0.3">
      <c r="A28">
        <v>27500</v>
      </c>
      <c r="B28" t="s">
        <v>38</v>
      </c>
      <c r="C28">
        <f>VLOOKUP(A28,Table35[],3,FALSE)</f>
        <v>597</v>
      </c>
      <c r="D28">
        <f>VLOOKUP(A28,Table35[],4,FALSE)</f>
        <v>0</v>
      </c>
      <c r="H28">
        <v>27533</v>
      </c>
      <c r="I28" t="s">
        <v>53</v>
      </c>
      <c r="J28">
        <v>449</v>
      </c>
      <c r="K28">
        <v>0</v>
      </c>
      <c r="N28" s="35">
        <v>27480</v>
      </c>
      <c r="O28" s="83">
        <v>501</v>
      </c>
      <c r="P28" s="83">
        <v>0</v>
      </c>
    </row>
    <row r="29" spans="1:16" x14ac:dyDescent="0.3">
      <c r="A29">
        <v>27546</v>
      </c>
      <c r="B29" t="s">
        <v>38</v>
      </c>
      <c r="C29">
        <f>VLOOKUP(A29,Table35[],3,FALSE)</f>
        <v>503</v>
      </c>
      <c r="D29">
        <f>VLOOKUP(A29,Table35[],4,FALSE)</f>
        <v>0</v>
      </c>
      <c r="H29">
        <v>27531</v>
      </c>
      <c r="I29" t="s">
        <v>53</v>
      </c>
      <c r="J29">
        <v>452</v>
      </c>
      <c r="K29">
        <v>0</v>
      </c>
      <c r="N29" s="35">
        <v>27481</v>
      </c>
      <c r="O29" s="83">
        <v>540</v>
      </c>
      <c r="P29" s="83">
        <v>540</v>
      </c>
    </row>
    <row r="30" spans="1:16" x14ac:dyDescent="0.3">
      <c r="A30">
        <v>27527</v>
      </c>
      <c r="B30" t="s">
        <v>38</v>
      </c>
      <c r="C30">
        <f>VLOOKUP(A30,Table35[],3,FALSE)</f>
        <v>681</v>
      </c>
      <c r="D30">
        <f>VLOOKUP(A30,Table35[],4,FALSE)</f>
        <v>0</v>
      </c>
      <c r="H30">
        <v>27530</v>
      </c>
      <c r="I30" t="s">
        <v>11</v>
      </c>
      <c r="J30">
        <v>582</v>
      </c>
      <c r="K30">
        <v>0</v>
      </c>
      <c r="N30" s="35">
        <v>27482</v>
      </c>
      <c r="O30" s="83">
        <v>456</v>
      </c>
      <c r="P30" s="83">
        <v>0</v>
      </c>
    </row>
    <row r="31" spans="1:16" x14ac:dyDescent="0.3">
      <c r="A31">
        <v>27471</v>
      </c>
      <c r="B31" t="s">
        <v>38</v>
      </c>
      <c r="C31">
        <f>VLOOKUP(A31,Table35[],3,FALSE)</f>
        <v>517</v>
      </c>
      <c r="D31">
        <f>VLOOKUP(A31,Table35[],4,FALSE)</f>
        <v>0</v>
      </c>
      <c r="H31">
        <v>27529</v>
      </c>
      <c r="I31" t="s">
        <v>53</v>
      </c>
      <c r="J31">
        <v>463</v>
      </c>
      <c r="K31">
        <v>0</v>
      </c>
      <c r="N31" s="35">
        <v>27483</v>
      </c>
      <c r="O31" s="83">
        <v>769</v>
      </c>
      <c r="P31" s="83">
        <v>0</v>
      </c>
    </row>
    <row r="32" spans="1:16" x14ac:dyDescent="0.3">
      <c r="A32">
        <v>27549</v>
      </c>
      <c r="B32" t="s">
        <v>38</v>
      </c>
      <c r="C32">
        <f>VLOOKUP(A32,Table35[],3,FALSE)</f>
        <v>1716</v>
      </c>
      <c r="D32">
        <f>VLOOKUP(A32,Table35[],4,FALSE)</f>
        <v>0</v>
      </c>
      <c r="H32">
        <v>27528</v>
      </c>
      <c r="I32" t="s">
        <v>15</v>
      </c>
      <c r="J32">
        <v>1182</v>
      </c>
      <c r="K32">
        <v>0</v>
      </c>
      <c r="N32" s="35">
        <v>27484</v>
      </c>
      <c r="O32" s="83">
        <v>513</v>
      </c>
      <c r="P32" s="83">
        <v>513</v>
      </c>
    </row>
    <row r="33" spans="1:16" x14ac:dyDescent="0.3">
      <c r="A33">
        <v>27485</v>
      </c>
      <c r="B33" t="s">
        <v>38</v>
      </c>
      <c r="C33">
        <f>VLOOKUP(A33,Table35[],3,FALSE)</f>
        <v>799</v>
      </c>
      <c r="D33">
        <f>VLOOKUP(A33,Table35[],4,FALSE)</f>
        <v>0</v>
      </c>
      <c r="H33">
        <v>27527</v>
      </c>
      <c r="I33" t="s">
        <v>18</v>
      </c>
      <c r="J33">
        <v>681</v>
      </c>
      <c r="K33">
        <v>0</v>
      </c>
      <c r="N33" s="35">
        <v>27485</v>
      </c>
      <c r="O33" s="83">
        <v>799</v>
      </c>
      <c r="P33" s="83">
        <v>0</v>
      </c>
    </row>
    <row r="34" spans="1:16" x14ac:dyDescent="0.3">
      <c r="A34" s="47">
        <v>26322</v>
      </c>
      <c r="B34" s="47" t="s">
        <v>38</v>
      </c>
      <c r="C34">
        <v>407</v>
      </c>
      <c r="D34">
        <v>0</v>
      </c>
      <c r="H34">
        <v>27526</v>
      </c>
      <c r="I34" t="s">
        <v>53</v>
      </c>
      <c r="J34">
        <v>479</v>
      </c>
      <c r="K34">
        <v>0</v>
      </c>
      <c r="N34" s="35">
        <v>27486</v>
      </c>
      <c r="O34" s="83">
        <v>477</v>
      </c>
      <c r="P34" s="83">
        <v>0</v>
      </c>
    </row>
    <row r="35" spans="1:16" x14ac:dyDescent="0.3">
      <c r="A35">
        <v>27552</v>
      </c>
      <c r="B35" t="s">
        <v>38</v>
      </c>
      <c r="C35">
        <f>VLOOKUP(A35,Table35[],3,FALSE)</f>
        <v>428</v>
      </c>
      <c r="D35">
        <f>VLOOKUP(A35,Table35[],4,FALSE)</f>
        <v>0</v>
      </c>
      <c r="H35">
        <v>27525</v>
      </c>
      <c r="I35" t="s">
        <v>12</v>
      </c>
      <c r="J35">
        <v>1651</v>
      </c>
      <c r="K35">
        <v>0</v>
      </c>
      <c r="N35" s="35">
        <v>27487</v>
      </c>
      <c r="O35" s="83">
        <v>512</v>
      </c>
      <c r="P35" s="83">
        <v>0</v>
      </c>
    </row>
    <row r="36" spans="1:16" x14ac:dyDescent="0.3">
      <c r="A36">
        <v>27556</v>
      </c>
      <c r="B36" t="s">
        <v>38</v>
      </c>
      <c r="C36">
        <f>VLOOKUP(A36,Table35[],3,FALSE)</f>
        <v>454</v>
      </c>
      <c r="D36">
        <f>VLOOKUP(A36,Table35[],4,FALSE)</f>
        <v>0</v>
      </c>
      <c r="H36">
        <v>27524</v>
      </c>
      <c r="I36" t="s">
        <v>11</v>
      </c>
      <c r="J36">
        <v>469</v>
      </c>
      <c r="K36">
        <v>0</v>
      </c>
      <c r="N36" s="35">
        <v>27488</v>
      </c>
      <c r="O36" s="83">
        <v>903</v>
      </c>
      <c r="P36" s="83">
        <v>0</v>
      </c>
    </row>
    <row r="37" spans="1:16" x14ac:dyDescent="0.3">
      <c r="A37">
        <v>27224</v>
      </c>
      <c r="B37" t="s">
        <v>38</v>
      </c>
      <c r="C37">
        <f>VLOOKUP(A37,Table35[],3,FALSE)</f>
        <v>101</v>
      </c>
      <c r="D37">
        <f>VLOOKUP(A37,Table35[],4,FALSE)</f>
        <v>0</v>
      </c>
      <c r="H37">
        <v>27523</v>
      </c>
      <c r="I37" t="s">
        <v>12</v>
      </c>
      <c r="J37">
        <v>112</v>
      </c>
      <c r="K37">
        <v>0</v>
      </c>
      <c r="N37" s="35">
        <v>27489</v>
      </c>
      <c r="O37" s="83">
        <v>1475.6</v>
      </c>
      <c r="P37" s="83">
        <v>0</v>
      </c>
    </row>
    <row r="38" spans="1:16" x14ac:dyDescent="0.3">
      <c r="A38">
        <v>27553</v>
      </c>
      <c r="B38" t="s">
        <v>38</v>
      </c>
      <c r="C38">
        <f>VLOOKUP(A38,Table35[],3,FALSE)</f>
        <v>1284.5</v>
      </c>
      <c r="D38">
        <f>VLOOKUP(A38,Table35[],4,FALSE)</f>
        <v>0</v>
      </c>
      <c r="H38">
        <v>27521</v>
      </c>
      <c r="I38" t="s">
        <v>8</v>
      </c>
      <c r="J38">
        <v>138</v>
      </c>
      <c r="K38">
        <v>0</v>
      </c>
      <c r="N38" s="35">
        <v>27490</v>
      </c>
      <c r="O38" s="83">
        <v>1360</v>
      </c>
      <c r="P38" s="83">
        <v>0</v>
      </c>
    </row>
    <row r="39" spans="1:16" x14ac:dyDescent="0.3">
      <c r="A39">
        <v>27514</v>
      </c>
      <c r="B39" t="s">
        <v>2</v>
      </c>
      <c r="C39">
        <f>VLOOKUP(A39,Table35[],3,FALSE)</f>
        <v>1306</v>
      </c>
      <c r="D39">
        <f>VLOOKUP(A39,Table35[],4,FALSE)</f>
        <v>0</v>
      </c>
      <c r="H39">
        <v>27520</v>
      </c>
      <c r="I39" t="s">
        <v>67</v>
      </c>
      <c r="J39">
        <v>66</v>
      </c>
      <c r="K39">
        <v>0</v>
      </c>
      <c r="N39" s="35">
        <v>27492</v>
      </c>
      <c r="O39" s="83">
        <v>717</v>
      </c>
      <c r="P39" s="83">
        <v>0</v>
      </c>
    </row>
    <row r="40" spans="1:16" x14ac:dyDescent="0.3">
      <c r="A40">
        <v>27489</v>
      </c>
      <c r="B40" t="s">
        <v>2</v>
      </c>
      <c r="C40">
        <f>VLOOKUP(A40,Table35[],3,FALSE)</f>
        <v>1475.6</v>
      </c>
      <c r="D40">
        <f>VLOOKUP(A40,Table35[],4,FALSE)</f>
        <v>0</v>
      </c>
      <c r="H40">
        <v>27519</v>
      </c>
      <c r="I40" t="s">
        <v>12</v>
      </c>
      <c r="J40">
        <v>462</v>
      </c>
      <c r="K40">
        <v>0</v>
      </c>
      <c r="N40" s="35">
        <v>27493</v>
      </c>
      <c r="O40" s="83">
        <v>638</v>
      </c>
      <c r="P40" s="83">
        <v>0</v>
      </c>
    </row>
    <row r="41" spans="1:16" x14ac:dyDescent="0.3">
      <c r="A41">
        <v>27530</v>
      </c>
      <c r="B41" t="s">
        <v>2</v>
      </c>
      <c r="C41">
        <f>VLOOKUP(A41,Table35[],3,FALSE)</f>
        <v>582</v>
      </c>
      <c r="D41">
        <f>VLOOKUP(A41,Table35[],4,FALSE)</f>
        <v>0</v>
      </c>
      <c r="H41">
        <v>27518</v>
      </c>
      <c r="I41" t="s">
        <v>18</v>
      </c>
      <c r="J41">
        <v>473</v>
      </c>
      <c r="K41">
        <v>473</v>
      </c>
      <c r="N41" s="35">
        <v>27494</v>
      </c>
      <c r="O41" s="83">
        <v>458</v>
      </c>
      <c r="P41" s="83">
        <v>0</v>
      </c>
    </row>
    <row r="42" spans="1:16" x14ac:dyDescent="0.3">
      <c r="A42">
        <v>27550</v>
      </c>
      <c r="B42" t="s">
        <v>2</v>
      </c>
      <c r="C42">
        <f>VLOOKUP(A42,Table35[],3,FALSE)</f>
        <v>216</v>
      </c>
      <c r="D42">
        <f>VLOOKUP(A42,Table35[],4,FALSE)</f>
        <v>0</v>
      </c>
      <c r="H42">
        <v>27517</v>
      </c>
      <c r="I42" t="s">
        <v>9</v>
      </c>
      <c r="J42">
        <v>426</v>
      </c>
      <c r="K42">
        <v>0</v>
      </c>
      <c r="N42" s="35">
        <v>27497</v>
      </c>
      <c r="O42" s="83">
        <v>1494</v>
      </c>
      <c r="P42" s="83">
        <v>0</v>
      </c>
    </row>
    <row r="43" spans="1:16" x14ac:dyDescent="0.3">
      <c r="A43">
        <v>27486</v>
      </c>
      <c r="B43" t="s">
        <v>2</v>
      </c>
      <c r="C43">
        <f>VLOOKUP(A43,Table35[],3,FALSE)</f>
        <v>477</v>
      </c>
      <c r="D43">
        <f>VLOOKUP(A43,Table35[],4,FALSE)</f>
        <v>0</v>
      </c>
      <c r="H43">
        <v>27516</v>
      </c>
      <c r="I43" t="s">
        <v>67</v>
      </c>
      <c r="J43">
        <v>688</v>
      </c>
      <c r="K43">
        <v>0</v>
      </c>
      <c r="N43" s="35">
        <v>27498</v>
      </c>
      <c r="O43" s="83">
        <v>1090.5999999999999</v>
      </c>
      <c r="P43" s="83">
        <v>0</v>
      </c>
    </row>
    <row r="44" spans="1:16" x14ac:dyDescent="0.3">
      <c r="A44">
        <v>27524</v>
      </c>
      <c r="B44" t="s">
        <v>2</v>
      </c>
      <c r="C44">
        <f>VLOOKUP(A44,Table35[],3,FALSE)</f>
        <v>469</v>
      </c>
      <c r="D44">
        <f>VLOOKUP(A44,Table35[],4,FALSE)</f>
        <v>0</v>
      </c>
      <c r="H44">
        <v>27515</v>
      </c>
      <c r="I44" t="s">
        <v>11</v>
      </c>
      <c r="J44">
        <v>459</v>
      </c>
      <c r="K44">
        <v>0</v>
      </c>
      <c r="N44" s="35">
        <v>27499</v>
      </c>
      <c r="O44" s="83">
        <v>278</v>
      </c>
      <c r="P44" s="83">
        <v>0</v>
      </c>
    </row>
    <row r="45" spans="1:16" x14ac:dyDescent="0.3">
      <c r="A45">
        <v>27494</v>
      </c>
      <c r="B45" t="s">
        <v>2</v>
      </c>
      <c r="C45">
        <f>VLOOKUP(A45,Table35[],3,FALSE)</f>
        <v>458</v>
      </c>
      <c r="D45">
        <f>VLOOKUP(A45,Table35[],4,FALSE)</f>
        <v>0</v>
      </c>
      <c r="H45">
        <v>27514</v>
      </c>
      <c r="I45" t="s">
        <v>11</v>
      </c>
      <c r="J45">
        <v>1306</v>
      </c>
      <c r="K45">
        <v>0</v>
      </c>
      <c r="N45" s="35">
        <v>27500</v>
      </c>
      <c r="O45" s="83">
        <v>597</v>
      </c>
      <c r="P45" s="83">
        <v>0</v>
      </c>
    </row>
    <row r="46" spans="1:16" x14ac:dyDescent="0.3">
      <c r="A46">
        <v>27202</v>
      </c>
      <c r="B46" t="s">
        <v>2</v>
      </c>
      <c r="C46">
        <f>VLOOKUP(A46,Table35[],3,FALSE)</f>
        <v>694</v>
      </c>
      <c r="D46">
        <f>VLOOKUP(A46,Table35[],4,FALSE)</f>
        <v>0</v>
      </c>
      <c r="H46">
        <v>27513</v>
      </c>
      <c r="I46" t="s">
        <v>18</v>
      </c>
      <c r="J46">
        <v>61</v>
      </c>
      <c r="K46">
        <v>0</v>
      </c>
      <c r="N46" s="35">
        <v>27501</v>
      </c>
      <c r="O46" s="83">
        <v>566</v>
      </c>
      <c r="P46" s="83">
        <v>0</v>
      </c>
    </row>
    <row r="47" spans="1:16" x14ac:dyDescent="0.3">
      <c r="A47">
        <v>27320</v>
      </c>
      <c r="B47" t="s">
        <v>2</v>
      </c>
      <c r="C47">
        <f>VLOOKUP(A47,Table35[],3,FALSE)</f>
        <v>82</v>
      </c>
      <c r="D47">
        <f>VLOOKUP(A47,Table35[],4,FALSE)</f>
        <v>0</v>
      </c>
      <c r="H47">
        <v>27512</v>
      </c>
      <c r="I47" t="s">
        <v>67</v>
      </c>
      <c r="J47">
        <v>568</v>
      </c>
      <c r="K47">
        <v>0</v>
      </c>
      <c r="N47" s="35">
        <v>27503</v>
      </c>
      <c r="O47" s="83">
        <v>483</v>
      </c>
      <c r="P47" s="83">
        <v>0</v>
      </c>
    </row>
    <row r="48" spans="1:16" x14ac:dyDescent="0.3">
      <c r="A48">
        <v>27452</v>
      </c>
      <c r="B48" t="s">
        <v>2</v>
      </c>
      <c r="C48">
        <f>VLOOKUP(A48,Table35[],3,FALSE)</f>
        <v>1072</v>
      </c>
      <c r="D48">
        <f>VLOOKUP(A48,Table35[],4,FALSE)</f>
        <v>0</v>
      </c>
      <c r="H48">
        <v>27511</v>
      </c>
      <c r="I48" t="s">
        <v>8</v>
      </c>
      <c r="J48">
        <v>957</v>
      </c>
      <c r="K48">
        <v>0</v>
      </c>
      <c r="N48" s="35">
        <v>27504</v>
      </c>
      <c r="O48" s="83">
        <v>450.5</v>
      </c>
      <c r="P48" s="83">
        <v>0</v>
      </c>
    </row>
    <row r="49" spans="1:16" x14ac:dyDescent="0.3">
      <c r="A49">
        <v>27367</v>
      </c>
      <c r="B49" t="s">
        <v>2</v>
      </c>
      <c r="C49">
        <f>VLOOKUP(A49,Table35[],3,FALSE)</f>
        <v>431</v>
      </c>
      <c r="D49">
        <f>VLOOKUP(A49,Table35[],4,FALSE)</f>
        <v>0</v>
      </c>
      <c r="H49">
        <v>27510</v>
      </c>
      <c r="I49" t="s">
        <v>12</v>
      </c>
      <c r="J49">
        <v>1251</v>
      </c>
      <c r="K49">
        <v>0</v>
      </c>
      <c r="N49" s="35">
        <v>27505</v>
      </c>
      <c r="O49" s="83">
        <v>450</v>
      </c>
      <c r="P49" s="83">
        <v>0</v>
      </c>
    </row>
    <row r="50" spans="1:16" x14ac:dyDescent="0.3">
      <c r="A50">
        <v>27484</v>
      </c>
      <c r="B50" t="s">
        <v>2</v>
      </c>
      <c r="C50">
        <f>VLOOKUP(A50,Table35[],3,FALSE)</f>
        <v>513</v>
      </c>
      <c r="D50">
        <f>VLOOKUP(A50,Table35[],4,FALSE)</f>
        <v>513</v>
      </c>
      <c r="H50">
        <v>27509</v>
      </c>
      <c r="I50" t="s">
        <v>9</v>
      </c>
      <c r="J50">
        <v>1333</v>
      </c>
      <c r="K50">
        <v>0</v>
      </c>
      <c r="N50" s="35">
        <v>27507</v>
      </c>
      <c r="O50" s="83">
        <v>3783</v>
      </c>
      <c r="P50" s="83">
        <v>3783</v>
      </c>
    </row>
    <row r="51" spans="1:16" x14ac:dyDescent="0.3">
      <c r="A51">
        <v>27464</v>
      </c>
      <c r="B51" t="s">
        <v>2</v>
      </c>
      <c r="C51">
        <f>VLOOKUP(A51,Table35[],3,FALSE)</f>
        <v>677</v>
      </c>
      <c r="D51">
        <f>VLOOKUP(A51,Table35[],4,FALSE)</f>
        <v>0</v>
      </c>
      <c r="H51">
        <v>27508</v>
      </c>
      <c r="I51" t="s">
        <v>79</v>
      </c>
      <c r="J51">
        <v>486</v>
      </c>
      <c r="K51">
        <v>486</v>
      </c>
      <c r="N51" s="35">
        <v>27509</v>
      </c>
      <c r="O51" s="83">
        <v>1333</v>
      </c>
      <c r="P51" s="83">
        <v>0</v>
      </c>
    </row>
    <row r="52" spans="1:16" x14ac:dyDescent="0.3">
      <c r="A52">
        <v>27503</v>
      </c>
      <c r="B52" t="s">
        <v>2</v>
      </c>
      <c r="C52">
        <f>VLOOKUP(A52,Table35[],3,FALSE)</f>
        <v>483</v>
      </c>
      <c r="D52">
        <f>VLOOKUP(A52,Table35[],4,FALSE)</f>
        <v>0</v>
      </c>
      <c r="H52">
        <v>27507</v>
      </c>
      <c r="I52" t="s">
        <v>12</v>
      </c>
      <c r="J52">
        <v>3783</v>
      </c>
      <c r="K52">
        <v>3783</v>
      </c>
      <c r="N52" s="35">
        <v>27510</v>
      </c>
      <c r="O52" s="83">
        <v>1251</v>
      </c>
      <c r="P52" s="83">
        <v>0</v>
      </c>
    </row>
    <row r="53" spans="1:16" x14ac:dyDescent="0.3">
      <c r="A53">
        <v>27545</v>
      </c>
      <c r="B53" t="s">
        <v>2</v>
      </c>
      <c r="C53">
        <f>VLOOKUP(A53,Table35[],3,FALSE)</f>
        <v>301</v>
      </c>
      <c r="D53">
        <f>VLOOKUP(A53,Table35[],4,FALSE)</f>
        <v>0</v>
      </c>
      <c r="H53">
        <v>27505</v>
      </c>
      <c r="I53" t="s">
        <v>67</v>
      </c>
      <c r="J53">
        <v>450</v>
      </c>
      <c r="K53">
        <v>0</v>
      </c>
      <c r="N53" s="35">
        <v>27511</v>
      </c>
      <c r="O53" s="83">
        <v>957</v>
      </c>
      <c r="P53" s="83">
        <v>0</v>
      </c>
    </row>
    <row r="54" spans="1:16" x14ac:dyDescent="0.3">
      <c r="A54">
        <v>27189</v>
      </c>
      <c r="B54" t="s">
        <v>2</v>
      </c>
      <c r="C54">
        <f>VLOOKUP(A54,Table35[],3,FALSE)</f>
        <v>53</v>
      </c>
      <c r="D54">
        <f>VLOOKUP(A54,Table35[],4,FALSE)</f>
        <v>0</v>
      </c>
      <c r="H54">
        <v>27504</v>
      </c>
      <c r="I54" t="s">
        <v>8</v>
      </c>
      <c r="J54">
        <v>450.5</v>
      </c>
      <c r="K54">
        <v>0</v>
      </c>
      <c r="N54" s="35">
        <v>27512</v>
      </c>
      <c r="O54" s="83">
        <v>568</v>
      </c>
      <c r="P54" s="83">
        <v>0</v>
      </c>
    </row>
    <row r="55" spans="1:16" x14ac:dyDescent="0.3">
      <c r="A55">
        <v>27474</v>
      </c>
      <c r="B55" t="s">
        <v>2</v>
      </c>
      <c r="C55">
        <f>VLOOKUP(A55,Table35[],3,FALSE)</f>
        <v>863</v>
      </c>
      <c r="D55">
        <f>VLOOKUP(A55,Table35[],4,FALSE)</f>
        <v>0</v>
      </c>
      <c r="H55">
        <v>27503</v>
      </c>
      <c r="I55" t="s">
        <v>11</v>
      </c>
      <c r="J55">
        <v>483</v>
      </c>
      <c r="K55">
        <v>0</v>
      </c>
      <c r="N55" s="35">
        <v>27513</v>
      </c>
      <c r="O55" s="83">
        <v>61</v>
      </c>
      <c r="P55" s="83">
        <v>0</v>
      </c>
    </row>
    <row r="56" spans="1:16" x14ac:dyDescent="0.3">
      <c r="A56">
        <v>27515</v>
      </c>
      <c r="B56" t="s">
        <v>2</v>
      </c>
      <c r="C56">
        <f>VLOOKUP(A56,Table35[],3,FALSE)</f>
        <v>459</v>
      </c>
      <c r="D56">
        <f>VLOOKUP(A56,Table35[],4,FALSE)</f>
        <v>0</v>
      </c>
      <c r="H56">
        <v>27502</v>
      </c>
      <c r="I56" t="s">
        <v>21</v>
      </c>
      <c r="J56">
        <v>2061</v>
      </c>
      <c r="K56">
        <v>0</v>
      </c>
      <c r="N56" s="35">
        <v>27514</v>
      </c>
      <c r="O56" s="83">
        <v>1306</v>
      </c>
      <c r="P56" s="83">
        <v>0</v>
      </c>
    </row>
    <row r="57" spans="1:16" x14ac:dyDescent="0.3">
      <c r="A57">
        <v>27557</v>
      </c>
      <c r="B57" t="s">
        <v>2</v>
      </c>
      <c r="C57">
        <f>VLOOKUP(A57,Table35[],3,FALSE)</f>
        <v>1312</v>
      </c>
      <c r="D57">
        <f>VLOOKUP(A57,Table35[],4,FALSE)</f>
        <v>0</v>
      </c>
      <c r="H57">
        <v>27501</v>
      </c>
      <c r="I57" t="s">
        <v>8</v>
      </c>
      <c r="J57">
        <v>566</v>
      </c>
      <c r="K57">
        <v>0</v>
      </c>
      <c r="N57" s="35">
        <v>27515</v>
      </c>
      <c r="O57" s="83">
        <v>459</v>
      </c>
      <c r="P57" s="83">
        <v>0</v>
      </c>
    </row>
    <row r="58" spans="1:16" x14ac:dyDescent="0.3">
      <c r="A58">
        <v>27539</v>
      </c>
      <c r="B58" t="s">
        <v>3</v>
      </c>
      <c r="C58">
        <f>VLOOKUP(A58,Table35[],3,FALSE)</f>
        <v>475</v>
      </c>
      <c r="D58">
        <f>VLOOKUP(A58,Table35[],4,FALSE)</f>
        <v>0</v>
      </c>
      <c r="H58">
        <v>27500</v>
      </c>
      <c r="I58" t="s">
        <v>18</v>
      </c>
      <c r="J58">
        <v>597</v>
      </c>
      <c r="K58">
        <v>0</v>
      </c>
      <c r="N58" s="35">
        <v>27516</v>
      </c>
      <c r="O58" s="83">
        <v>688</v>
      </c>
      <c r="P58" s="83">
        <v>0</v>
      </c>
    </row>
    <row r="59" spans="1:16" x14ac:dyDescent="0.3">
      <c r="A59">
        <v>27534</v>
      </c>
      <c r="B59" t="s">
        <v>3</v>
      </c>
      <c r="C59">
        <f>VLOOKUP(A59,Table35[],3,FALSE)</f>
        <v>789</v>
      </c>
      <c r="D59">
        <f>VLOOKUP(A59,Table35[],4,FALSE)</f>
        <v>0</v>
      </c>
      <c r="H59">
        <v>27499</v>
      </c>
      <c r="I59" t="s">
        <v>9</v>
      </c>
      <c r="J59">
        <v>278</v>
      </c>
      <c r="K59">
        <v>0</v>
      </c>
      <c r="N59" s="35">
        <v>27517</v>
      </c>
      <c r="O59" s="83">
        <v>426</v>
      </c>
      <c r="P59" s="83">
        <v>0</v>
      </c>
    </row>
    <row r="60" spans="1:16" x14ac:dyDescent="0.3">
      <c r="A60">
        <v>27488</v>
      </c>
      <c r="B60" t="s">
        <v>3</v>
      </c>
      <c r="C60">
        <f>VLOOKUP(A60,Table35[],3,FALSE)</f>
        <v>903</v>
      </c>
      <c r="D60">
        <f>VLOOKUP(A60,Table35[],4,FALSE)</f>
        <v>0</v>
      </c>
      <c r="H60">
        <v>27498</v>
      </c>
      <c r="I60" t="s">
        <v>8</v>
      </c>
      <c r="J60">
        <v>1090.5999999999999</v>
      </c>
      <c r="K60">
        <v>0</v>
      </c>
      <c r="N60" s="35">
        <v>27518</v>
      </c>
      <c r="O60" s="83">
        <v>473</v>
      </c>
      <c r="P60" s="83">
        <v>473</v>
      </c>
    </row>
    <row r="61" spans="1:16" x14ac:dyDescent="0.3">
      <c r="A61">
        <v>27499</v>
      </c>
      <c r="B61" t="s">
        <v>3</v>
      </c>
      <c r="C61">
        <f>VLOOKUP(A61,Table35[],3,FALSE)</f>
        <v>278</v>
      </c>
      <c r="D61">
        <f>VLOOKUP(A61,Table35[],4,FALSE)</f>
        <v>0</v>
      </c>
      <c r="H61">
        <v>27497</v>
      </c>
      <c r="I61" t="s">
        <v>14</v>
      </c>
      <c r="J61">
        <v>747</v>
      </c>
      <c r="K61">
        <v>0</v>
      </c>
      <c r="N61" s="35">
        <v>27519</v>
      </c>
      <c r="O61" s="83">
        <v>462</v>
      </c>
      <c r="P61" s="83">
        <v>0</v>
      </c>
    </row>
    <row r="62" spans="1:16" x14ac:dyDescent="0.3">
      <c r="A62">
        <v>27463</v>
      </c>
      <c r="B62" t="s">
        <v>3</v>
      </c>
      <c r="C62">
        <f>VLOOKUP(A62,Table35[],3,FALSE)</f>
        <v>1742</v>
      </c>
      <c r="D62">
        <f>VLOOKUP(A62,Table35[],4,FALSE)</f>
        <v>1742</v>
      </c>
      <c r="H62">
        <v>27494</v>
      </c>
      <c r="I62" t="s">
        <v>11</v>
      </c>
      <c r="J62">
        <v>458</v>
      </c>
      <c r="K62">
        <v>0</v>
      </c>
      <c r="N62" s="35">
        <v>27520</v>
      </c>
      <c r="O62" s="83">
        <v>66</v>
      </c>
      <c r="P62" s="83">
        <v>0</v>
      </c>
    </row>
    <row r="63" spans="1:16" x14ac:dyDescent="0.3">
      <c r="A63">
        <v>27517</v>
      </c>
      <c r="B63" t="s">
        <v>3</v>
      </c>
      <c r="C63">
        <f>VLOOKUP(A63,Table35[],3,FALSE)</f>
        <v>426</v>
      </c>
      <c r="D63">
        <f>VLOOKUP(A63,Table35[],4,FALSE)</f>
        <v>0</v>
      </c>
      <c r="H63">
        <v>27493</v>
      </c>
      <c r="I63" t="s">
        <v>8</v>
      </c>
      <c r="J63">
        <v>638</v>
      </c>
      <c r="K63">
        <v>0</v>
      </c>
      <c r="N63" s="35">
        <v>27521</v>
      </c>
      <c r="O63" s="83">
        <v>138</v>
      </c>
      <c r="P63" s="83">
        <v>0</v>
      </c>
    </row>
    <row r="64" spans="1:16" x14ac:dyDescent="0.3">
      <c r="A64">
        <v>27477</v>
      </c>
      <c r="B64" t="s">
        <v>3</v>
      </c>
      <c r="C64">
        <f>VLOOKUP(A64,Table35[],3,FALSE)</f>
        <v>506</v>
      </c>
      <c r="D64">
        <f>VLOOKUP(A64,Table35[],4,FALSE)</f>
        <v>506</v>
      </c>
      <c r="H64">
        <v>27492</v>
      </c>
      <c r="I64" t="s">
        <v>53</v>
      </c>
      <c r="J64">
        <v>717</v>
      </c>
      <c r="K64">
        <v>0</v>
      </c>
      <c r="N64" s="35">
        <v>27523</v>
      </c>
      <c r="O64" s="83">
        <v>112</v>
      </c>
      <c r="P64" s="83">
        <v>0</v>
      </c>
    </row>
    <row r="65" spans="1:16" x14ac:dyDescent="0.3">
      <c r="A65">
        <v>27102</v>
      </c>
      <c r="B65" t="s">
        <v>3</v>
      </c>
      <c r="C65">
        <f>VLOOKUP(A65,Table35[],3,FALSE)</f>
        <v>375</v>
      </c>
      <c r="D65">
        <f>VLOOKUP(A65,Table35[],4,FALSE)</f>
        <v>0</v>
      </c>
      <c r="H65">
        <v>27490</v>
      </c>
      <c r="I65" t="s">
        <v>15</v>
      </c>
      <c r="J65">
        <v>1360</v>
      </c>
      <c r="K65">
        <v>0</v>
      </c>
      <c r="N65" s="35">
        <v>27524</v>
      </c>
      <c r="O65" s="83">
        <v>469</v>
      </c>
      <c r="P65" s="83">
        <v>0</v>
      </c>
    </row>
    <row r="66" spans="1:16" x14ac:dyDescent="0.3">
      <c r="A66">
        <v>27509</v>
      </c>
      <c r="B66" t="s">
        <v>3</v>
      </c>
      <c r="C66">
        <f>VLOOKUP(A66,Table35[],3,FALSE)</f>
        <v>1333</v>
      </c>
      <c r="D66">
        <f>VLOOKUP(A66,Table35[],4,FALSE)</f>
        <v>0</v>
      </c>
      <c r="H66">
        <v>27489</v>
      </c>
      <c r="I66" t="s">
        <v>11</v>
      </c>
      <c r="J66">
        <v>1475.6</v>
      </c>
      <c r="K66">
        <v>0</v>
      </c>
      <c r="N66" s="35">
        <v>27525</v>
      </c>
      <c r="O66" s="83">
        <v>1651</v>
      </c>
      <c r="P66" s="83">
        <v>0</v>
      </c>
    </row>
    <row r="67" spans="1:16" x14ac:dyDescent="0.3">
      <c r="A67">
        <v>27478</v>
      </c>
      <c r="B67" t="s">
        <v>3</v>
      </c>
      <c r="C67">
        <f>VLOOKUP(A67,Table35[],3,FALSE)</f>
        <v>533</v>
      </c>
      <c r="D67">
        <f>VLOOKUP(A67,Table35[],4,FALSE)</f>
        <v>0</v>
      </c>
      <c r="H67">
        <v>27488</v>
      </c>
      <c r="I67" t="s">
        <v>9</v>
      </c>
      <c r="J67">
        <v>903</v>
      </c>
      <c r="K67">
        <v>0</v>
      </c>
      <c r="N67" s="35">
        <v>27526</v>
      </c>
      <c r="O67" s="83">
        <v>479</v>
      </c>
      <c r="P67" s="83">
        <v>0</v>
      </c>
    </row>
    <row r="68" spans="1:16" x14ac:dyDescent="0.3">
      <c r="A68">
        <v>27507</v>
      </c>
      <c r="B68" t="s">
        <v>6</v>
      </c>
      <c r="C68">
        <f>VLOOKUP(A68,Table35[],3,FALSE)</f>
        <v>3783</v>
      </c>
      <c r="D68">
        <f>VLOOKUP(A68,Table35[],4,FALSE)</f>
        <v>3783</v>
      </c>
      <c r="H68">
        <v>27487</v>
      </c>
      <c r="I68" t="s">
        <v>53</v>
      </c>
      <c r="J68">
        <v>512</v>
      </c>
      <c r="K68">
        <v>0</v>
      </c>
      <c r="N68" s="35">
        <v>27527</v>
      </c>
      <c r="O68" s="83">
        <v>681</v>
      </c>
      <c r="P68" s="83">
        <v>0</v>
      </c>
    </row>
    <row r="69" spans="1:16" x14ac:dyDescent="0.3">
      <c r="A69">
        <v>27525</v>
      </c>
      <c r="B69" t="s">
        <v>6</v>
      </c>
      <c r="C69">
        <f>VLOOKUP(A69,Table35[],3,FALSE)</f>
        <v>1651</v>
      </c>
      <c r="D69">
        <f>VLOOKUP(A69,Table35[],4,FALSE)</f>
        <v>0</v>
      </c>
      <c r="H69">
        <v>27486</v>
      </c>
      <c r="I69" t="s">
        <v>11</v>
      </c>
      <c r="J69">
        <v>477</v>
      </c>
      <c r="K69">
        <v>0</v>
      </c>
      <c r="N69" s="35">
        <v>27528</v>
      </c>
      <c r="O69" s="83">
        <v>1182</v>
      </c>
      <c r="P69" s="83">
        <v>0</v>
      </c>
    </row>
    <row r="70" spans="1:16" x14ac:dyDescent="0.3">
      <c r="A70">
        <v>27519</v>
      </c>
      <c r="B70" t="s">
        <v>6</v>
      </c>
      <c r="C70">
        <f>VLOOKUP(A70,Table35[],3,FALSE)</f>
        <v>462</v>
      </c>
      <c r="D70">
        <f>VLOOKUP(A70,Table35[],4,FALSE)</f>
        <v>0</v>
      </c>
      <c r="H70">
        <v>27485</v>
      </c>
      <c r="I70" t="s">
        <v>18</v>
      </c>
      <c r="J70">
        <v>799</v>
      </c>
      <c r="K70">
        <v>0</v>
      </c>
      <c r="N70" s="35">
        <v>27529</v>
      </c>
      <c r="O70" s="83">
        <v>463</v>
      </c>
      <c r="P70" s="83">
        <v>0</v>
      </c>
    </row>
    <row r="71" spans="1:16" x14ac:dyDescent="0.3">
      <c r="A71">
        <v>27211</v>
      </c>
      <c r="B71" t="s">
        <v>6</v>
      </c>
      <c r="C71">
        <f>VLOOKUP(A71,Table35[],3,FALSE)</f>
        <v>1493</v>
      </c>
      <c r="D71">
        <f>VLOOKUP(A71,Table35[],4,FALSE)</f>
        <v>0</v>
      </c>
      <c r="H71">
        <v>27484</v>
      </c>
      <c r="I71" t="s">
        <v>11</v>
      </c>
      <c r="J71">
        <v>513</v>
      </c>
      <c r="K71">
        <v>513</v>
      </c>
      <c r="N71" s="35">
        <v>27530</v>
      </c>
      <c r="O71" s="83">
        <v>582</v>
      </c>
      <c r="P71" s="83">
        <v>0</v>
      </c>
    </row>
    <row r="72" spans="1:16" x14ac:dyDescent="0.3">
      <c r="A72">
        <v>27523</v>
      </c>
      <c r="B72" t="s">
        <v>6</v>
      </c>
      <c r="C72">
        <f>VLOOKUP(A72,Table35[],3,FALSE)</f>
        <v>112</v>
      </c>
      <c r="D72">
        <f>VLOOKUP(A72,Table35[],4,FALSE)</f>
        <v>0</v>
      </c>
      <c r="H72">
        <v>27483</v>
      </c>
      <c r="I72" t="s">
        <v>53</v>
      </c>
      <c r="J72">
        <v>769</v>
      </c>
      <c r="K72">
        <v>0</v>
      </c>
      <c r="N72" s="35">
        <v>27531</v>
      </c>
      <c r="O72" s="83">
        <v>452</v>
      </c>
      <c r="P72" s="83">
        <v>0</v>
      </c>
    </row>
    <row r="73" spans="1:16" x14ac:dyDescent="0.3">
      <c r="A73">
        <v>27151</v>
      </c>
      <c r="B73" t="s">
        <v>6</v>
      </c>
      <c r="C73">
        <f>VLOOKUP(A73,Table35[],3,FALSE)</f>
        <v>248</v>
      </c>
      <c r="D73">
        <f>VLOOKUP(A73,Table35[],4,FALSE)</f>
        <v>0</v>
      </c>
      <c r="H73">
        <v>27482</v>
      </c>
      <c r="I73" t="s">
        <v>67</v>
      </c>
      <c r="J73">
        <v>456</v>
      </c>
      <c r="K73">
        <v>0</v>
      </c>
      <c r="N73" s="35">
        <v>27533</v>
      </c>
      <c r="O73" s="83">
        <v>449</v>
      </c>
      <c r="P73" s="83">
        <v>0</v>
      </c>
    </row>
    <row r="74" spans="1:16" x14ac:dyDescent="0.3">
      <c r="A74">
        <v>27510</v>
      </c>
      <c r="B74" t="s">
        <v>6</v>
      </c>
      <c r="C74">
        <f>VLOOKUP(A74,Table35[],3,FALSE)</f>
        <v>1251</v>
      </c>
      <c r="D74">
        <f>VLOOKUP(A74,Table35[],4,FALSE)</f>
        <v>0</v>
      </c>
      <c r="H74">
        <v>27481</v>
      </c>
      <c r="I74" t="s">
        <v>8</v>
      </c>
      <c r="J74">
        <v>540</v>
      </c>
      <c r="K74">
        <v>540</v>
      </c>
      <c r="N74" s="35">
        <v>27534</v>
      </c>
      <c r="O74" s="83">
        <v>789</v>
      </c>
      <c r="P74" s="83">
        <v>0</v>
      </c>
    </row>
    <row r="75" spans="1:16" x14ac:dyDescent="0.3">
      <c r="A75">
        <v>27490</v>
      </c>
      <c r="B75" t="s">
        <v>46</v>
      </c>
      <c r="C75">
        <f>VLOOKUP(A75,Table35[],3,FALSE)</f>
        <v>1360</v>
      </c>
      <c r="D75">
        <f>VLOOKUP(A75,Table35[],4,FALSE)</f>
        <v>0</v>
      </c>
      <c r="H75">
        <v>27480</v>
      </c>
      <c r="I75" t="s">
        <v>8</v>
      </c>
      <c r="J75">
        <v>501</v>
      </c>
      <c r="K75">
        <v>0</v>
      </c>
      <c r="N75" s="35">
        <v>27535</v>
      </c>
      <c r="O75" s="83">
        <v>498</v>
      </c>
      <c r="P75" s="83">
        <v>0</v>
      </c>
    </row>
    <row r="76" spans="1:16" x14ac:dyDescent="0.3">
      <c r="A76">
        <v>27545</v>
      </c>
      <c r="B76" t="s">
        <v>46</v>
      </c>
      <c r="C76">
        <f>VLOOKUP(A76,Table35[],3,FALSE)</f>
        <v>301</v>
      </c>
      <c r="D76">
        <f>VLOOKUP(A76,Table35[],4,FALSE)</f>
        <v>0</v>
      </c>
      <c r="H76">
        <v>27478</v>
      </c>
      <c r="I76" t="s">
        <v>9</v>
      </c>
      <c r="J76">
        <v>533</v>
      </c>
      <c r="K76">
        <v>0</v>
      </c>
      <c r="N76" s="35">
        <v>27537</v>
      </c>
      <c r="O76" s="83">
        <v>422</v>
      </c>
      <c r="P76" s="83">
        <v>0</v>
      </c>
    </row>
    <row r="77" spans="1:16" x14ac:dyDescent="0.3">
      <c r="A77">
        <v>27189</v>
      </c>
      <c r="B77" t="s">
        <v>46</v>
      </c>
      <c r="C77">
        <f>VLOOKUP(A77,Table35[],3,FALSE)</f>
        <v>53</v>
      </c>
      <c r="D77">
        <f>VLOOKUP(A77,Table35[],4,FALSE)</f>
        <v>0</v>
      </c>
      <c r="H77">
        <v>27477</v>
      </c>
      <c r="I77" t="s">
        <v>9</v>
      </c>
      <c r="J77">
        <v>506</v>
      </c>
      <c r="K77">
        <v>506</v>
      </c>
      <c r="N77" s="35">
        <v>27538</v>
      </c>
      <c r="O77" s="83">
        <v>537</v>
      </c>
      <c r="P77" s="83">
        <v>0</v>
      </c>
    </row>
    <row r="78" spans="1:16" x14ac:dyDescent="0.3">
      <c r="A78">
        <v>27387</v>
      </c>
      <c r="B78" t="s">
        <v>46</v>
      </c>
      <c r="C78">
        <f>VLOOKUP(A78,Table35[],3,FALSE)</f>
        <v>694</v>
      </c>
      <c r="D78">
        <f>VLOOKUP(A78,Table35[],4,FALSE)</f>
        <v>694</v>
      </c>
      <c r="H78">
        <v>27476</v>
      </c>
      <c r="I78" t="s">
        <v>13</v>
      </c>
      <c r="J78">
        <v>219</v>
      </c>
      <c r="K78">
        <v>0</v>
      </c>
      <c r="N78" s="35">
        <v>27539</v>
      </c>
      <c r="O78" s="83">
        <v>475</v>
      </c>
      <c r="P78" s="83">
        <v>0</v>
      </c>
    </row>
    <row r="79" spans="1:16" x14ac:dyDescent="0.3">
      <c r="A79">
        <v>27540</v>
      </c>
      <c r="B79" t="s">
        <v>46</v>
      </c>
      <c r="C79">
        <f>VLOOKUP(A79,Table35[],3,FALSE)</f>
        <v>454</v>
      </c>
      <c r="D79">
        <f>VLOOKUP(A79,Table35[],4,FALSE)</f>
        <v>0</v>
      </c>
      <c r="H79">
        <v>27475</v>
      </c>
      <c r="I79" t="s">
        <v>7</v>
      </c>
      <c r="J79">
        <v>541</v>
      </c>
      <c r="K79">
        <v>0</v>
      </c>
      <c r="N79" s="35">
        <v>27540</v>
      </c>
      <c r="O79" s="83">
        <v>454</v>
      </c>
      <c r="P79" s="83">
        <v>0</v>
      </c>
    </row>
    <row r="80" spans="1:16" x14ac:dyDescent="0.3">
      <c r="A80">
        <v>27537</v>
      </c>
      <c r="B80" t="s">
        <v>46</v>
      </c>
      <c r="C80">
        <f>VLOOKUP(A80,Table35[],3,FALSE)</f>
        <v>422</v>
      </c>
      <c r="D80">
        <f>VLOOKUP(A80,Table35[],4,FALSE)</f>
        <v>0</v>
      </c>
      <c r="H80">
        <v>27474</v>
      </c>
      <c r="I80" t="s">
        <v>11</v>
      </c>
      <c r="J80">
        <v>863</v>
      </c>
      <c r="K80">
        <v>0</v>
      </c>
      <c r="N80" s="35">
        <v>27542</v>
      </c>
      <c r="O80" s="83">
        <v>1836</v>
      </c>
      <c r="P80" s="83">
        <v>0</v>
      </c>
    </row>
    <row r="81" spans="1:16" x14ac:dyDescent="0.3">
      <c r="A81">
        <v>27548</v>
      </c>
      <c r="B81" t="s">
        <v>46</v>
      </c>
      <c r="C81">
        <f>VLOOKUP(A81,Table35[],3,FALSE)</f>
        <v>542</v>
      </c>
      <c r="D81">
        <f>VLOOKUP(A81,Table35[],4,FALSE)</f>
        <v>0</v>
      </c>
      <c r="H81">
        <v>27473</v>
      </c>
      <c r="I81" t="s">
        <v>67</v>
      </c>
      <c r="J81">
        <v>458</v>
      </c>
      <c r="K81">
        <v>0</v>
      </c>
      <c r="N81" s="35">
        <v>27543</v>
      </c>
      <c r="O81" s="83">
        <v>523</v>
      </c>
      <c r="P81" s="83">
        <v>0</v>
      </c>
    </row>
    <row r="82" spans="1:16" x14ac:dyDescent="0.3">
      <c r="A82">
        <v>27528</v>
      </c>
      <c r="B82" t="s">
        <v>46</v>
      </c>
      <c r="C82">
        <f>VLOOKUP(A82,Table35[],3,FALSE)</f>
        <v>1182</v>
      </c>
      <c r="D82">
        <f>VLOOKUP(A82,Table35[],4,FALSE)</f>
        <v>0</v>
      </c>
      <c r="H82">
        <v>27471</v>
      </c>
      <c r="I82" t="s">
        <v>18</v>
      </c>
      <c r="J82">
        <v>517</v>
      </c>
      <c r="K82">
        <v>0</v>
      </c>
      <c r="N82" s="35">
        <v>27545</v>
      </c>
      <c r="O82" s="83">
        <v>602</v>
      </c>
      <c r="P82" s="83">
        <v>0</v>
      </c>
    </row>
    <row r="83" spans="1:16" x14ac:dyDescent="0.3">
      <c r="A83">
        <v>27276</v>
      </c>
      <c r="B83" t="s">
        <v>46</v>
      </c>
      <c r="C83">
        <f>VLOOKUP(A83,Table35[],3,FALSE)</f>
        <v>444</v>
      </c>
      <c r="D83">
        <f>VLOOKUP(A83,Table35[],4,FALSE)</f>
        <v>0</v>
      </c>
      <c r="H83">
        <v>27469</v>
      </c>
      <c r="I83" t="s">
        <v>15</v>
      </c>
      <c r="J83">
        <v>454</v>
      </c>
      <c r="K83">
        <v>0</v>
      </c>
      <c r="N83" s="35">
        <v>27546</v>
      </c>
      <c r="O83" s="83">
        <v>503</v>
      </c>
      <c r="P83" s="83">
        <v>0</v>
      </c>
    </row>
    <row r="84" spans="1:16" x14ac:dyDescent="0.3">
      <c r="A84">
        <v>27497</v>
      </c>
      <c r="B84" t="s">
        <v>50</v>
      </c>
      <c r="C84">
        <f>VLOOKUP(A84,Table35[],3,FALSE)</f>
        <v>747</v>
      </c>
      <c r="D84">
        <f>VLOOKUP(A84,Table35[],4,FALSE)</f>
        <v>0</v>
      </c>
      <c r="H84">
        <v>27467</v>
      </c>
      <c r="I84" t="s">
        <v>13</v>
      </c>
      <c r="J84">
        <v>608</v>
      </c>
      <c r="K84">
        <v>608</v>
      </c>
      <c r="N84" s="35">
        <v>27547</v>
      </c>
      <c r="O84" s="83">
        <v>444</v>
      </c>
      <c r="P84" s="83">
        <v>444</v>
      </c>
    </row>
    <row r="85" spans="1:16" x14ac:dyDescent="0.3">
      <c r="A85">
        <v>27543</v>
      </c>
      <c r="B85" t="s">
        <v>1</v>
      </c>
      <c r="C85">
        <f>VLOOKUP(A85,Table35[],3,FALSE)</f>
        <v>523</v>
      </c>
      <c r="D85">
        <f>VLOOKUP(A85,Table35[],4,FALSE)</f>
        <v>0</v>
      </c>
      <c r="H85">
        <v>27466</v>
      </c>
      <c r="I85" t="s">
        <v>22</v>
      </c>
      <c r="J85">
        <v>904</v>
      </c>
      <c r="K85">
        <v>0</v>
      </c>
      <c r="N85" s="35">
        <v>27548</v>
      </c>
      <c r="O85" s="83">
        <v>542</v>
      </c>
      <c r="P85" s="83">
        <v>0</v>
      </c>
    </row>
    <row r="86" spans="1:16" x14ac:dyDescent="0.3">
      <c r="A86">
        <v>27521</v>
      </c>
      <c r="B86" t="s">
        <v>1</v>
      </c>
      <c r="C86">
        <f>VLOOKUP(A86,Table35[],3,FALSE)</f>
        <v>138</v>
      </c>
      <c r="D86">
        <f>VLOOKUP(A86,Table35[],4,FALSE)</f>
        <v>0</v>
      </c>
      <c r="H86">
        <v>27464</v>
      </c>
      <c r="I86" t="s">
        <v>11</v>
      </c>
      <c r="J86">
        <v>677</v>
      </c>
      <c r="K86">
        <v>0</v>
      </c>
      <c r="N86" s="35">
        <v>27549</v>
      </c>
      <c r="O86" s="83">
        <v>1716</v>
      </c>
      <c r="P86" s="83">
        <v>0</v>
      </c>
    </row>
    <row r="87" spans="1:16" x14ac:dyDescent="0.3">
      <c r="A87">
        <v>27201</v>
      </c>
      <c r="B87" t="s">
        <v>1</v>
      </c>
      <c r="C87">
        <f>VLOOKUP(A87,Table35[],3,FALSE)</f>
        <v>0</v>
      </c>
      <c r="D87">
        <f>VLOOKUP(A87,Table35[],4,FALSE)</f>
        <v>0</v>
      </c>
      <c r="H87">
        <v>27463</v>
      </c>
      <c r="I87" t="s">
        <v>9</v>
      </c>
      <c r="J87">
        <v>1742</v>
      </c>
      <c r="K87">
        <v>1742</v>
      </c>
      <c r="N87" s="35">
        <v>27550</v>
      </c>
      <c r="O87" s="83">
        <v>216</v>
      </c>
      <c r="P87" s="83">
        <v>0</v>
      </c>
    </row>
    <row r="88" spans="1:16" x14ac:dyDescent="0.3">
      <c r="A88">
        <v>27498</v>
      </c>
      <c r="B88" t="s">
        <v>1</v>
      </c>
      <c r="C88">
        <f>VLOOKUP(A88,Table35[],3,FALSE)</f>
        <v>1090.5999999999999</v>
      </c>
      <c r="D88">
        <f>VLOOKUP(A88,Table35[],4,FALSE)</f>
        <v>0</v>
      </c>
      <c r="H88">
        <v>27461</v>
      </c>
      <c r="I88" t="s">
        <v>22</v>
      </c>
      <c r="J88">
        <v>545</v>
      </c>
      <c r="K88">
        <v>0</v>
      </c>
      <c r="N88" s="35">
        <v>27551</v>
      </c>
      <c r="O88" s="83">
        <v>432</v>
      </c>
      <c r="P88" s="83">
        <v>0</v>
      </c>
    </row>
    <row r="89" spans="1:16" x14ac:dyDescent="0.3">
      <c r="A89">
        <v>27480</v>
      </c>
      <c r="B89" t="s">
        <v>1</v>
      </c>
      <c r="C89">
        <f>VLOOKUP(A89,Table35[],3,FALSE)</f>
        <v>501</v>
      </c>
      <c r="D89">
        <f>VLOOKUP(A89,Table35[],4,FALSE)</f>
        <v>0</v>
      </c>
      <c r="H89">
        <v>27459</v>
      </c>
      <c r="I89" t="s">
        <v>20</v>
      </c>
      <c r="J89">
        <v>461</v>
      </c>
      <c r="K89">
        <v>0</v>
      </c>
      <c r="N89" s="35">
        <v>27552</v>
      </c>
      <c r="O89" s="83">
        <v>428</v>
      </c>
      <c r="P89" s="83">
        <v>0</v>
      </c>
    </row>
    <row r="90" spans="1:16" x14ac:dyDescent="0.3">
      <c r="A90">
        <v>27481</v>
      </c>
      <c r="B90" t="s">
        <v>1</v>
      </c>
      <c r="C90">
        <f>VLOOKUP(A90,Table35[],3,FALSE)</f>
        <v>540</v>
      </c>
      <c r="D90">
        <f>VLOOKUP(A90,Table35[],4,FALSE)</f>
        <v>540</v>
      </c>
      <c r="H90">
        <v>27458</v>
      </c>
      <c r="I90" t="s">
        <v>13</v>
      </c>
      <c r="J90">
        <v>31</v>
      </c>
      <c r="K90">
        <v>0</v>
      </c>
      <c r="N90" s="35">
        <v>27553</v>
      </c>
      <c r="O90" s="83">
        <v>1284.5</v>
      </c>
      <c r="P90" s="83">
        <v>0</v>
      </c>
    </row>
    <row r="91" spans="1:16" x14ac:dyDescent="0.3">
      <c r="A91">
        <v>27547</v>
      </c>
      <c r="B91" t="s">
        <v>1</v>
      </c>
      <c r="C91">
        <f>VLOOKUP(A91,Table35[],3,FALSE)</f>
        <v>444</v>
      </c>
      <c r="D91">
        <f>VLOOKUP(A91,Table35[],4,FALSE)</f>
        <v>444</v>
      </c>
      <c r="H91">
        <v>27455</v>
      </c>
      <c r="I91" t="s">
        <v>22</v>
      </c>
      <c r="J91">
        <v>458</v>
      </c>
      <c r="K91">
        <v>0</v>
      </c>
      <c r="N91" s="35">
        <v>27554</v>
      </c>
      <c r="O91" s="83">
        <v>573</v>
      </c>
      <c r="P91" s="83">
        <v>0</v>
      </c>
    </row>
    <row r="92" spans="1:16" x14ac:dyDescent="0.3">
      <c r="A92">
        <v>27511</v>
      </c>
      <c r="B92" t="s">
        <v>1</v>
      </c>
      <c r="C92">
        <f>VLOOKUP(A92,Table35[],3,FALSE)</f>
        <v>957</v>
      </c>
      <c r="D92">
        <f>VLOOKUP(A92,Table35[],4,FALSE)</f>
        <v>0</v>
      </c>
      <c r="H92">
        <v>27454</v>
      </c>
      <c r="I92" t="s">
        <v>11</v>
      </c>
      <c r="J92">
        <v>874</v>
      </c>
      <c r="K92">
        <v>874</v>
      </c>
      <c r="N92" s="35">
        <v>27555</v>
      </c>
      <c r="O92" s="83">
        <v>997</v>
      </c>
      <c r="P92" s="83">
        <v>0</v>
      </c>
    </row>
    <row r="93" spans="1:16" x14ac:dyDescent="0.3">
      <c r="A93">
        <v>27504</v>
      </c>
      <c r="B93" t="s">
        <v>1</v>
      </c>
      <c r="C93">
        <f>VLOOKUP(A93,Table35[],3,FALSE)</f>
        <v>450.5</v>
      </c>
      <c r="D93">
        <f>VLOOKUP(A93,Table35[],4,FALSE)</f>
        <v>0</v>
      </c>
      <c r="H93">
        <v>27453</v>
      </c>
      <c r="I93" t="s">
        <v>11</v>
      </c>
      <c r="J93">
        <v>874</v>
      </c>
      <c r="K93">
        <v>874</v>
      </c>
      <c r="N93" s="35">
        <v>27556</v>
      </c>
      <c r="O93" s="83">
        <v>454</v>
      </c>
      <c r="P93" s="83">
        <v>0</v>
      </c>
    </row>
    <row r="94" spans="1:16" x14ac:dyDescent="0.3">
      <c r="A94">
        <v>27501</v>
      </c>
      <c r="B94" t="s">
        <v>1</v>
      </c>
      <c r="C94">
        <f>VLOOKUP(A94,Table35[],3,FALSE)</f>
        <v>566</v>
      </c>
      <c r="D94">
        <f>VLOOKUP(A94,Table35[],4,FALSE)</f>
        <v>0</v>
      </c>
      <c r="H94">
        <v>27452</v>
      </c>
      <c r="I94" t="s">
        <v>11</v>
      </c>
      <c r="J94">
        <v>1072</v>
      </c>
      <c r="K94">
        <v>0</v>
      </c>
      <c r="N94" s="35">
        <v>27557</v>
      </c>
      <c r="O94" s="83">
        <v>1312</v>
      </c>
      <c r="P94" s="83">
        <v>0</v>
      </c>
    </row>
    <row r="95" spans="1:16" x14ac:dyDescent="0.3">
      <c r="A95">
        <v>27538</v>
      </c>
      <c r="B95" t="s">
        <v>1</v>
      </c>
      <c r="C95">
        <f>VLOOKUP(A95,Table35[],3,FALSE)</f>
        <v>537</v>
      </c>
      <c r="D95">
        <f>VLOOKUP(A95,Table35[],4,FALSE)</f>
        <v>0</v>
      </c>
      <c r="H95">
        <v>27451</v>
      </c>
      <c r="I95" t="s">
        <v>11</v>
      </c>
      <c r="J95">
        <v>1318</v>
      </c>
      <c r="K95">
        <v>1318</v>
      </c>
      <c r="N95" s="35">
        <v>27558</v>
      </c>
      <c r="O95" s="83">
        <v>450</v>
      </c>
      <c r="P95" s="83">
        <v>0</v>
      </c>
    </row>
    <row r="96" spans="1:16" x14ac:dyDescent="0.3">
      <c r="A96">
        <v>27493</v>
      </c>
      <c r="B96" t="s">
        <v>1</v>
      </c>
      <c r="C96">
        <f>VLOOKUP(A96,Table35[],3,FALSE)</f>
        <v>638</v>
      </c>
      <c r="D96">
        <f>VLOOKUP(A96,Table35[],4,FALSE)</f>
        <v>0</v>
      </c>
      <c r="H96">
        <v>27450</v>
      </c>
      <c r="I96" t="s">
        <v>11</v>
      </c>
      <c r="J96">
        <v>704</v>
      </c>
      <c r="K96">
        <v>704</v>
      </c>
      <c r="N96" s="35" t="s">
        <v>30</v>
      </c>
      <c r="O96" s="83">
        <v>62640.2</v>
      </c>
      <c r="P96" s="83">
        <v>8695</v>
      </c>
    </row>
    <row r="97" spans="1:11" x14ac:dyDescent="0.3">
      <c r="A97">
        <v>27555</v>
      </c>
      <c r="B97" t="s">
        <v>1</v>
      </c>
      <c r="C97">
        <f>VLOOKUP(A97,Table35[],3,FALSE)</f>
        <v>997</v>
      </c>
      <c r="D97">
        <f>VLOOKUP(A97,Table35[],4,FALSE)</f>
        <v>0</v>
      </c>
      <c r="H97">
        <v>27449</v>
      </c>
      <c r="I97" t="s">
        <v>11</v>
      </c>
      <c r="J97">
        <v>612</v>
      </c>
      <c r="K97">
        <v>0</v>
      </c>
    </row>
    <row r="98" spans="1:11" x14ac:dyDescent="0.3">
      <c r="H98">
        <v>27446</v>
      </c>
      <c r="I98" t="s">
        <v>11</v>
      </c>
      <c r="J98">
        <v>705</v>
      </c>
      <c r="K98">
        <v>705</v>
      </c>
    </row>
    <row r="99" spans="1:11" x14ac:dyDescent="0.3">
      <c r="H99">
        <v>27445</v>
      </c>
      <c r="I99" t="s">
        <v>13</v>
      </c>
      <c r="J99">
        <v>23</v>
      </c>
      <c r="K99">
        <v>0</v>
      </c>
    </row>
    <row r="100" spans="1:11" x14ac:dyDescent="0.3">
      <c r="H100">
        <v>27443</v>
      </c>
      <c r="I100" t="s">
        <v>20</v>
      </c>
      <c r="J100">
        <v>550</v>
      </c>
      <c r="K100">
        <v>0</v>
      </c>
    </row>
    <row r="101" spans="1:11" x14ac:dyDescent="0.3">
      <c r="H101">
        <v>27442</v>
      </c>
      <c r="I101" t="s">
        <v>11</v>
      </c>
      <c r="J101">
        <v>905</v>
      </c>
      <c r="K101">
        <v>905</v>
      </c>
    </row>
    <row r="102" spans="1:11" x14ac:dyDescent="0.3">
      <c r="H102">
        <v>27441</v>
      </c>
      <c r="I102" t="s">
        <v>22</v>
      </c>
      <c r="J102">
        <v>803</v>
      </c>
      <c r="K102">
        <v>0</v>
      </c>
    </row>
    <row r="103" spans="1:11" x14ac:dyDescent="0.3">
      <c r="H103">
        <v>27440</v>
      </c>
      <c r="I103" t="s">
        <v>22</v>
      </c>
      <c r="J103">
        <v>451</v>
      </c>
      <c r="K103">
        <v>0</v>
      </c>
    </row>
    <row r="104" spans="1:11" x14ac:dyDescent="0.3">
      <c r="H104">
        <v>27437</v>
      </c>
      <c r="I104" t="s">
        <v>20</v>
      </c>
      <c r="J104">
        <v>27</v>
      </c>
      <c r="K104">
        <v>0</v>
      </c>
    </row>
    <row r="105" spans="1:11" x14ac:dyDescent="0.3">
      <c r="H105">
        <v>27435</v>
      </c>
      <c r="I105" t="s">
        <v>13</v>
      </c>
      <c r="J105">
        <v>675</v>
      </c>
      <c r="K105">
        <v>0</v>
      </c>
    </row>
    <row r="106" spans="1:11" x14ac:dyDescent="0.3">
      <c r="H106">
        <v>27434</v>
      </c>
      <c r="I106" t="s">
        <v>12</v>
      </c>
      <c r="J106">
        <v>478</v>
      </c>
      <c r="K106">
        <v>0</v>
      </c>
    </row>
    <row r="107" spans="1:11" x14ac:dyDescent="0.3">
      <c r="H107">
        <v>27430</v>
      </c>
      <c r="I107" t="s">
        <v>22</v>
      </c>
      <c r="J107">
        <v>764</v>
      </c>
      <c r="K107">
        <v>0</v>
      </c>
    </row>
    <row r="108" spans="1:11" x14ac:dyDescent="0.3">
      <c r="H108">
        <v>27429</v>
      </c>
      <c r="I108" t="s">
        <v>11</v>
      </c>
      <c r="J108">
        <v>523</v>
      </c>
      <c r="K108">
        <v>0</v>
      </c>
    </row>
    <row r="109" spans="1:11" x14ac:dyDescent="0.3">
      <c r="H109">
        <v>27428</v>
      </c>
      <c r="I109" t="s">
        <v>11</v>
      </c>
      <c r="J109">
        <v>797</v>
      </c>
      <c r="K109">
        <v>0</v>
      </c>
    </row>
    <row r="110" spans="1:11" x14ac:dyDescent="0.3">
      <c r="H110">
        <v>27427</v>
      </c>
      <c r="I110" t="s">
        <v>13</v>
      </c>
      <c r="J110">
        <v>862</v>
      </c>
      <c r="K110">
        <v>0</v>
      </c>
    </row>
    <row r="111" spans="1:11" x14ac:dyDescent="0.3">
      <c r="H111">
        <v>27423</v>
      </c>
      <c r="I111" t="s">
        <v>13</v>
      </c>
      <c r="J111">
        <v>1936</v>
      </c>
      <c r="K111">
        <v>0</v>
      </c>
    </row>
    <row r="112" spans="1:11" x14ac:dyDescent="0.3">
      <c r="H112">
        <v>27422</v>
      </c>
      <c r="I112" t="s">
        <v>11</v>
      </c>
      <c r="J112">
        <v>247</v>
      </c>
      <c r="K112">
        <v>0</v>
      </c>
    </row>
    <row r="113" spans="8:11" x14ac:dyDescent="0.3">
      <c r="H113">
        <v>27420</v>
      </c>
      <c r="I113" t="s">
        <v>7</v>
      </c>
      <c r="J113">
        <v>0</v>
      </c>
      <c r="K113">
        <v>0</v>
      </c>
    </row>
    <row r="114" spans="8:11" x14ac:dyDescent="0.3">
      <c r="H114">
        <v>27419</v>
      </c>
      <c r="I114" t="s">
        <v>22</v>
      </c>
      <c r="J114">
        <v>782</v>
      </c>
      <c r="K114">
        <v>0</v>
      </c>
    </row>
    <row r="115" spans="8:11" x14ac:dyDescent="0.3">
      <c r="H115">
        <v>27414</v>
      </c>
      <c r="I115" t="s">
        <v>15</v>
      </c>
      <c r="J115">
        <v>89</v>
      </c>
      <c r="K115">
        <v>0</v>
      </c>
    </row>
    <row r="116" spans="8:11" x14ac:dyDescent="0.3">
      <c r="H116">
        <v>27413</v>
      </c>
      <c r="I116" t="s">
        <v>12</v>
      </c>
      <c r="J116">
        <v>494</v>
      </c>
      <c r="K116">
        <v>0</v>
      </c>
    </row>
    <row r="117" spans="8:11" x14ac:dyDescent="0.3">
      <c r="H117">
        <v>27412</v>
      </c>
      <c r="I117" t="s">
        <v>20</v>
      </c>
      <c r="J117">
        <v>569</v>
      </c>
      <c r="K117">
        <v>0</v>
      </c>
    </row>
    <row r="118" spans="8:11" x14ac:dyDescent="0.3">
      <c r="H118">
        <v>27410</v>
      </c>
      <c r="I118" t="s">
        <v>12</v>
      </c>
      <c r="J118">
        <v>619</v>
      </c>
      <c r="K118">
        <v>0</v>
      </c>
    </row>
    <row r="119" spans="8:11" x14ac:dyDescent="0.3">
      <c r="H119">
        <v>27409</v>
      </c>
      <c r="I119" t="s">
        <v>22</v>
      </c>
      <c r="J119">
        <v>2263</v>
      </c>
      <c r="K119">
        <v>0</v>
      </c>
    </row>
    <row r="120" spans="8:11" x14ac:dyDescent="0.3">
      <c r="H120">
        <v>27407</v>
      </c>
      <c r="I120" t="s">
        <v>11</v>
      </c>
      <c r="J120">
        <v>489</v>
      </c>
      <c r="K120">
        <v>0</v>
      </c>
    </row>
    <row r="121" spans="8:11" x14ac:dyDescent="0.3">
      <c r="H121">
        <v>27404</v>
      </c>
      <c r="I121" t="s">
        <v>7</v>
      </c>
      <c r="J121">
        <v>0</v>
      </c>
      <c r="K121">
        <v>0</v>
      </c>
    </row>
    <row r="122" spans="8:11" x14ac:dyDescent="0.3">
      <c r="H122">
        <v>27403</v>
      </c>
      <c r="I122" t="s">
        <v>21</v>
      </c>
      <c r="J122">
        <v>458</v>
      </c>
      <c r="K122">
        <v>0</v>
      </c>
    </row>
    <row r="123" spans="8:11" x14ac:dyDescent="0.3">
      <c r="H123">
        <v>27400</v>
      </c>
      <c r="I123" t="s">
        <v>13</v>
      </c>
      <c r="J123">
        <v>1869</v>
      </c>
      <c r="K123">
        <v>0</v>
      </c>
    </row>
    <row r="124" spans="8:11" x14ac:dyDescent="0.3">
      <c r="H124">
        <v>27399</v>
      </c>
      <c r="I124" t="s">
        <v>22</v>
      </c>
      <c r="J124">
        <v>455</v>
      </c>
      <c r="K124">
        <v>0</v>
      </c>
    </row>
    <row r="125" spans="8:11" x14ac:dyDescent="0.3">
      <c r="H125">
        <v>27398</v>
      </c>
      <c r="I125" t="s">
        <v>22</v>
      </c>
      <c r="J125">
        <v>473</v>
      </c>
      <c r="K125">
        <v>0</v>
      </c>
    </row>
    <row r="126" spans="8:11" x14ac:dyDescent="0.3">
      <c r="H126">
        <v>27396</v>
      </c>
      <c r="I126" t="s">
        <v>11</v>
      </c>
      <c r="J126">
        <v>495</v>
      </c>
      <c r="K126">
        <v>0</v>
      </c>
    </row>
    <row r="127" spans="8:11" x14ac:dyDescent="0.3">
      <c r="H127">
        <v>27394</v>
      </c>
      <c r="I127" t="s">
        <v>21</v>
      </c>
      <c r="J127">
        <v>459.65</v>
      </c>
      <c r="K127">
        <v>0</v>
      </c>
    </row>
    <row r="128" spans="8:11" x14ac:dyDescent="0.3">
      <c r="H128">
        <v>27393</v>
      </c>
      <c r="I128" t="s">
        <v>15</v>
      </c>
      <c r="J128">
        <v>410</v>
      </c>
      <c r="K128">
        <v>0</v>
      </c>
    </row>
    <row r="129" spans="8:11" x14ac:dyDescent="0.3">
      <c r="H129">
        <v>27392</v>
      </c>
      <c r="I129" t="s">
        <v>22</v>
      </c>
      <c r="J129">
        <v>913</v>
      </c>
      <c r="K129">
        <v>913</v>
      </c>
    </row>
    <row r="130" spans="8:11" x14ac:dyDescent="0.3">
      <c r="H130">
        <v>27388</v>
      </c>
      <c r="I130" t="s">
        <v>22</v>
      </c>
      <c r="J130">
        <v>508</v>
      </c>
      <c r="K130">
        <v>0</v>
      </c>
    </row>
    <row r="131" spans="8:11" x14ac:dyDescent="0.3">
      <c r="H131">
        <v>27387</v>
      </c>
      <c r="I131" t="s">
        <v>15</v>
      </c>
      <c r="J131">
        <v>694</v>
      </c>
      <c r="K131">
        <v>694</v>
      </c>
    </row>
    <row r="132" spans="8:11" x14ac:dyDescent="0.3">
      <c r="H132">
        <v>27386</v>
      </c>
      <c r="I132" t="s">
        <v>13</v>
      </c>
      <c r="J132">
        <v>910</v>
      </c>
      <c r="K132">
        <v>0</v>
      </c>
    </row>
    <row r="133" spans="8:11" x14ac:dyDescent="0.3">
      <c r="H133">
        <v>27383</v>
      </c>
      <c r="I133" t="s">
        <v>21</v>
      </c>
      <c r="J133">
        <v>463</v>
      </c>
      <c r="K133">
        <v>0</v>
      </c>
    </row>
    <row r="134" spans="8:11" x14ac:dyDescent="0.3">
      <c r="H134">
        <v>27381</v>
      </c>
      <c r="I134" t="s">
        <v>13</v>
      </c>
      <c r="J134">
        <v>751</v>
      </c>
      <c r="K134">
        <v>0</v>
      </c>
    </row>
    <row r="135" spans="8:11" x14ac:dyDescent="0.3">
      <c r="H135">
        <v>27380</v>
      </c>
      <c r="I135" t="s">
        <v>11</v>
      </c>
      <c r="J135">
        <v>459</v>
      </c>
      <c r="K135">
        <v>0</v>
      </c>
    </row>
    <row r="136" spans="8:11" x14ac:dyDescent="0.3">
      <c r="H136">
        <v>27379</v>
      </c>
      <c r="I136" t="s">
        <v>18</v>
      </c>
      <c r="J136">
        <v>420</v>
      </c>
      <c r="K136">
        <v>0</v>
      </c>
    </row>
    <row r="137" spans="8:11" x14ac:dyDescent="0.3">
      <c r="H137">
        <v>27376</v>
      </c>
      <c r="I137" t="s">
        <v>22</v>
      </c>
      <c r="J137">
        <v>447</v>
      </c>
      <c r="K137">
        <v>447</v>
      </c>
    </row>
    <row r="138" spans="8:11" x14ac:dyDescent="0.3">
      <c r="H138">
        <v>27373</v>
      </c>
      <c r="I138" t="s">
        <v>7</v>
      </c>
      <c r="J138">
        <v>0</v>
      </c>
      <c r="K138">
        <v>0</v>
      </c>
    </row>
    <row r="139" spans="8:11" x14ac:dyDescent="0.3">
      <c r="H139">
        <v>27372</v>
      </c>
      <c r="I139" t="s">
        <v>18</v>
      </c>
      <c r="J139">
        <v>253</v>
      </c>
      <c r="K139">
        <v>0</v>
      </c>
    </row>
    <row r="140" spans="8:11" x14ac:dyDescent="0.3">
      <c r="H140">
        <v>27370</v>
      </c>
      <c r="I140" t="s">
        <v>22</v>
      </c>
      <c r="J140">
        <v>425</v>
      </c>
      <c r="K140">
        <v>0</v>
      </c>
    </row>
    <row r="141" spans="8:11" x14ac:dyDescent="0.3">
      <c r="H141">
        <v>27368</v>
      </c>
      <c r="I141" t="s">
        <v>22</v>
      </c>
      <c r="J141">
        <v>449</v>
      </c>
      <c r="K141">
        <v>0</v>
      </c>
    </row>
    <row r="142" spans="8:11" x14ac:dyDescent="0.3">
      <c r="H142">
        <v>27367</v>
      </c>
      <c r="I142" t="s">
        <v>11</v>
      </c>
      <c r="J142">
        <v>431</v>
      </c>
      <c r="K142">
        <v>0</v>
      </c>
    </row>
    <row r="143" spans="8:11" x14ac:dyDescent="0.3">
      <c r="H143">
        <v>27366</v>
      </c>
      <c r="I143" t="s">
        <v>20</v>
      </c>
      <c r="J143">
        <v>700</v>
      </c>
      <c r="K143">
        <v>0</v>
      </c>
    </row>
    <row r="144" spans="8:11" x14ac:dyDescent="0.3">
      <c r="H144">
        <v>27363</v>
      </c>
      <c r="I144" t="s">
        <v>7</v>
      </c>
      <c r="J144">
        <v>0</v>
      </c>
      <c r="K144">
        <v>0</v>
      </c>
    </row>
    <row r="145" spans="8:11" x14ac:dyDescent="0.3">
      <c r="H145">
        <v>27362</v>
      </c>
      <c r="I145" t="s">
        <v>7</v>
      </c>
      <c r="J145">
        <v>0</v>
      </c>
      <c r="K145">
        <v>0</v>
      </c>
    </row>
    <row r="146" spans="8:11" x14ac:dyDescent="0.3">
      <c r="H146">
        <v>27361</v>
      </c>
      <c r="I146" t="s">
        <v>13</v>
      </c>
      <c r="J146">
        <v>446</v>
      </c>
      <c r="K146">
        <v>0</v>
      </c>
    </row>
    <row r="147" spans="8:11" x14ac:dyDescent="0.3">
      <c r="H147">
        <v>27359</v>
      </c>
      <c r="I147" t="s">
        <v>22</v>
      </c>
      <c r="J147">
        <v>2411</v>
      </c>
      <c r="K147">
        <v>0</v>
      </c>
    </row>
    <row r="148" spans="8:11" x14ac:dyDescent="0.3">
      <c r="H148">
        <v>27358</v>
      </c>
      <c r="I148" t="s">
        <v>7</v>
      </c>
      <c r="J148">
        <v>0</v>
      </c>
      <c r="K148">
        <v>0</v>
      </c>
    </row>
    <row r="149" spans="8:11" x14ac:dyDescent="0.3">
      <c r="H149">
        <v>27357</v>
      </c>
      <c r="I149" t="s">
        <v>7</v>
      </c>
      <c r="J149">
        <v>0</v>
      </c>
      <c r="K149">
        <v>0</v>
      </c>
    </row>
    <row r="150" spans="8:11" x14ac:dyDescent="0.3">
      <c r="H150">
        <v>27356</v>
      </c>
      <c r="I150" t="s">
        <v>22</v>
      </c>
      <c r="J150">
        <v>1065</v>
      </c>
      <c r="K150">
        <v>1065</v>
      </c>
    </row>
    <row r="151" spans="8:11" x14ac:dyDescent="0.3">
      <c r="H151">
        <v>27353</v>
      </c>
      <c r="I151" t="s">
        <v>20</v>
      </c>
      <c r="J151">
        <v>1706</v>
      </c>
      <c r="K151">
        <v>0</v>
      </c>
    </row>
    <row r="152" spans="8:11" x14ac:dyDescent="0.3">
      <c r="H152">
        <v>27349</v>
      </c>
      <c r="I152" t="s">
        <v>12</v>
      </c>
      <c r="J152">
        <v>455</v>
      </c>
      <c r="K152">
        <v>0</v>
      </c>
    </row>
    <row r="153" spans="8:11" x14ac:dyDescent="0.3">
      <c r="H153">
        <v>27338</v>
      </c>
      <c r="I153" t="s">
        <v>15</v>
      </c>
      <c r="J153">
        <v>1043</v>
      </c>
      <c r="K153">
        <v>0</v>
      </c>
    </row>
    <row r="154" spans="8:11" x14ac:dyDescent="0.3">
      <c r="H154">
        <v>27336</v>
      </c>
      <c r="I154" t="s">
        <v>22</v>
      </c>
      <c r="J154">
        <v>483</v>
      </c>
      <c r="K154">
        <v>0</v>
      </c>
    </row>
    <row r="155" spans="8:11" x14ac:dyDescent="0.3">
      <c r="H155">
        <v>27333</v>
      </c>
      <c r="I155" t="s">
        <v>13</v>
      </c>
      <c r="J155">
        <v>450</v>
      </c>
      <c r="K155">
        <v>0</v>
      </c>
    </row>
    <row r="156" spans="8:11" x14ac:dyDescent="0.3">
      <c r="H156">
        <v>27331</v>
      </c>
      <c r="I156" t="s">
        <v>11</v>
      </c>
      <c r="J156">
        <v>396</v>
      </c>
      <c r="K156">
        <v>0</v>
      </c>
    </row>
    <row r="157" spans="8:11" x14ac:dyDescent="0.3">
      <c r="H157">
        <v>27320</v>
      </c>
      <c r="I157" t="s">
        <v>11</v>
      </c>
      <c r="J157">
        <v>82</v>
      </c>
      <c r="K157">
        <v>0</v>
      </c>
    </row>
    <row r="158" spans="8:11" x14ac:dyDescent="0.3">
      <c r="H158">
        <v>27319</v>
      </c>
      <c r="I158" t="s">
        <v>13</v>
      </c>
      <c r="J158">
        <v>653</v>
      </c>
      <c r="K158">
        <v>0</v>
      </c>
    </row>
    <row r="159" spans="8:11" x14ac:dyDescent="0.3">
      <c r="H159">
        <v>27317</v>
      </c>
      <c r="I159" t="s">
        <v>67</v>
      </c>
      <c r="J159">
        <v>530</v>
      </c>
      <c r="K159">
        <v>0</v>
      </c>
    </row>
    <row r="160" spans="8:11" x14ac:dyDescent="0.3">
      <c r="H160">
        <v>27316</v>
      </c>
      <c r="I160" t="s">
        <v>66</v>
      </c>
      <c r="J160">
        <v>468</v>
      </c>
      <c r="K160">
        <v>0</v>
      </c>
    </row>
    <row r="161" spans="8:11" x14ac:dyDescent="0.3">
      <c r="H161">
        <v>27312</v>
      </c>
      <c r="I161" t="s">
        <v>13</v>
      </c>
      <c r="J161">
        <v>700</v>
      </c>
      <c r="K161">
        <v>0</v>
      </c>
    </row>
    <row r="162" spans="8:11" x14ac:dyDescent="0.3">
      <c r="H162">
        <v>27311</v>
      </c>
      <c r="I162" t="s">
        <v>20</v>
      </c>
      <c r="J162">
        <v>456</v>
      </c>
      <c r="K162">
        <v>0</v>
      </c>
    </row>
    <row r="163" spans="8:11" x14ac:dyDescent="0.3">
      <c r="H163">
        <v>27305</v>
      </c>
      <c r="I163" t="s">
        <v>67</v>
      </c>
      <c r="J163">
        <v>752</v>
      </c>
      <c r="K163">
        <v>0</v>
      </c>
    </row>
    <row r="164" spans="8:11" x14ac:dyDescent="0.3">
      <c r="H164">
        <v>27304</v>
      </c>
      <c r="I164" t="s">
        <v>20</v>
      </c>
      <c r="J164">
        <v>500</v>
      </c>
      <c r="K164">
        <v>0</v>
      </c>
    </row>
    <row r="165" spans="8:11" x14ac:dyDescent="0.3">
      <c r="H165">
        <v>27303</v>
      </c>
      <c r="I165" t="s">
        <v>12</v>
      </c>
      <c r="J165">
        <v>-25</v>
      </c>
      <c r="K165">
        <v>0</v>
      </c>
    </row>
    <row r="166" spans="8:11" x14ac:dyDescent="0.3">
      <c r="H166">
        <v>27297</v>
      </c>
      <c r="I166" t="s">
        <v>20</v>
      </c>
      <c r="J166">
        <v>419</v>
      </c>
      <c r="K166">
        <v>0</v>
      </c>
    </row>
    <row r="167" spans="8:11" x14ac:dyDescent="0.3">
      <c r="H167">
        <v>27284</v>
      </c>
      <c r="I167" t="s">
        <v>7</v>
      </c>
      <c r="J167">
        <v>0</v>
      </c>
      <c r="K167">
        <v>0</v>
      </c>
    </row>
    <row r="168" spans="8:11" x14ac:dyDescent="0.3">
      <c r="H168">
        <v>27283</v>
      </c>
      <c r="I168" t="s">
        <v>12</v>
      </c>
      <c r="J168">
        <v>-112</v>
      </c>
      <c r="K168">
        <v>0</v>
      </c>
    </row>
    <row r="169" spans="8:11" x14ac:dyDescent="0.3">
      <c r="H169">
        <v>27282</v>
      </c>
      <c r="I169" t="s">
        <v>7</v>
      </c>
      <c r="J169">
        <v>27</v>
      </c>
      <c r="K169">
        <v>0</v>
      </c>
    </row>
    <row r="170" spans="8:11" x14ac:dyDescent="0.3">
      <c r="H170">
        <v>27279</v>
      </c>
      <c r="I170" t="s">
        <v>66</v>
      </c>
      <c r="J170">
        <v>633</v>
      </c>
      <c r="K170">
        <v>0</v>
      </c>
    </row>
    <row r="171" spans="8:11" x14ac:dyDescent="0.3">
      <c r="H171">
        <v>27278</v>
      </c>
      <c r="I171" t="s">
        <v>11</v>
      </c>
      <c r="J171">
        <v>593</v>
      </c>
      <c r="K171">
        <v>0</v>
      </c>
    </row>
    <row r="172" spans="8:11" x14ac:dyDescent="0.3">
      <c r="H172">
        <v>27276</v>
      </c>
      <c r="I172" t="s">
        <v>12</v>
      </c>
      <c r="J172">
        <v>444</v>
      </c>
      <c r="K172">
        <v>0</v>
      </c>
    </row>
    <row r="173" spans="8:11" x14ac:dyDescent="0.3">
      <c r="H173">
        <v>27267</v>
      </c>
      <c r="I173" t="s">
        <v>13</v>
      </c>
      <c r="J173">
        <v>545</v>
      </c>
      <c r="K173">
        <v>0</v>
      </c>
    </row>
    <row r="174" spans="8:11" x14ac:dyDescent="0.3">
      <c r="H174">
        <v>27266</v>
      </c>
      <c r="I174" t="s">
        <v>15</v>
      </c>
      <c r="J174">
        <v>945</v>
      </c>
      <c r="K174">
        <v>0</v>
      </c>
    </row>
    <row r="175" spans="8:11" x14ac:dyDescent="0.3">
      <c r="H175">
        <v>27263</v>
      </c>
      <c r="I175" t="s">
        <v>13</v>
      </c>
      <c r="J175">
        <v>460</v>
      </c>
      <c r="K175">
        <v>0</v>
      </c>
    </row>
    <row r="176" spans="8:11" x14ac:dyDescent="0.3">
      <c r="H176">
        <v>27260</v>
      </c>
      <c r="I176" t="s">
        <v>53</v>
      </c>
      <c r="J176">
        <v>0</v>
      </c>
      <c r="K176">
        <v>0</v>
      </c>
    </row>
    <row r="177" spans="8:11" x14ac:dyDescent="0.3">
      <c r="H177">
        <v>27257</v>
      </c>
      <c r="I177" t="s">
        <v>20</v>
      </c>
      <c r="J177">
        <v>399.95</v>
      </c>
      <c r="K177">
        <v>0</v>
      </c>
    </row>
    <row r="178" spans="8:11" x14ac:dyDescent="0.3">
      <c r="H178">
        <v>27254</v>
      </c>
      <c r="I178" t="s">
        <v>20</v>
      </c>
      <c r="J178">
        <v>497</v>
      </c>
      <c r="K178">
        <v>497</v>
      </c>
    </row>
    <row r="179" spans="8:11" x14ac:dyDescent="0.3">
      <c r="H179">
        <v>27251</v>
      </c>
      <c r="I179" t="s">
        <v>22</v>
      </c>
      <c r="J179">
        <v>1404</v>
      </c>
      <c r="K179">
        <v>0</v>
      </c>
    </row>
    <row r="180" spans="8:11" x14ac:dyDescent="0.3">
      <c r="H180">
        <v>27250</v>
      </c>
      <c r="I180" t="s">
        <v>11</v>
      </c>
      <c r="J180">
        <v>502</v>
      </c>
      <c r="K180">
        <v>0</v>
      </c>
    </row>
    <row r="181" spans="8:11" x14ac:dyDescent="0.3">
      <c r="H181">
        <v>27245</v>
      </c>
      <c r="I181" t="s">
        <v>15</v>
      </c>
      <c r="J181">
        <v>209</v>
      </c>
      <c r="K181">
        <v>0</v>
      </c>
    </row>
    <row r="182" spans="8:11" x14ac:dyDescent="0.3">
      <c r="H182">
        <v>27242</v>
      </c>
      <c r="I182" t="s">
        <v>11</v>
      </c>
      <c r="J182">
        <v>1961</v>
      </c>
      <c r="K182">
        <v>0</v>
      </c>
    </row>
    <row r="183" spans="8:11" x14ac:dyDescent="0.3">
      <c r="H183">
        <v>27224</v>
      </c>
      <c r="I183" t="s">
        <v>18</v>
      </c>
      <c r="J183">
        <v>101</v>
      </c>
      <c r="K183">
        <v>0</v>
      </c>
    </row>
    <row r="184" spans="8:11" x14ac:dyDescent="0.3">
      <c r="H184">
        <v>27221</v>
      </c>
      <c r="I184" t="s">
        <v>12</v>
      </c>
      <c r="J184">
        <v>0</v>
      </c>
      <c r="K184">
        <v>0</v>
      </c>
    </row>
    <row r="185" spans="8:11" x14ac:dyDescent="0.3">
      <c r="H185">
        <v>27214</v>
      </c>
      <c r="I185" t="s">
        <v>15</v>
      </c>
      <c r="J185">
        <v>619</v>
      </c>
      <c r="K185">
        <v>0</v>
      </c>
    </row>
    <row r="186" spans="8:11" x14ac:dyDescent="0.3">
      <c r="H186">
        <v>27211</v>
      </c>
      <c r="I186" t="s">
        <v>12</v>
      </c>
      <c r="J186">
        <v>1493</v>
      </c>
      <c r="K186">
        <v>0</v>
      </c>
    </row>
    <row r="187" spans="8:11" x14ac:dyDescent="0.3">
      <c r="H187">
        <v>27206</v>
      </c>
      <c r="I187" t="s">
        <v>11</v>
      </c>
      <c r="J187">
        <v>545</v>
      </c>
      <c r="K187">
        <v>0</v>
      </c>
    </row>
    <row r="188" spans="8:11" x14ac:dyDescent="0.3">
      <c r="H188">
        <v>27203</v>
      </c>
      <c r="I188" t="s">
        <v>15</v>
      </c>
      <c r="J188">
        <v>419</v>
      </c>
      <c r="K188">
        <v>0</v>
      </c>
    </row>
    <row r="189" spans="8:11" x14ac:dyDescent="0.3">
      <c r="H189">
        <v>27202</v>
      </c>
      <c r="I189" t="s">
        <v>11</v>
      </c>
      <c r="J189">
        <v>694</v>
      </c>
      <c r="K189">
        <v>0</v>
      </c>
    </row>
    <row r="190" spans="8:11" x14ac:dyDescent="0.3">
      <c r="H190">
        <v>27201</v>
      </c>
      <c r="I190" t="s">
        <v>8</v>
      </c>
      <c r="J190">
        <v>0</v>
      </c>
      <c r="K190">
        <v>0</v>
      </c>
    </row>
    <row r="191" spans="8:11" x14ac:dyDescent="0.3">
      <c r="H191">
        <v>27199</v>
      </c>
      <c r="I191" t="s">
        <v>15</v>
      </c>
      <c r="J191">
        <v>504</v>
      </c>
      <c r="K191">
        <v>0</v>
      </c>
    </row>
    <row r="192" spans="8:11" x14ac:dyDescent="0.3">
      <c r="H192">
        <v>27195</v>
      </c>
      <c r="I192" t="s">
        <v>53</v>
      </c>
      <c r="J192">
        <v>995</v>
      </c>
      <c r="K192">
        <v>0</v>
      </c>
    </row>
    <row r="193" spans="8:11" x14ac:dyDescent="0.3">
      <c r="H193">
        <v>27192</v>
      </c>
      <c r="I193" t="s">
        <v>15</v>
      </c>
      <c r="J193">
        <v>597</v>
      </c>
      <c r="K193">
        <v>0</v>
      </c>
    </row>
    <row r="194" spans="8:11" x14ac:dyDescent="0.3">
      <c r="H194">
        <v>27191</v>
      </c>
      <c r="I194" t="s">
        <v>66</v>
      </c>
      <c r="J194">
        <v>0</v>
      </c>
      <c r="K194">
        <v>0</v>
      </c>
    </row>
    <row r="195" spans="8:11" x14ac:dyDescent="0.3">
      <c r="H195">
        <v>27189</v>
      </c>
      <c r="I195" t="s">
        <v>11</v>
      </c>
      <c r="J195">
        <v>53</v>
      </c>
      <c r="K195">
        <v>0</v>
      </c>
    </row>
    <row r="196" spans="8:11" x14ac:dyDescent="0.3">
      <c r="H196">
        <v>27176</v>
      </c>
      <c r="I196" t="s">
        <v>66</v>
      </c>
      <c r="J196">
        <v>424</v>
      </c>
      <c r="K196">
        <v>0</v>
      </c>
    </row>
    <row r="197" spans="8:11" x14ac:dyDescent="0.3">
      <c r="H197">
        <v>27172</v>
      </c>
      <c r="I197" t="s">
        <v>18</v>
      </c>
      <c r="J197">
        <v>0</v>
      </c>
      <c r="K197">
        <v>0</v>
      </c>
    </row>
    <row r="198" spans="8:11" x14ac:dyDescent="0.3">
      <c r="H198">
        <v>27168</v>
      </c>
      <c r="I198" t="s">
        <v>13</v>
      </c>
      <c r="J198">
        <v>817</v>
      </c>
      <c r="K198">
        <v>0</v>
      </c>
    </row>
    <row r="199" spans="8:11" x14ac:dyDescent="0.3">
      <c r="H199">
        <v>27167</v>
      </c>
      <c r="I199" t="s">
        <v>7</v>
      </c>
      <c r="J199">
        <v>0</v>
      </c>
      <c r="K199">
        <v>0</v>
      </c>
    </row>
    <row r="200" spans="8:11" x14ac:dyDescent="0.3">
      <c r="H200">
        <v>27160</v>
      </c>
      <c r="I200" t="s">
        <v>12</v>
      </c>
      <c r="J200">
        <v>466</v>
      </c>
      <c r="K200">
        <v>0</v>
      </c>
    </row>
    <row r="201" spans="8:11" x14ac:dyDescent="0.3">
      <c r="H201">
        <v>27151</v>
      </c>
      <c r="I201" t="s">
        <v>9</v>
      </c>
      <c r="J201">
        <v>248</v>
      </c>
      <c r="K201">
        <v>0</v>
      </c>
    </row>
    <row r="202" spans="8:11" x14ac:dyDescent="0.3">
      <c r="H202">
        <v>27146</v>
      </c>
      <c r="I202" t="s">
        <v>53</v>
      </c>
      <c r="J202">
        <v>0</v>
      </c>
      <c r="K202">
        <v>0</v>
      </c>
    </row>
    <row r="203" spans="8:11" x14ac:dyDescent="0.3">
      <c r="H203">
        <v>27145</v>
      </c>
      <c r="I203" t="s">
        <v>7</v>
      </c>
      <c r="J203">
        <v>0</v>
      </c>
      <c r="K203">
        <v>0</v>
      </c>
    </row>
    <row r="204" spans="8:11" x14ac:dyDescent="0.3">
      <c r="H204">
        <v>27134</v>
      </c>
      <c r="I204" t="s">
        <v>7</v>
      </c>
      <c r="J204">
        <v>0</v>
      </c>
      <c r="K204">
        <v>0</v>
      </c>
    </row>
    <row r="205" spans="8:11" x14ac:dyDescent="0.3">
      <c r="H205">
        <v>27112</v>
      </c>
      <c r="I205" t="s">
        <v>20</v>
      </c>
      <c r="J205">
        <v>555</v>
      </c>
      <c r="K205">
        <v>0</v>
      </c>
    </row>
    <row r="206" spans="8:11" x14ac:dyDescent="0.3">
      <c r="H206">
        <v>27102</v>
      </c>
      <c r="I206" t="s">
        <v>9</v>
      </c>
      <c r="J206">
        <v>375</v>
      </c>
      <c r="K206">
        <v>0</v>
      </c>
    </row>
    <row r="207" spans="8:11" x14ac:dyDescent="0.3">
      <c r="H207">
        <v>27078</v>
      </c>
      <c r="I207" t="s">
        <v>66</v>
      </c>
      <c r="J207">
        <v>428</v>
      </c>
      <c r="K207">
        <v>0</v>
      </c>
    </row>
    <row r="208" spans="8:11" x14ac:dyDescent="0.3">
      <c r="H208">
        <v>27070</v>
      </c>
      <c r="I208" t="s">
        <v>22</v>
      </c>
      <c r="J208">
        <v>3757</v>
      </c>
      <c r="K208">
        <v>0</v>
      </c>
    </row>
    <row r="209" spans="8:11" x14ac:dyDescent="0.3">
      <c r="H209">
        <v>27064</v>
      </c>
      <c r="I209" t="s">
        <v>15</v>
      </c>
      <c r="J209">
        <v>1758</v>
      </c>
      <c r="K209">
        <v>0</v>
      </c>
    </row>
    <row r="210" spans="8:11" x14ac:dyDescent="0.3">
      <c r="H210">
        <v>27056</v>
      </c>
      <c r="I210" t="s">
        <v>67</v>
      </c>
      <c r="J210">
        <v>0</v>
      </c>
      <c r="K210">
        <v>0</v>
      </c>
    </row>
    <row r="211" spans="8:11" x14ac:dyDescent="0.3">
      <c r="H211">
        <v>27048</v>
      </c>
      <c r="I211" t="s">
        <v>66</v>
      </c>
      <c r="J211">
        <v>0</v>
      </c>
      <c r="K211">
        <v>0</v>
      </c>
    </row>
    <row r="212" spans="8:11" x14ac:dyDescent="0.3">
      <c r="H212">
        <v>27045</v>
      </c>
      <c r="I212" t="s">
        <v>14</v>
      </c>
      <c r="J212">
        <v>0</v>
      </c>
      <c r="K212">
        <v>0</v>
      </c>
    </row>
    <row r="213" spans="8:11" x14ac:dyDescent="0.3">
      <c r="H213">
        <v>27015</v>
      </c>
      <c r="I213" t="s">
        <v>20</v>
      </c>
      <c r="J213">
        <v>975</v>
      </c>
      <c r="K213">
        <v>0</v>
      </c>
    </row>
    <row r="214" spans="8:11" x14ac:dyDescent="0.3">
      <c r="H214">
        <v>26962</v>
      </c>
      <c r="I214" t="s">
        <v>67</v>
      </c>
      <c r="J214">
        <v>0</v>
      </c>
      <c r="K214">
        <v>0</v>
      </c>
    </row>
    <row r="215" spans="8:11" x14ac:dyDescent="0.3">
      <c r="H215">
        <v>26957</v>
      </c>
      <c r="I215" t="s">
        <v>67</v>
      </c>
      <c r="J215">
        <v>0</v>
      </c>
      <c r="K215">
        <v>0</v>
      </c>
    </row>
    <row r="216" spans="8:11" x14ac:dyDescent="0.3">
      <c r="H216">
        <v>26946</v>
      </c>
      <c r="I216" t="s">
        <v>20</v>
      </c>
      <c r="J216">
        <v>975</v>
      </c>
      <c r="K216">
        <v>0</v>
      </c>
    </row>
    <row r="217" spans="8:11" x14ac:dyDescent="0.3">
      <c r="H217">
        <v>26941</v>
      </c>
      <c r="I217" t="s">
        <v>67</v>
      </c>
      <c r="J217">
        <v>409</v>
      </c>
      <c r="K217">
        <v>0</v>
      </c>
    </row>
    <row r="218" spans="8:11" x14ac:dyDescent="0.3">
      <c r="H218">
        <v>26934</v>
      </c>
      <c r="I218" t="s">
        <v>18</v>
      </c>
      <c r="J218">
        <v>0</v>
      </c>
      <c r="K218">
        <v>0</v>
      </c>
    </row>
    <row r="219" spans="8:11" x14ac:dyDescent="0.3">
      <c r="H219">
        <v>26911</v>
      </c>
      <c r="I219" t="s">
        <v>20</v>
      </c>
      <c r="J219">
        <v>0</v>
      </c>
      <c r="K219">
        <v>0</v>
      </c>
    </row>
    <row r="220" spans="8:11" x14ac:dyDescent="0.3">
      <c r="H220">
        <v>26904</v>
      </c>
      <c r="I220" t="s">
        <v>7</v>
      </c>
      <c r="J220">
        <v>0</v>
      </c>
      <c r="K220">
        <v>0</v>
      </c>
    </row>
    <row r="221" spans="8:11" x14ac:dyDescent="0.3">
      <c r="H221">
        <v>26900</v>
      </c>
      <c r="I221" t="s">
        <v>7</v>
      </c>
      <c r="J221">
        <v>0</v>
      </c>
      <c r="K221">
        <v>0</v>
      </c>
    </row>
    <row r="222" spans="8:11" x14ac:dyDescent="0.3">
      <c r="H222">
        <v>26899</v>
      </c>
      <c r="I222" t="s">
        <v>7</v>
      </c>
      <c r="J222">
        <v>0</v>
      </c>
      <c r="K222">
        <v>0</v>
      </c>
    </row>
    <row r="223" spans="8:11" x14ac:dyDescent="0.3">
      <c r="H223">
        <v>26898</v>
      </c>
      <c r="I223" t="s">
        <v>7</v>
      </c>
      <c r="J223">
        <v>0</v>
      </c>
      <c r="K223">
        <v>0</v>
      </c>
    </row>
    <row r="224" spans="8:11" x14ac:dyDescent="0.3">
      <c r="H224">
        <v>26896</v>
      </c>
      <c r="I224" t="s">
        <v>13</v>
      </c>
      <c r="J224">
        <v>0</v>
      </c>
      <c r="K224">
        <v>0</v>
      </c>
    </row>
    <row r="225" spans="8:11" x14ac:dyDescent="0.3">
      <c r="H225">
        <v>26889</v>
      </c>
      <c r="I225" t="s">
        <v>18</v>
      </c>
      <c r="J225">
        <v>457</v>
      </c>
      <c r="K225">
        <v>0</v>
      </c>
    </row>
    <row r="226" spans="8:11" x14ac:dyDescent="0.3">
      <c r="H226">
        <v>26883</v>
      </c>
      <c r="I226" t="s">
        <v>20</v>
      </c>
      <c r="J226">
        <v>766</v>
      </c>
      <c r="K226">
        <v>0</v>
      </c>
    </row>
    <row r="227" spans="8:11" x14ac:dyDescent="0.3">
      <c r="H227">
        <v>26877</v>
      </c>
      <c r="I227" t="s">
        <v>11</v>
      </c>
      <c r="J227">
        <v>0</v>
      </c>
      <c r="K227">
        <v>0</v>
      </c>
    </row>
    <row r="228" spans="8:11" x14ac:dyDescent="0.3">
      <c r="H228">
        <v>26859</v>
      </c>
      <c r="I228" t="s">
        <v>9</v>
      </c>
      <c r="J228">
        <v>0</v>
      </c>
      <c r="K228">
        <v>0</v>
      </c>
    </row>
    <row r="229" spans="8:11" x14ac:dyDescent="0.3">
      <c r="H229">
        <v>26852</v>
      </c>
      <c r="I229" t="s">
        <v>15</v>
      </c>
      <c r="J229">
        <v>0</v>
      </c>
      <c r="K229">
        <v>0</v>
      </c>
    </row>
    <row r="230" spans="8:11" x14ac:dyDescent="0.3">
      <c r="H230">
        <v>26842</v>
      </c>
      <c r="I230" t="s">
        <v>7</v>
      </c>
      <c r="J230">
        <v>0</v>
      </c>
      <c r="K230">
        <v>0</v>
      </c>
    </row>
    <row r="231" spans="8:11" x14ac:dyDescent="0.3">
      <c r="H231">
        <v>26839</v>
      </c>
      <c r="I231" t="s">
        <v>7</v>
      </c>
      <c r="J231">
        <v>0</v>
      </c>
      <c r="K231">
        <v>0</v>
      </c>
    </row>
    <row r="232" spans="8:11" x14ac:dyDescent="0.3">
      <c r="H232">
        <v>26833</v>
      </c>
      <c r="I232" t="s">
        <v>7</v>
      </c>
      <c r="J232">
        <v>-19</v>
      </c>
      <c r="K232">
        <v>0</v>
      </c>
    </row>
    <row r="233" spans="8:11" x14ac:dyDescent="0.3">
      <c r="H233">
        <v>26819</v>
      </c>
      <c r="I233" t="s">
        <v>7</v>
      </c>
      <c r="J233">
        <v>0</v>
      </c>
      <c r="K233">
        <v>0</v>
      </c>
    </row>
    <row r="234" spans="8:11" x14ac:dyDescent="0.3">
      <c r="H234">
        <v>26818</v>
      </c>
      <c r="I234" t="s">
        <v>7</v>
      </c>
      <c r="J234">
        <v>0</v>
      </c>
      <c r="K234">
        <v>0</v>
      </c>
    </row>
    <row r="235" spans="8:11" x14ac:dyDescent="0.3">
      <c r="H235">
        <v>26811</v>
      </c>
      <c r="I235" t="s">
        <v>11</v>
      </c>
      <c r="J235">
        <v>0</v>
      </c>
      <c r="K235">
        <v>0</v>
      </c>
    </row>
    <row r="236" spans="8:11" x14ac:dyDescent="0.3">
      <c r="H236">
        <v>26801</v>
      </c>
      <c r="I236" t="s">
        <v>18</v>
      </c>
      <c r="J236">
        <v>0</v>
      </c>
      <c r="K236">
        <v>0</v>
      </c>
    </row>
    <row r="237" spans="8:11" x14ac:dyDescent="0.3">
      <c r="H237">
        <v>26796</v>
      </c>
      <c r="I237" t="s">
        <v>7</v>
      </c>
      <c r="J237">
        <v>0</v>
      </c>
      <c r="K237">
        <v>0</v>
      </c>
    </row>
    <row r="238" spans="8:11" x14ac:dyDescent="0.3">
      <c r="H238">
        <v>26770</v>
      </c>
      <c r="I238" t="s">
        <v>20</v>
      </c>
      <c r="J238">
        <v>0</v>
      </c>
      <c r="K238">
        <v>0</v>
      </c>
    </row>
    <row r="239" spans="8:11" x14ac:dyDescent="0.3">
      <c r="H239">
        <v>26753</v>
      </c>
      <c r="I239" t="s">
        <v>7</v>
      </c>
      <c r="J239">
        <v>0</v>
      </c>
      <c r="K239">
        <v>0</v>
      </c>
    </row>
    <row r="240" spans="8:11" x14ac:dyDescent="0.3">
      <c r="H240">
        <v>26745</v>
      </c>
      <c r="I240" t="s">
        <v>67</v>
      </c>
      <c r="J240">
        <v>0</v>
      </c>
      <c r="K240">
        <v>0</v>
      </c>
    </row>
    <row r="241" spans="8:11" x14ac:dyDescent="0.3">
      <c r="H241">
        <v>26739</v>
      </c>
      <c r="I241" t="s">
        <v>7</v>
      </c>
      <c r="J241">
        <v>0</v>
      </c>
      <c r="K241">
        <v>0</v>
      </c>
    </row>
    <row r="242" spans="8:11" x14ac:dyDescent="0.3">
      <c r="H242">
        <v>26723</v>
      </c>
      <c r="I242" t="s">
        <v>21</v>
      </c>
      <c r="J242">
        <v>0</v>
      </c>
      <c r="K242">
        <v>0</v>
      </c>
    </row>
    <row r="243" spans="8:11" x14ac:dyDescent="0.3">
      <c r="H243">
        <v>26707</v>
      </c>
      <c r="I243" t="s">
        <v>66</v>
      </c>
      <c r="J243">
        <v>0</v>
      </c>
      <c r="K243">
        <v>0</v>
      </c>
    </row>
    <row r="244" spans="8:11" x14ac:dyDescent="0.3">
      <c r="H244">
        <v>26703</v>
      </c>
      <c r="I244" t="s">
        <v>18</v>
      </c>
      <c r="J244">
        <v>0</v>
      </c>
      <c r="K244">
        <v>0</v>
      </c>
    </row>
    <row r="245" spans="8:11" x14ac:dyDescent="0.3">
      <c r="H245">
        <v>26695</v>
      </c>
      <c r="I245" t="s">
        <v>13</v>
      </c>
      <c r="J245">
        <v>0</v>
      </c>
      <c r="K245">
        <v>0</v>
      </c>
    </row>
    <row r="246" spans="8:11" x14ac:dyDescent="0.3">
      <c r="H246">
        <v>26685</v>
      </c>
      <c r="I246" t="s">
        <v>7</v>
      </c>
      <c r="J246">
        <v>0</v>
      </c>
      <c r="K246">
        <v>0</v>
      </c>
    </row>
    <row r="247" spans="8:11" x14ac:dyDescent="0.3">
      <c r="H247">
        <v>26684</v>
      </c>
      <c r="I247" t="s">
        <v>7</v>
      </c>
      <c r="J247">
        <v>0</v>
      </c>
      <c r="K247">
        <v>0</v>
      </c>
    </row>
    <row r="248" spans="8:11" x14ac:dyDescent="0.3">
      <c r="H248">
        <v>26680</v>
      </c>
      <c r="I248" t="s">
        <v>15</v>
      </c>
      <c r="J248">
        <v>0</v>
      </c>
      <c r="K248">
        <v>0</v>
      </c>
    </row>
    <row r="249" spans="8:11" x14ac:dyDescent="0.3">
      <c r="H249">
        <v>26671</v>
      </c>
      <c r="I249" t="s">
        <v>7</v>
      </c>
      <c r="J249">
        <v>0</v>
      </c>
      <c r="K249">
        <v>0</v>
      </c>
    </row>
    <row r="250" spans="8:11" x14ac:dyDescent="0.3">
      <c r="H250">
        <v>26668</v>
      </c>
      <c r="I250" t="s">
        <v>7</v>
      </c>
      <c r="J250">
        <v>0</v>
      </c>
      <c r="K250">
        <v>0</v>
      </c>
    </row>
    <row r="251" spans="8:11" x14ac:dyDescent="0.3">
      <c r="H251">
        <v>26626</v>
      </c>
      <c r="I251" t="s">
        <v>7</v>
      </c>
      <c r="J251">
        <v>0</v>
      </c>
      <c r="K251">
        <v>0</v>
      </c>
    </row>
    <row r="252" spans="8:11" x14ac:dyDescent="0.3">
      <c r="H252">
        <v>26622</v>
      </c>
      <c r="I252" t="s">
        <v>7</v>
      </c>
      <c r="J252">
        <v>0</v>
      </c>
      <c r="K252">
        <v>0</v>
      </c>
    </row>
    <row r="253" spans="8:11" x14ac:dyDescent="0.3">
      <c r="H253">
        <v>26605</v>
      </c>
      <c r="I253" t="s">
        <v>20</v>
      </c>
      <c r="J253">
        <v>-25</v>
      </c>
      <c r="K253">
        <v>0</v>
      </c>
    </row>
    <row r="254" spans="8:11" x14ac:dyDescent="0.3">
      <c r="H254">
        <v>26596</v>
      </c>
      <c r="I254" t="s">
        <v>7</v>
      </c>
      <c r="J254">
        <v>0</v>
      </c>
      <c r="K254">
        <v>0</v>
      </c>
    </row>
    <row r="255" spans="8:11" x14ac:dyDescent="0.3">
      <c r="H255">
        <v>26584</v>
      </c>
      <c r="I255" t="s">
        <v>13</v>
      </c>
      <c r="J255">
        <v>0</v>
      </c>
      <c r="K255">
        <v>0</v>
      </c>
    </row>
    <row r="256" spans="8:11" x14ac:dyDescent="0.3">
      <c r="H256">
        <v>26569</v>
      </c>
      <c r="I256" t="s">
        <v>7</v>
      </c>
      <c r="J256">
        <v>0</v>
      </c>
      <c r="K256">
        <v>0</v>
      </c>
    </row>
    <row r="257" spans="8:11" x14ac:dyDescent="0.3">
      <c r="H257">
        <v>26560</v>
      </c>
      <c r="I257" t="s">
        <v>7</v>
      </c>
      <c r="J257">
        <v>0</v>
      </c>
      <c r="K257">
        <v>0</v>
      </c>
    </row>
    <row r="258" spans="8:11" x14ac:dyDescent="0.3">
      <c r="H258">
        <v>26557</v>
      </c>
      <c r="I258" t="s">
        <v>14</v>
      </c>
      <c r="J258">
        <v>0</v>
      </c>
      <c r="K258">
        <v>0</v>
      </c>
    </row>
    <row r="259" spans="8:11" x14ac:dyDescent="0.3">
      <c r="H259">
        <v>26555</v>
      </c>
      <c r="I259" t="s">
        <v>14</v>
      </c>
      <c r="J259">
        <v>0</v>
      </c>
      <c r="K259">
        <v>0</v>
      </c>
    </row>
    <row r="260" spans="8:11" x14ac:dyDescent="0.3">
      <c r="H260">
        <v>26537</v>
      </c>
      <c r="I260" t="s">
        <v>12</v>
      </c>
      <c r="J260">
        <v>0</v>
      </c>
      <c r="K260">
        <v>0</v>
      </c>
    </row>
    <row r="261" spans="8:11" x14ac:dyDescent="0.3">
      <c r="H261">
        <v>26533</v>
      </c>
      <c r="I261" t="s">
        <v>53</v>
      </c>
      <c r="J261">
        <v>673</v>
      </c>
      <c r="K261">
        <v>0</v>
      </c>
    </row>
    <row r="262" spans="8:11" x14ac:dyDescent="0.3">
      <c r="H262">
        <v>26532</v>
      </c>
      <c r="I262" t="s">
        <v>18</v>
      </c>
      <c r="J262">
        <v>-61</v>
      </c>
      <c r="K262">
        <v>0</v>
      </c>
    </row>
    <row r="263" spans="8:11" x14ac:dyDescent="0.3">
      <c r="H263">
        <v>26519</v>
      </c>
      <c r="I263" t="s">
        <v>7</v>
      </c>
      <c r="J263">
        <v>0</v>
      </c>
      <c r="K263">
        <v>0</v>
      </c>
    </row>
    <row r="264" spans="8:11" x14ac:dyDescent="0.3">
      <c r="H264">
        <v>26515</v>
      </c>
      <c r="I264" t="s">
        <v>7</v>
      </c>
      <c r="J264">
        <v>0</v>
      </c>
      <c r="K264">
        <v>0</v>
      </c>
    </row>
    <row r="265" spans="8:11" x14ac:dyDescent="0.3">
      <c r="H265">
        <v>26504</v>
      </c>
      <c r="I265" t="s">
        <v>18</v>
      </c>
      <c r="J265">
        <v>0</v>
      </c>
      <c r="K265">
        <v>0</v>
      </c>
    </row>
    <row r="266" spans="8:11" x14ac:dyDescent="0.3">
      <c r="H266">
        <v>26502</v>
      </c>
      <c r="I266" t="s">
        <v>7</v>
      </c>
      <c r="J266">
        <v>-29</v>
      </c>
      <c r="K266">
        <v>0</v>
      </c>
    </row>
    <row r="267" spans="8:11" x14ac:dyDescent="0.3">
      <c r="H267">
        <v>26494</v>
      </c>
      <c r="I267" t="s">
        <v>18</v>
      </c>
      <c r="J267">
        <v>0</v>
      </c>
      <c r="K267">
        <v>0</v>
      </c>
    </row>
    <row r="268" spans="8:11" x14ac:dyDescent="0.3">
      <c r="H268">
        <v>26493</v>
      </c>
      <c r="I268" t="s">
        <v>7</v>
      </c>
      <c r="J268">
        <v>0</v>
      </c>
      <c r="K268">
        <v>0</v>
      </c>
    </row>
    <row r="269" spans="8:11" x14ac:dyDescent="0.3">
      <c r="H269">
        <v>26490</v>
      </c>
      <c r="I269" t="s">
        <v>18</v>
      </c>
      <c r="J269">
        <v>0</v>
      </c>
      <c r="K269">
        <v>0</v>
      </c>
    </row>
    <row r="270" spans="8:11" x14ac:dyDescent="0.3">
      <c r="H270">
        <v>26484</v>
      </c>
      <c r="I270" t="s">
        <v>7</v>
      </c>
      <c r="J270">
        <v>0</v>
      </c>
      <c r="K270">
        <v>0</v>
      </c>
    </row>
    <row r="271" spans="8:11" x14ac:dyDescent="0.3">
      <c r="H271">
        <v>26471</v>
      </c>
      <c r="I271" t="s">
        <v>12</v>
      </c>
      <c r="J271">
        <v>0</v>
      </c>
      <c r="K271">
        <v>0</v>
      </c>
    </row>
    <row r="272" spans="8:11" x14ac:dyDescent="0.3">
      <c r="H272">
        <v>26464</v>
      </c>
      <c r="I272" t="s">
        <v>7</v>
      </c>
      <c r="J272">
        <v>0</v>
      </c>
      <c r="K272">
        <v>0</v>
      </c>
    </row>
    <row r="273" spans="8:11" x14ac:dyDescent="0.3">
      <c r="H273">
        <v>26439</v>
      </c>
      <c r="I273" t="s">
        <v>7</v>
      </c>
      <c r="J273">
        <v>0</v>
      </c>
      <c r="K273">
        <v>0</v>
      </c>
    </row>
    <row r="274" spans="8:11" x14ac:dyDescent="0.3">
      <c r="H274">
        <v>26202</v>
      </c>
      <c r="I274" t="s">
        <v>7</v>
      </c>
      <c r="J274">
        <v>0</v>
      </c>
      <c r="K274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4057-3E87-4C3E-9C68-B94CF3AD5218}">
  <dimension ref="A1:P454"/>
  <sheetViews>
    <sheetView workbookViewId="0">
      <selection activeCell="O7" sqref="O7"/>
    </sheetView>
  </sheetViews>
  <sheetFormatPr defaultRowHeight="15.6" x14ac:dyDescent="0.3"/>
  <cols>
    <col min="3" max="3" width="9.5546875" customWidth="1"/>
    <col min="10" max="10" width="9.5546875" customWidth="1"/>
    <col min="14" max="14" width="7.33203125" style="48" customWidth="1"/>
    <col min="15" max="15" width="8.44140625" style="48" customWidth="1"/>
    <col min="16" max="16" width="6.6640625" style="48" customWidth="1"/>
  </cols>
  <sheetData>
    <row r="1" spans="1:16" x14ac:dyDescent="0.3">
      <c r="N1" s="48" t="s">
        <v>83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</row>
    <row r="3" spans="1:16" x14ac:dyDescent="0.3">
      <c r="A3">
        <v>27410</v>
      </c>
      <c r="B3" t="s">
        <v>81</v>
      </c>
      <c r="C3">
        <f>VLOOKUP(A3,Table37[],3,FALSE)</f>
        <v>619</v>
      </c>
      <c r="D3">
        <f>VLOOKUP(A3,Table37[],4,FALSE)</f>
        <v>0</v>
      </c>
      <c r="H3">
        <v>27728</v>
      </c>
      <c r="I3" t="s">
        <v>7</v>
      </c>
      <c r="J3">
        <v>593</v>
      </c>
      <c r="K3">
        <v>593</v>
      </c>
      <c r="N3" s="117" t="s">
        <v>0</v>
      </c>
      <c r="O3" s="118" t="s">
        <v>28</v>
      </c>
    </row>
    <row r="4" spans="1:16" x14ac:dyDescent="0.3">
      <c r="A4">
        <v>27584</v>
      </c>
      <c r="B4" t="s">
        <v>81</v>
      </c>
      <c r="C4">
        <f>VLOOKUP(A4,Table37[],3,FALSE)</f>
        <v>515</v>
      </c>
      <c r="D4">
        <f>VLOOKUP(A4,Table37[],4,FALSE)</f>
        <v>0</v>
      </c>
      <c r="H4">
        <v>27727</v>
      </c>
      <c r="I4" t="s">
        <v>7</v>
      </c>
      <c r="J4">
        <v>622</v>
      </c>
      <c r="K4">
        <v>622</v>
      </c>
    </row>
    <row r="5" spans="1:16" x14ac:dyDescent="0.3">
      <c r="A5">
        <v>27677</v>
      </c>
      <c r="B5" t="s">
        <v>81</v>
      </c>
      <c r="C5">
        <f>VLOOKUP(A5,Table37[],3,FALSE)</f>
        <v>35</v>
      </c>
      <c r="D5">
        <f>VLOOKUP(A5,Table37[],4,FALSE)</f>
        <v>0</v>
      </c>
      <c r="H5">
        <v>27726</v>
      </c>
      <c r="I5" t="s">
        <v>7</v>
      </c>
      <c r="J5">
        <v>767</v>
      </c>
      <c r="K5">
        <v>767</v>
      </c>
      <c r="N5" s="117" t="s">
        <v>29</v>
      </c>
      <c r="O5" s="118" t="s">
        <v>31</v>
      </c>
      <c r="P5" s="118" t="s">
        <v>32</v>
      </c>
    </row>
    <row r="6" spans="1:16" x14ac:dyDescent="0.3">
      <c r="A6">
        <v>27627</v>
      </c>
      <c r="B6" t="s">
        <v>81</v>
      </c>
      <c r="C6">
        <f>VLOOKUP(A6,Table37[],3,FALSE)</f>
        <v>259</v>
      </c>
      <c r="D6">
        <f>VLOOKUP(A6,Table37[],4,FALSE)</f>
        <v>0</v>
      </c>
      <c r="H6">
        <v>27724</v>
      </c>
      <c r="I6" t="s">
        <v>7</v>
      </c>
      <c r="J6">
        <v>627</v>
      </c>
      <c r="K6">
        <v>627</v>
      </c>
      <c r="N6" s="119">
        <v>27078</v>
      </c>
      <c r="O6" s="120">
        <v>428</v>
      </c>
      <c r="P6" s="120">
        <v>0</v>
      </c>
    </row>
    <row r="7" spans="1:16" x14ac:dyDescent="0.3">
      <c r="A7">
        <v>27465</v>
      </c>
      <c r="B7" t="s">
        <v>81</v>
      </c>
      <c r="C7">
        <f>VLOOKUP(A7,Table37[],3,FALSE)</f>
        <v>598</v>
      </c>
      <c r="D7">
        <f>VLOOKUP(A7,Table37[],4,FALSE)</f>
        <v>0</v>
      </c>
      <c r="H7">
        <v>27723</v>
      </c>
      <c r="I7" t="s">
        <v>7</v>
      </c>
      <c r="J7">
        <v>512</v>
      </c>
      <c r="K7">
        <v>0</v>
      </c>
      <c r="N7" s="119">
        <v>27151</v>
      </c>
      <c r="O7" s="120">
        <v>248</v>
      </c>
      <c r="P7" s="120">
        <v>0</v>
      </c>
    </row>
    <row r="8" spans="1:16" x14ac:dyDescent="0.3">
      <c r="A8">
        <v>27495</v>
      </c>
      <c r="B8" t="s">
        <v>81</v>
      </c>
      <c r="C8">
        <f>VLOOKUP(A8,Table37[],3,FALSE)</f>
        <v>52</v>
      </c>
      <c r="D8">
        <f>VLOOKUP(A8,Table37[],4,FALSE)</f>
        <v>0</v>
      </c>
      <c r="H8">
        <v>27722</v>
      </c>
      <c r="I8" t="s">
        <v>7</v>
      </c>
      <c r="J8">
        <v>280</v>
      </c>
      <c r="K8">
        <v>0</v>
      </c>
      <c r="N8" s="119">
        <v>27160</v>
      </c>
      <c r="O8" s="120">
        <v>466</v>
      </c>
      <c r="P8" s="120">
        <v>0</v>
      </c>
    </row>
    <row r="9" spans="1:16" x14ac:dyDescent="0.3">
      <c r="A9">
        <v>27408</v>
      </c>
      <c r="B9" t="s">
        <v>81</v>
      </c>
      <c r="C9">
        <f>VLOOKUP(A9,Table37[],3,FALSE)</f>
        <v>502</v>
      </c>
      <c r="D9">
        <f>VLOOKUP(A9,Table37[],4,FALSE)</f>
        <v>0</v>
      </c>
      <c r="H9">
        <v>27721</v>
      </c>
      <c r="I9" t="s">
        <v>7</v>
      </c>
      <c r="J9">
        <v>510</v>
      </c>
      <c r="K9">
        <v>0</v>
      </c>
      <c r="N9" s="119">
        <v>27176</v>
      </c>
      <c r="O9" s="120">
        <v>424</v>
      </c>
      <c r="P9" s="120">
        <v>0</v>
      </c>
    </row>
    <row r="10" spans="1:16" x14ac:dyDescent="0.3">
      <c r="A10">
        <v>27670</v>
      </c>
      <c r="B10" t="s">
        <v>81</v>
      </c>
      <c r="C10">
        <f>VLOOKUP(A10,Table37[],3,FALSE)</f>
        <v>361</v>
      </c>
      <c r="D10">
        <f>VLOOKUP(A10,Table37[],4,FALSE)</f>
        <v>0</v>
      </c>
      <c r="H10">
        <v>27720</v>
      </c>
      <c r="I10" t="s">
        <v>7</v>
      </c>
      <c r="J10">
        <v>368</v>
      </c>
      <c r="K10">
        <v>0</v>
      </c>
      <c r="N10" s="119">
        <v>27189</v>
      </c>
      <c r="O10" s="120">
        <v>53</v>
      </c>
      <c r="P10" s="120">
        <v>0</v>
      </c>
    </row>
    <row r="11" spans="1:16" x14ac:dyDescent="0.3">
      <c r="A11">
        <v>27594</v>
      </c>
      <c r="B11" t="s">
        <v>81</v>
      </c>
      <c r="C11">
        <f>VLOOKUP(A11,Table37[],3,FALSE)</f>
        <v>344</v>
      </c>
      <c r="D11">
        <f>VLOOKUP(A11,Table37[],4,FALSE)</f>
        <v>0</v>
      </c>
      <c r="H11">
        <v>27719</v>
      </c>
      <c r="I11" t="s">
        <v>7</v>
      </c>
      <c r="J11">
        <v>438</v>
      </c>
      <c r="K11">
        <v>0</v>
      </c>
      <c r="N11" s="119">
        <v>27214</v>
      </c>
      <c r="O11" s="120">
        <v>619</v>
      </c>
      <c r="P11" s="120">
        <v>0</v>
      </c>
    </row>
    <row r="12" spans="1:16" x14ac:dyDescent="0.3">
      <c r="A12">
        <v>27676</v>
      </c>
      <c r="B12" t="s">
        <v>81</v>
      </c>
      <c r="C12">
        <f>VLOOKUP(A12,Table37[],3,FALSE)</f>
        <v>494</v>
      </c>
      <c r="D12">
        <f>VLOOKUP(A12,Table37[],4,FALSE)</f>
        <v>0</v>
      </c>
      <c r="H12">
        <v>27718</v>
      </c>
      <c r="I12" t="s">
        <v>7</v>
      </c>
      <c r="J12">
        <v>527</v>
      </c>
      <c r="K12">
        <v>0</v>
      </c>
      <c r="N12" s="119">
        <v>27224</v>
      </c>
      <c r="O12" s="120">
        <v>101</v>
      </c>
      <c r="P12" s="120">
        <v>0</v>
      </c>
    </row>
    <row r="13" spans="1:16" x14ac:dyDescent="0.3">
      <c r="A13">
        <v>27567</v>
      </c>
      <c r="B13" t="s">
        <v>2</v>
      </c>
      <c r="C13">
        <f>VLOOKUP(A13,Table37[],3,FALSE)</f>
        <v>552</v>
      </c>
      <c r="D13">
        <f>VLOOKUP(A13,Table37[],4,FALSE)</f>
        <v>0</v>
      </c>
      <c r="H13">
        <v>27717</v>
      </c>
      <c r="I13" t="s">
        <v>15</v>
      </c>
      <c r="J13">
        <v>454</v>
      </c>
      <c r="K13">
        <v>0</v>
      </c>
      <c r="N13" s="119">
        <v>27245</v>
      </c>
      <c r="O13" s="120">
        <v>209</v>
      </c>
      <c r="P13" s="120">
        <v>0</v>
      </c>
    </row>
    <row r="14" spans="1:16" x14ac:dyDescent="0.3">
      <c r="A14">
        <v>27679</v>
      </c>
      <c r="B14" t="s">
        <v>2</v>
      </c>
      <c r="C14">
        <f>VLOOKUP(A14,Table37[],3,FALSE)</f>
        <v>431</v>
      </c>
      <c r="D14">
        <f>VLOOKUP(A14,Table37[],4,FALSE)</f>
        <v>0</v>
      </c>
      <c r="H14">
        <v>27716</v>
      </c>
      <c r="I14" t="s">
        <v>7</v>
      </c>
      <c r="J14">
        <v>421</v>
      </c>
      <c r="K14">
        <v>421</v>
      </c>
      <c r="N14" s="119">
        <v>27276</v>
      </c>
      <c r="O14" s="120">
        <v>444</v>
      </c>
      <c r="P14" s="120">
        <v>0</v>
      </c>
    </row>
    <row r="15" spans="1:16" x14ac:dyDescent="0.3">
      <c r="A15">
        <v>27575</v>
      </c>
      <c r="B15" t="s">
        <v>2</v>
      </c>
      <c r="C15">
        <f>VLOOKUP(A15,Table37[],3,FALSE)</f>
        <v>1228</v>
      </c>
      <c r="D15">
        <f>VLOOKUP(A15,Table37[],4,FALSE)</f>
        <v>0</v>
      </c>
      <c r="H15">
        <v>27714</v>
      </c>
      <c r="I15" t="s">
        <v>7</v>
      </c>
      <c r="J15">
        <v>569</v>
      </c>
      <c r="K15">
        <v>0</v>
      </c>
      <c r="N15" s="119">
        <v>27282</v>
      </c>
      <c r="O15" s="120">
        <v>27</v>
      </c>
      <c r="P15" s="120">
        <v>0</v>
      </c>
    </row>
    <row r="16" spans="1:16" x14ac:dyDescent="0.3">
      <c r="A16">
        <v>27628</v>
      </c>
      <c r="B16" t="s">
        <v>2</v>
      </c>
      <c r="C16">
        <f>VLOOKUP(A16,Table37[],3,FALSE)</f>
        <v>465</v>
      </c>
      <c r="D16">
        <f>VLOOKUP(A16,Table37[],4,FALSE)</f>
        <v>0</v>
      </c>
      <c r="H16">
        <v>27713</v>
      </c>
      <c r="I16" t="s">
        <v>7</v>
      </c>
      <c r="J16">
        <v>472</v>
      </c>
      <c r="K16">
        <v>0</v>
      </c>
      <c r="N16" s="119">
        <v>27312</v>
      </c>
      <c r="O16" s="120">
        <v>700</v>
      </c>
      <c r="P16" s="120">
        <v>0</v>
      </c>
    </row>
    <row r="17" spans="1:16" x14ac:dyDescent="0.3">
      <c r="A17">
        <v>27582</v>
      </c>
      <c r="B17" t="s">
        <v>2</v>
      </c>
      <c r="C17">
        <f>VLOOKUP(A17,Table37[],3,FALSE)</f>
        <v>416</v>
      </c>
      <c r="D17">
        <f>VLOOKUP(A17,Table37[],4,FALSE)</f>
        <v>0</v>
      </c>
      <c r="H17">
        <v>27712</v>
      </c>
      <c r="I17" t="s">
        <v>7</v>
      </c>
      <c r="J17">
        <v>883.1</v>
      </c>
      <c r="K17">
        <v>883.1</v>
      </c>
      <c r="N17" s="119">
        <v>27316</v>
      </c>
      <c r="O17" s="120">
        <v>468</v>
      </c>
      <c r="P17" s="120">
        <v>0</v>
      </c>
    </row>
    <row r="18" spans="1:16" x14ac:dyDescent="0.3">
      <c r="A18">
        <v>27635</v>
      </c>
      <c r="B18" t="s">
        <v>2</v>
      </c>
      <c r="C18">
        <f>VLOOKUP(A18,Table37[],3,FALSE)</f>
        <v>1093</v>
      </c>
      <c r="D18">
        <f>VLOOKUP(A18,Table37[],4,FALSE)</f>
        <v>0</v>
      </c>
      <c r="H18">
        <v>27711</v>
      </c>
      <c r="I18" t="s">
        <v>7</v>
      </c>
      <c r="J18">
        <v>432</v>
      </c>
      <c r="K18">
        <v>0</v>
      </c>
      <c r="N18" s="119">
        <v>27331</v>
      </c>
      <c r="O18" s="120">
        <v>396</v>
      </c>
      <c r="P18" s="120">
        <v>0</v>
      </c>
    </row>
    <row r="19" spans="1:16" x14ac:dyDescent="0.3">
      <c r="A19">
        <v>27650</v>
      </c>
      <c r="B19" t="s">
        <v>2</v>
      </c>
      <c r="C19">
        <f>VLOOKUP(A19,Table37[],3,FALSE)</f>
        <v>535</v>
      </c>
      <c r="D19">
        <f>VLOOKUP(A19,Table37[],4,FALSE)</f>
        <v>0</v>
      </c>
      <c r="H19">
        <v>27710</v>
      </c>
      <c r="I19" t="s">
        <v>7</v>
      </c>
      <c r="J19">
        <v>459</v>
      </c>
      <c r="K19">
        <v>0</v>
      </c>
      <c r="N19" s="119">
        <v>27334</v>
      </c>
      <c r="O19" s="120">
        <v>1020</v>
      </c>
      <c r="P19" s="120">
        <v>0</v>
      </c>
    </row>
    <row r="20" spans="1:16" x14ac:dyDescent="0.3">
      <c r="A20">
        <v>27610</v>
      </c>
      <c r="B20" t="s">
        <v>2</v>
      </c>
      <c r="C20">
        <f>VLOOKUP(A20,Table37[],3,FALSE)</f>
        <v>482</v>
      </c>
      <c r="D20">
        <f>VLOOKUP(A20,Table37[],4,FALSE)</f>
        <v>0</v>
      </c>
      <c r="H20">
        <v>27709</v>
      </c>
      <c r="I20" t="s">
        <v>7</v>
      </c>
      <c r="J20">
        <v>556</v>
      </c>
      <c r="K20">
        <v>0</v>
      </c>
      <c r="N20" s="119">
        <v>27365</v>
      </c>
      <c r="O20" s="120">
        <v>795</v>
      </c>
      <c r="P20" s="120">
        <v>0</v>
      </c>
    </row>
    <row r="21" spans="1:16" x14ac:dyDescent="0.3">
      <c r="A21">
        <v>27629</v>
      </c>
      <c r="B21" t="s">
        <v>2</v>
      </c>
      <c r="C21">
        <f>VLOOKUP(A21,Table37[],3,FALSE)</f>
        <v>354</v>
      </c>
      <c r="D21">
        <f>VLOOKUP(A21,Table37[],4,FALSE)</f>
        <v>0</v>
      </c>
      <c r="H21">
        <v>27708</v>
      </c>
      <c r="I21" t="s">
        <v>7</v>
      </c>
      <c r="J21">
        <v>884</v>
      </c>
      <c r="K21">
        <v>0</v>
      </c>
      <c r="N21" s="119">
        <v>27372</v>
      </c>
      <c r="O21" s="120">
        <v>253</v>
      </c>
      <c r="P21" s="120">
        <v>0</v>
      </c>
    </row>
    <row r="22" spans="1:16" x14ac:dyDescent="0.3">
      <c r="A22">
        <v>27642</v>
      </c>
      <c r="B22" t="s">
        <v>2</v>
      </c>
      <c r="C22">
        <f>VLOOKUP(A22,Table37[],3,FALSE)</f>
        <v>1502</v>
      </c>
      <c r="D22">
        <f>VLOOKUP(A22,Table37[],4,FALSE)</f>
        <v>0</v>
      </c>
      <c r="H22">
        <v>27707</v>
      </c>
      <c r="I22" t="s">
        <v>7</v>
      </c>
      <c r="J22">
        <v>454</v>
      </c>
      <c r="K22">
        <v>0</v>
      </c>
      <c r="N22" s="119">
        <v>27379</v>
      </c>
      <c r="O22" s="120">
        <v>420</v>
      </c>
      <c r="P22" s="120">
        <v>0</v>
      </c>
    </row>
    <row r="23" spans="1:16" x14ac:dyDescent="0.3">
      <c r="A23">
        <v>27612</v>
      </c>
      <c r="B23" t="s">
        <v>2</v>
      </c>
      <c r="C23">
        <f>VLOOKUP(A23,Table37[],3,FALSE)</f>
        <v>512</v>
      </c>
      <c r="D23">
        <f>VLOOKUP(A23,Table37[],4,FALSE)</f>
        <v>0</v>
      </c>
      <c r="H23">
        <v>27706</v>
      </c>
      <c r="I23" t="s">
        <v>7</v>
      </c>
      <c r="J23">
        <v>2473</v>
      </c>
      <c r="K23">
        <v>0</v>
      </c>
      <c r="N23" s="119">
        <v>27383</v>
      </c>
      <c r="O23" s="120">
        <v>463</v>
      </c>
      <c r="P23" s="120">
        <v>0</v>
      </c>
    </row>
    <row r="24" spans="1:16" x14ac:dyDescent="0.3">
      <c r="A24">
        <v>27592</v>
      </c>
      <c r="B24" t="s">
        <v>2</v>
      </c>
      <c r="C24">
        <f>VLOOKUP(A24,Table37[],3,FALSE)</f>
        <v>0</v>
      </c>
      <c r="D24">
        <f>VLOOKUP(A24,Table37[],4,FALSE)</f>
        <v>0</v>
      </c>
      <c r="H24">
        <v>27705</v>
      </c>
      <c r="I24" t="s">
        <v>7</v>
      </c>
      <c r="J24">
        <v>983</v>
      </c>
      <c r="K24">
        <v>0</v>
      </c>
      <c r="N24" s="119">
        <v>27388</v>
      </c>
      <c r="O24" s="120">
        <v>508</v>
      </c>
      <c r="P24" s="120">
        <v>0</v>
      </c>
    </row>
    <row r="25" spans="1:16" x14ac:dyDescent="0.3">
      <c r="A25">
        <v>27160</v>
      </c>
      <c r="B25" t="s">
        <v>2</v>
      </c>
      <c r="C25">
        <f>VLOOKUP(A25,Table37[],3,FALSE)</f>
        <v>466</v>
      </c>
      <c r="D25">
        <f>VLOOKUP(A25,Table37[],4,FALSE)</f>
        <v>0</v>
      </c>
      <c r="H25">
        <v>27704</v>
      </c>
      <c r="I25" t="s">
        <v>7</v>
      </c>
      <c r="J25">
        <v>775</v>
      </c>
      <c r="K25">
        <v>0</v>
      </c>
      <c r="N25" s="119">
        <v>27394</v>
      </c>
      <c r="O25" s="120">
        <v>459.65</v>
      </c>
      <c r="P25" s="120">
        <v>0</v>
      </c>
    </row>
    <row r="26" spans="1:16" x14ac:dyDescent="0.3">
      <c r="A26">
        <v>27573</v>
      </c>
      <c r="B26" t="s">
        <v>2</v>
      </c>
      <c r="C26">
        <f>VLOOKUP(A26,Table37[],3,FALSE)</f>
        <v>1664</v>
      </c>
      <c r="D26">
        <f>VLOOKUP(A26,Table37[],4,FALSE)</f>
        <v>0</v>
      </c>
      <c r="H26">
        <v>27703</v>
      </c>
      <c r="I26" t="s">
        <v>7</v>
      </c>
      <c r="J26">
        <v>1228</v>
      </c>
      <c r="K26">
        <v>0</v>
      </c>
      <c r="N26" s="119">
        <v>27408</v>
      </c>
      <c r="O26" s="120">
        <v>502</v>
      </c>
      <c r="P26" s="120">
        <v>0</v>
      </c>
    </row>
    <row r="27" spans="1:16" x14ac:dyDescent="0.3">
      <c r="A27">
        <v>27563</v>
      </c>
      <c r="B27" t="s">
        <v>2</v>
      </c>
      <c r="C27">
        <f>VLOOKUP(A27,Table37[],3,FALSE)</f>
        <v>1768</v>
      </c>
      <c r="D27">
        <f>VLOOKUP(A27,Table37[],4,FALSE)</f>
        <v>0</v>
      </c>
      <c r="H27">
        <v>27702</v>
      </c>
      <c r="I27" t="s">
        <v>7</v>
      </c>
      <c r="J27">
        <v>489</v>
      </c>
      <c r="K27">
        <v>0</v>
      </c>
      <c r="N27" s="119">
        <v>27410</v>
      </c>
      <c r="O27" s="120">
        <v>619</v>
      </c>
      <c r="P27" s="120">
        <v>0</v>
      </c>
    </row>
    <row r="28" spans="1:16" x14ac:dyDescent="0.3">
      <c r="A28">
        <v>27684</v>
      </c>
      <c r="B28" t="s">
        <v>2</v>
      </c>
      <c r="C28">
        <f>VLOOKUP(A28,Table37[],3,FALSE)</f>
        <v>1224</v>
      </c>
      <c r="D28">
        <f>VLOOKUP(A28,Table37[],4,FALSE)</f>
        <v>0</v>
      </c>
      <c r="H28">
        <v>27701</v>
      </c>
      <c r="I28" t="s">
        <v>7</v>
      </c>
      <c r="J28">
        <v>55</v>
      </c>
      <c r="K28">
        <v>0</v>
      </c>
      <c r="N28" s="119">
        <v>27413</v>
      </c>
      <c r="O28" s="120">
        <v>494</v>
      </c>
      <c r="P28" s="120">
        <v>0</v>
      </c>
    </row>
    <row r="29" spans="1:16" x14ac:dyDescent="0.3">
      <c r="A29">
        <v>27224</v>
      </c>
      <c r="B29" t="s">
        <v>38</v>
      </c>
      <c r="C29">
        <f>VLOOKUP(A29,Table37[],3,FALSE)</f>
        <v>101</v>
      </c>
      <c r="D29">
        <f>VLOOKUP(A29,Table37[],4,FALSE)</f>
        <v>0</v>
      </c>
      <c r="H29">
        <v>27700</v>
      </c>
      <c r="I29" t="s">
        <v>7</v>
      </c>
      <c r="J29">
        <v>602</v>
      </c>
      <c r="K29">
        <v>0</v>
      </c>
      <c r="N29" s="119">
        <v>27461</v>
      </c>
      <c r="O29" s="120">
        <v>545</v>
      </c>
      <c r="P29" s="120">
        <v>0</v>
      </c>
    </row>
    <row r="30" spans="1:16" x14ac:dyDescent="0.3">
      <c r="A30">
        <v>27589</v>
      </c>
      <c r="B30" t="s">
        <v>38</v>
      </c>
      <c r="C30">
        <f>VLOOKUP(A30,Table37[],3,FALSE)</f>
        <v>561</v>
      </c>
      <c r="D30">
        <f>VLOOKUP(A30,Table37[],4,FALSE)</f>
        <v>0</v>
      </c>
      <c r="H30">
        <v>27699</v>
      </c>
      <c r="I30" t="s">
        <v>7</v>
      </c>
      <c r="J30">
        <v>1620</v>
      </c>
      <c r="K30">
        <v>0</v>
      </c>
      <c r="N30" s="119">
        <v>27462</v>
      </c>
      <c r="O30" s="120">
        <v>484</v>
      </c>
      <c r="P30" s="120">
        <v>0</v>
      </c>
    </row>
    <row r="31" spans="1:16" x14ac:dyDescent="0.3">
      <c r="A31">
        <v>27598</v>
      </c>
      <c r="B31" t="s">
        <v>38</v>
      </c>
      <c r="C31">
        <f>VLOOKUP(A31,Table37[],3,FALSE)</f>
        <v>715</v>
      </c>
      <c r="D31">
        <f>VLOOKUP(A31,Table37[],4,FALSE)</f>
        <v>0</v>
      </c>
      <c r="H31">
        <v>27698</v>
      </c>
      <c r="I31" t="s">
        <v>20</v>
      </c>
      <c r="J31">
        <v>460</v>
      </c>
      <c r="K31">
        <v>0</v>
      </c>
      <c r="N31" s="119">
        <v>27465</v>
      </c>
      <c r="O31" s="120">
        <v>598</v>
      </c>
      <c r="P31" s="120">
        <v>0</v>
      </c>
    </row>
    <row r="32" spans="1:16" x14ac:dyDescent="0.3">
      <c r="A32">
        <v>27645</v>
      </c>
      <c r="B32" t="s">
        <v>38</v>
      </c>
      <c r="C32">
        <f>VLOOKUP(A32,Table37[],3,FALSE)</f>
        <v>718</v>
      </c>
      <c r="D32">
        <f>VLOOKUP(A32,Table37[],4,FALSE)</f>
        <v>0</v>
      </c>
      <c r="H32">
        <v>27697</v>
      </c>
      <c r="I32" t="s">
        <v>7</v>
      </c>
      <c r="J32">
        <v>589</v>
      </c>
      <c r="K32">
        <v>0</v>
      </c>
      <c r="N32" s="119">
        <v>27466</v>
      </c>
      <c r="O32" s="120">
        <v>904</v>
      </c>
      <c r="P32" s="120">
        <v>0</v>
      </c>
    </row>
    <row r="33" spans="1:16" x14ac:dyDescent="0.3">
      <c r="A33">
        <v>27606</v>
      </c>
      <c r="B33" t="s">
        <v>38</v>
      </c>
      <c r="C33">
        <f>VLOOKUP(A33,Table37[],3,FALSE)</f>
        <v>463</v>
      </c>
      <c r="D33">
        <f>VLOOKUP(A33,Table37[],4,FALSE)</f>
        <v>0</v>
      </c>
      <c r="H33">
        <v>27696</v>
      </c>
      <c r="I33" t="s">
        <v>7</v>
      </c>
      <c r="J33">
        <v>434</v>
      </c>
      <c r="K33">
        <v>0</v>
      </c>
      <c r="N33" s="119">
        <v>27468</v>
      </c>
      <c r="O33" s="120">
        <v>699</v>
      </c>
      <c r="P33" s="120">
        <v>0</v>
      </c>
    </row>
    <row r="34" spans="1:16" x14ac:dyDescent="0.3">
      <c r="A34">
        <v>27588</v>
      </c>
      <c r="B34" t="s">
        <v>38</v>
      </c>
      <c r="C34">
        <f>VLOOKUP(A34,Table37[],3,FALSE)</f>
        <v>408</v>
      </c>
      <c r="D34">
        <f>VLOOKUP(A34,Table37[],4,FALSE)</f>
        <v>0</v>
      </c>
      <c r="H34">
        <v>27695</v>
      </c>
      <c r="I34" t="s">
        <v>7</v>
      </c>
      <c r="J34">
        <v>527</v>
      </c>
      <c r="K34">
        <v>527</v>
      </c>
      <c r="N34" s="119">
        <v>27472</v>
      </c>
      <c r="O34" s="120">
        <v>756</v>
      </c>
      <c r="P34" s="120">
        <v>0</v>
      </c>
    </row>
    <row r="35" spans="1:16" x14ac:dyDescent="0.3">
      <c r="A35">
        <v>27379</v>
      </c>
      <c r="B35" t="s">
        <v>38</v>
      </c>
      <c r="C35">
        <f>VLOOKUP(A35,Table37[],3,FALSE)</f>
        <v>420</v>
      </c>
      <c r="D35">
        <f>VLOOKUP(A35,Table37[],4,FALSE)</f>
        <v>0</v>
      </c>
      <c r="H35">
        <v>27692</v>
      </c>
      <c r="I35" t="s">
        <v>7</v>
      </c>
      <c r="J35">
        <v>521</v>
      </c>
      <c r="K35">
        <v>0</v>
      </c>
      <c r="N35" s="119">
        <v>27475</v>
      </c>
      <c r="O35" s="120">
        <v>541</v>
      </c>
      <c r="P35" s="120">
        <v>0</v>
      </c>
    </row>
    <row r="36" spans="1:16" x14ac:dyDescent="0.3">
      <c r="A36">
        <v>27656</v>
      </c>
      <c r="B36" t="s">
        <v>38</v>
      </c>
      <c r="C36">
        <f>VLOOKUP(A36,Table37[],3,FALSE)</f>
        <v>1715.5</v>
      </c>
      <c r="D36">
        <f>VLOOKUP(A36,Table37[],4,FALSE)</f>
        <v>0</v>
      </c>
      <c r="H36">
        <v>27691</v>
      </c>
      <c r="I36" t="s">
        <v>7</v>
      </c>
      <c r="J36">
        <v>460</v>
      </c>
      <c r="K36">
        <v>460</v>
      </c>
      <c r="N36" s="119">
        <v>27476</v>
      </c>
      <c r="O36" s="120">
        <v>219</v>
      </c>
      <c r="P36" s="120">
        <v>0</v>
      </c>
    </row>
    <row r="37" spans="1:16" x14ac:dyDescent="0.3">
      <c r="A37">
        <v>27485</v>
      </c>
      <c r="B37" t="s">
        <v>38</v>
      </c>
      <c r="C37">
        <f>VLOOKUP(A37,Table37[],3,FALSE)</f>
        <v>799</v>
      </c>
      <c r="D37">
        <f>VLOOKUP(A37,Table37[],4,FALSE)</f>
        <v>0</v>
      </c>
      <c r="H37">
        <v>27690</v>
      </c>
      <c r="I37" t="s">
        <v>7</v>
      </c>
      <c r="J37">
        <v>821</v>
      </c>
      <c r="K37">
        <v>821</v>
      </c>
      <c r="N37" s="119">
        <v>27485</v>
      </c>
      <c r="O37" s="120">
        <v>799</v>
      </c>
      <c r="P37" s="120">
        <v>0</v>
      </c>
    </row>
    <row r="38" spans="1:16" x14ac:dyDescent="0.3">
      <c r="A38">
        <v>27383</v>
      </c>
      <c r="B38" t="s">
        <v>38</v>
      </c>
      <c r="C38">
        <f>VLOOKUP(A38,Table37[],3,FALSE)</f>
        <v>463</v>
      </c>
      <c r="D38">
        <f>VLOOKUP(A38,Table37[],4,FALSE)</f>
        <v>0</v>
      </c>
      <c r="H38">
        <v>27689</v>
      </c>
      <c r="I38" t="s">
        <v>7</v>
      </c>
      <c r="J38">
        <v>1253</v>
      </c>
      <c r="K38">
        <v>0</v>
      </c>
      <c r="N38" s="119">
        <v>27495</v>
      </c>
      <c r="O38" s="120">
        <v>52</v>
      </c>
      <c r="P38" s="120">
        <v>0</v>
      </c>
    </row>
    <row r="39" spans="1:16" x14ac:dyDescent="0.3">
      <c r="A39">
        <v>27372</v>
      </c>
      <c r="B39" t="s">
        <v>38</v>
      </c>
      <c r="C39">
        <f>VLOOKUP(A39,Table37[],3,FALSE)</f>
        <v>253</v>
      </c>
      <c r="D39">
        <f>VLOOKUP(A39,Table37[],4,FALSE)</f>
        <v>0</v>
      </c>
      <c r="H39">
        <v>27688</v>
      </c>
      <c r="I39" t="s">
        <v>7</v>
      </c>
      <c r="J39">
        <v>1780</v>
      </c>
      <c r="K39">
        <v>0</v>
      </c>
      <c r="N39" s="119">
        <v>27497</v>
      </c>
      <c r="O39" s="120">
        <v>747</v>
      </c>
      <c r="P39" s="120">
        <v>0</v>
      </c>
    </row>
    <row r="40" spans="1:16" x14ac:dyDescent="0.3">
      <c r="A40">
        <v>27652</v>
      </c>
      <c r="B40" t="s">
        <v>38</v>
      </c>
      <c r="C40">
        <f>VLOOKUP(A40,Table37[],3,FALSE)</f>
        <v>1213</v>
      </c>
      <c r="D40">
        <f>VLOOKUP(A40,Table37[],4,FALSE)</f>
        <v>0</v>
      </c>
      <c r="H40">
        <v>27686</v>
      </c>
      <c r="I40" t="s">
        <v>20</v>
      </c>
      <c r="J40">
        <v>97</v>
      </c>
      <c r="K40">
        <v>0</v>
      </c>
      <c r="N40" s="119">
        <v>27506</v>
      </c>
      <c r="O40" s="120">
        <v>506</v>
      </c>
      <c r="P40" s="120">
        <v>0</v>
      </c>
    </row>
    <row r="41" spans="1:16" x14ac:dyDescent="0.3">
      <c r="A41">
        <v>27282</v>
      </c>
      <c r="B41" t="s">
        <v>38</v>
      </c>
      <c r="C41">
        <f>VLOOKUP(A41,Table37[],3,FALSE)</f>
        <v>27</v>
      </c>
      <c r="D41">
        <f>VLOOKUP(A41,Table37[],4,FALSE)</f>
        <v>0</v>
      </c>
      <c r="H41">
        <v>27685</v>
      </c>
      <c r="I41" t="s">
        <v>7</v>
      </c>
      <c r="J41">
        <v>1994</v>
      </c>
      <c r="K41">
        <v>0</v>
      </c>
      <c r="N41" s="119">
        <v>27522</v>
      </c>
      <c r="O41" s="120">
        <v>544</v>
      </c>
      <c r="P41" s="120">
        <v>0</v>
      </c>
    </row>
    <row r="42" spans="1:16" x14ac:dyDescent="0.3">
      <c r="A42">
        <v>27564</v>
      </c>
      <c r="B42" t="s">
        <v>3</v>
      </c>
      <c r="C42">
        <f>VLOOKUP(A42,Table37[],3,FALSE)</f>
        <v>428</v>
      </c>
      <c r="D42">
        <f>VLOOKUP(A42,Table37[],4,FALSE)</f>
        <v>428</v>
      </c>
      <c r="H42">
        <v>27684</v>
      </c>
      <c r="I42" t="s">
        <v>11</v>
      </c>
      <c r="J42">
        <v>1224</v>
      </c>
      <c r="K42">
        <v>0</v>
      </c>
      <c r="N42" s="119">
        <v>27523</v>
      </c>
      <c r="O42" s="120">
        <v>112</v>
      </c>
      <c r="P42" s="120">
        <v>0</v>
      </c>
    </row>
    <row r="43" spans="1:16" x14ac:dyDescent="0.3">
      <c r="A43">
        <v>27605</v>
      </c>
      <c r="B43" t="s">
        <v>3</v>
      </c>
      <c r="C43">
        <f>VLOOKUP(A43,Table37[],3,FALSE)</f>
        <v>245</v>
      </c>
      <c r="D43">
        <f>VLOOKUP(A43,Table37[],4,FALSE)</f>
        <v>0</v>
      </c>
      <c r="H43">
        <v>27683</v>
      </c>
      <c r="I43" t="s">
        <v>14</v>
      </c>
      <c r="J43">
        <v>560</v>
      </c>
      <c r="K43">
        <v>0</v>
      </c>
      <c r="N43" s="119">
        <v>27532</v>
      </c>
      <c r="O43" s="120">
        <v>1116</v>
      </c>
      <c r="P43" s="120">
        <v>0</v>
      </c>
    </row>
    <row r="44" spans="1:16" x14ac:dyDescent="0.3">
      <c r="A44">
        <v>27646</v>
      </c>
      <c r="B44" t="s">
        <v>3</v>
      </c>
      <c r="C44">
        <f>VLOOKUP(A44,Table37[],3,FALSE)</f>
        <v>392</v>
      </c>
      <c r="D44">
        <f>VLOOKUP(A44,Table37[],4,FALSE)</f>
        <v>0</v>
      </c>
      <c r="H44">
        <v>27682</v>
      </c>
      <c r="I44" t="s">
        <v>53</v>
      </c>
      <c r="J44">
        <v>550</v>
      </c>
      <c r="K44">
        <v>0</v>
      </c>
      <c r="N44" s="119">
        <v>27536</v>
      </c>
      <c r="O44" s="120">
        <v>25</v>
      </c>
      <c r="P44" s="120">
        <v>0</v>
      </c>
    </row>
    <row r="45" spans="1:16" x14ac:dyDescent="0.3">
      <c r="A45">
        <v>27599</v>
      </c>
      <c r="B45" t="s">
        <v>3</v>
      </c>
      <c r="C45">
        <f>VLOOKUP(A45,Table37[],3,FALSE)</f>
        <v>482</v>
      </c>
      <c r="D45">
        <f>VLOOKUP(A45,Table37[],4,FALSE)</f>
        <v>0</v>
      </c>
      <c r="H45">
        <v>27681</v>
      </c>
      <c r="I45" t="s">
        <v>9</v>
      </c>
      <c r="J45">
        <v>388</v>
      </c>
      <c r="K45">
        <v>0</v>
      </c>
      <c r="N45" s="119">
        <v>27540</v>
      </c>
      <c r="O45" s="120">
        <v>454</v>
      </c>
      <c r="P45" s="120">
        <v>0</v>
      </c>
    </row>
    <row r="46" spans="1:16" x14ac:dyDescent="0.3">
      <c r="A46">
        <v>27603</v>
      </c>
      <c r="B46" t="s">
        <v>3</v>
      </c>
      <c r="C46">
        <f>VLOOKUP(A46,Table37[],3,FALSE)</f>
        <v>655</v>
      </c>
      <c r="D46">
        <f>VLOOKUP(A46,Table37[],4,FALSE)</f>
        <v>655</v>
      </c>
      <c r="H46">
        <v>27680</v>
      </c>
      <c r="I46" t="s">
        <v>7</v>
      </c>
      <c r="J46">
        <v>501</v>
      </c>
      <c r="K46">
        <v>0</v>
      </c>
      <c r="N46" s="119">
        <v>27558</v>
      </c>
      <c r="O46" s="120">
        <v>450</v>
      </c>
      <c r="P46" s="120">
        <v>0</v>
      </c>
    </row>
    <row r="47" spans="1:16" x14ac:dyDescent="0.3">
      <c r="A47">
        <v>27580</v>
      </c>
      <c r="B47" t="s">
        <v>3</v>
      </c>
      <c r="C47">
        <f>VLOOKUP(A47,Table37[],3,FALSE)</f>
        <v>470</v>
      </c>
      <c r="D47">
        <f>VLOOKUP(A47,Table37[],4,FALSE)</f>
        <v>0</v>
      </c>
      <c r="H47">
        <v>27679</v>
      </c>
      <c r="I47" t="s">
        <v>11</v>
      </c>
      <c r="J47">
        <v>431</v>
      </c>
      <c r="K47">
        <v>0</v>
      </c>
      <c r="N47" s="119">
        <v>27559</v>
      </c>
      <c r="O47" s="120">
        <v>796</v>
      </c>
      <c r="P47" s="120">
        <v>0</v>
      </c>
    </row>
    <row r="48" spans="1:16" x14ac:dyDescent="0.3">
      <c r="A48">
        <v>27638</v>
      </c>
      <c r="B48" t="s">
        <v>3</v>
      </c>
      <c r="C48">
        <f>VLOOKUP(A48,Table37[],3,FALSE)</f>
        <v>436</v>
      </c>
      <c r="D48">
        <f>VLOOKUP(A48,Table37[],4,FALSE)</f>
        <v>0</v>
      </c>
      <c r="H48">
        <v>27678</v>
      </c>
      <c r="I48" t="s">
        <v>67</v>
      </c>
      <c r="J48">
        <v>463</v>
      </c>
      <c r="K48">
        <v>463</v>
      </c>
      <c r="N48" s="119">
        <v>27560</v>
      </c>
      <c r="O48" s="120">
        <v>437</v>
      </c>
      <c r="P48" s="120">
        <v>0</v>
      </c>
    </row>
    <row r="49" spans="1:16" x14ac:dyDescent="0.3">
      <c r="A49">
        <v>27672</v>
      </c>
      <c r="B49" t="s">
        <v>3</v>
      </c>
      <c r="C49">
        <f>VLOOKUP(A49,Table37[],3,FALSE)</f>
        <v>14</v>
      </c>
      <c r="D49">
        <f>VLOOKUP(A49,Table37[],4,FALSE)</f>
        <v>14</v>
      </c>
      <c r="H49">
        <v>27677</v>
      </c>
      <c r="I49" t="s">
        <v>82</v>
      </c>
      <c r="J49">
        <v>35</v>
      </c>
      <c r="K49">
        <v>0</v>
      </c>
      <c r="N49" s="119">
        <v>27563</v>
      </c>
      <c r="O49" s="120">
        <v>1768</v>
      </c>
      <c r="P49" s="120">
        <v>0</v>
      </c>
    </row>
    <row r="50" spans="1:16" x14ac:dyDescent="0.3">
      <c r="A50">
        <v>27630</v>
      </c>
      <c r="B50" t="s">
        <v>3</v>
      </c>
      <c r="C50">
        <f>VLOOKUP(A50,Table37[],3,FALSE)</f>
        <v>728</v>
      </c>
      <c r="D50">
        <f>VLOOKUP(A50,Table37[],4,FALSE)</f>
        <v>0</v>
      </c>
      <c r="H50">
        <v>27676</v>
      </c>
      <c r="I50" t="s">
        <v>82</v>
      </c>
      <c r="J50">
        <v>494</v>
      </c>
      <c r="K50">
        <v>0</v>
      </c>
      <c r="N50" s="119">
        <v>27564</v>
      </c>
      <c r="O50" s="120">
        <v>428</v>
      </c>
      <c r="P50" s="120">
        <v>428</v>
      </c>
    </row>
    <row r="51" spans="1:16" x14ac:dyDescent="0.3">
      <c r="A51">
        <v>27647</v>
      </c>
      <c r="B51" t="s">
        <v>3</v>
      </c>
      <c r="C51">
        <f>VLOOKUP(A51,Table37[],3,FALSE)</f>
        <v>522</v>
      </c>
      <c r="D51">
        <f>VLOOKUP(A51,Table37[],4,FALSE)</f>
        <v>0</v>
      </c>
      <c r="H51">
        <v>27675</v>
      </c>
      <c r="I51" t="s">
        <v>53</v>
      </c>
      <c r="J51">
        <v>524</v>
      </c>
      <c r="K51">
        <v>0</v>
      </c>
      <c r="N51" s="119">
        <v>27565</v>
      </c>
      <c r="O51" s="120">
        <v>24.5</v>
      </c>
      <c r="P51" s="120">
        <v>0</v>
      </c>
    </row>
    <row r="52" spans="1:16" x14ac:dyDescent="0.3">
      <c r="A52">
        <v>27571</v>
      </c>
      <c r="B52" t="s">
        <v>3</v>
      </c>
      <c r="C52">
        <f>VLOOKUP(A52,Table37[],3,FALSE)</f>
        <v>411</v>
      </c>
      <c r="D52">
        <f>VLOOKUP(A52,Table37[],4,FALSE)</f>
        <v>0</v>
      </c>
      <c r="H52">
        <v>27674</v>
      </c>
      <c r="I52" t="s">
        <v>53</v>
      </c>
      <c r="J52">
        <v>1201.5</v>
      </c>
      <c r="K52">
        <v>0</v>
      </c>
      <c r="N52" s="119">
        <v>27566</v>
      </c>
      <c r="O52" s="120">
        <v>451</v>
      </c>
      <c r="P52" s="120">
        <v>0</v>
      </c>
    </row>
    <row r="53" spans="1:16" x14ac:dyDescent="0.3">
      <c r="A53">
        <v>27593</v>
      </c>
      <c r="B53" t="s">
        <v>3</v>
      </c>
      <c r="C53">
        <f>VLOOKUP(A53,Table37[],3,FALSE)</f>
        <v>543</v>
      </c>
      <c r="D53">
        <f>VLOOKUP(A53,Table37[],4,FALSE)</f>
        <v>0</v>
      </c>
      <c r="H53">
        <v>27673</v>
      </c>
      <c r="I53" t="s">
        <v>7</v>
      </c>
      <c r="J53">
        <v>0</v>
      </c>
      <c r="K53">
        <v>0</v>
      </c>
      <c r="N53" s="119">
        <v>27567</v>
      </c>
      <c r="O53" s="120">
        <v>552</v>
      </c>
      <c r="P53" s="120">
        <v>0</v>
      </c>
    </row>
    <row r="54" spans="1:16" x14ac:dyDescent="0.3">
      <c r="A54">
        <v>27565</v>
      </c>
      <c r="B54" t="s">
        <v>3</v>
      </c>
      <c r="C54">
        <f>VLOOKUP(A54,Table37[],3,FALSE)</f>
        <v>24.5</v>
      </c>
      <c r="D54">
        <f>VLOOKUP(A54,Table37[],4,FALSE)</f>
        <v>0</v>
      </c>
      <c r="H54">
        <v>27672</v>
      </c>
      <c r="I54" t="s">
        <v>9</v>
      </c>
      <c r="J54">
        <v>14</v>
      </c>
      <c r="K54">
        <v>14</v>
      </c>
      <c r="N54" s="119">
        <v>27568</v>
      </c>
      <c r="O54" s="120">
        <v>437</v>
      </c>
      <c r="P54" s="120">
        <v>0</v>
      </c>
    </row>
    <row r="55" spans="1:16" x14ac:dyDescent="0.3">
      <c r="A55">
        <v>27681</v>
      </c>
      <c r="B55" t="s">
        <v>3</v>
      </c>
      <c r="C55">
        <f>VLOOKUP(A55,Table37[],3,FALSE)</f>
        <v>388</v>
      </c>
      <c r="D55">
        <f>VLOOKUP(A55,Table37[],4,FALSE)</f>
        <v>0</v>
      </c>
      <c r="H55">
        <v>27671</v>
      </c>
      <c r="I55" t="s">
        <v>67</v>
      </c>
      <c r="J55">
        <v>940</v>
      </c>
      <c r="K55">
        <v>0</v>
      </c>
      <c r="N55" s="119">
        <v>27570</v>
      </c>
      <c r="O55" s="120">
        <v>608</v>
      </c>
      <c r="P55" s="120">
        <v>608</v>
      </c>
    </row>
    <row r="56" spans="1:16" x14ac:dyDescent="0.3">
      <c r="A56">
        <v>27597</v>
      </c>
      <c r="B56" t="s">
        <v>3</v>
      </c>
      <c r="C56">
        <f>VLOOKUP(A56,Table37[],3,FALSE)</f>
        <v>1144</v>
      </c>
      <c r="D56">
        <f>VLOOKUP(A56,Table37[],4,FALSE)</f>
        <v>0</v>
      </c>
      <c r="H56">
        <v>27670</v>
      </c>
      <c r="I56" t="s">
        <v>53</v>
      </c>
      <c r="J56">
        <v>361</v>
      </c>
      <c r="K56">
        <v>0</v>
      </c>
      <c r="N56" s="119">
        <v>27571</v>
      </c>
      <c r="O56" s="120">
        <v>411</v>
      </c>
      <c r="P56" s="120">
        <v>0</v>
      </c>
    </row>
    <row r="57" spans="1:16" x14ac:dyDescent="0.3">
      <c r="A57">
        <v>27559</v>
      </c>
      <c r="B57" t="s">
        <v>3</v>
      </c>
      <c r="C57">
        <f>VLOOKUP(A57,Table37[],3,FALSE)</f>
        <v>796</v>
      </c>
      <c r="D57">
        <f>VLOOKUP(A57,Table37[],4,FALSE)</f>
        <v>0</v>
      </c>
      <c r="H57">
        <v>27669</v>
      </c>
      <c r="I57" t="s">
        <v>67</v>
      </c>
      <c r="J57">
        <v>181</v>
      </c>
      <c r="K57">
        <v>0</v>
      </c>
      <c r="N57" s="119">
        <v>27573</v>
      </c>
      <c r="O57" s="120">
        <v>1664</v>
      </c>
      <c r="P57" s="120">
        <v>0</v>
      </c>
    </row>
    <row r="58" spans="1:16" x14ac:dyDescent="0.3">
      <c r="A58">
        <v>27461</v>
      </c>
      <c r="B58" t="s">
        <v>3</v>
      </c>
      <c r="C58">
        <f>VLOOKUP(A58,Table37[],3,FALSE)</f>
        <v>545</v>
      </c>
      <c r="D58">
        <f>VLOOKUP(A58,Table37[],4,FALSE)</f>
        <v>0</v>
      </c>
      <c r="H58">
        <v>27668</v>
      </c>
      <c r="I58" t="s">
        <v>67</v>
      </c>
      <c r="J58">
        <v>1500</v>
      </c>
      <c r="K58">
        <v>1500</v>
      </c>
      <c r="N58" s="119">
        <v>27574</v>
      </c>
      <c r="O58" s="120">
        <v>573</v>
      </c>
      <c r="P58" s="120">
        <v>0</v>
      </c>
    </row>
    <row r="59" spans="1:16" x14ac:dyDescent="0.3">
      <c r="A59">
        <v>27613</v>
      </c>
      <c r="B59" t="s">
        <v>3</v>
      </c>
      <c r="C59">
        <f>VLOOKUP(A59,Table37[],3,FALSE)</f>
        <v>470</v>
      </c>
      <c r="D59">
        <f>VLOOKUP(A59,Table37[],4,FALSE)</f>
        <v>470</v>
      </c>
      <c r="H59">
        <v>27666</v>
      </c>
      <c r="I59" t="s">
        <v>8</v>
      </c>
      <c r="J59">
        <v>252</v>
      </c>
      <c r="K59">
        <v>0</v>
      </c>
      <c r="N59" s="119">
        <v>27575</v>
      </c>
      <c r="O59" s="120">
        <v>1228</v>
      </c>
      <c r="P59" s="120">
        <v>0</v>
      </c>
    </row>
    <row r="60" spans="1:16" x14ac:dyDescent="0.3">
      <c r="A60">
        <v>27634</v>
      </c>
      <c r="B60" t="s">
        <v>3</v>
      </c>
      <c r="C60">
        <f>VLOOKUP(A60,Table37[],3,FALSE)</f>
        <v>3335.5</v>
      </c>
      <c r="D60">
        <f>VLOOKUP(A60,Table37[],4,FALSE)</f>
        <v>0</v>
      </c>
      <c r="H60">
        <v>27665</v>
      </c>
      <c r="I60" t="s">
        <v>14</v>
      </c>
      <c r="J60">
        <v>466</v>
      </c>
      <c r="K60">
        <v>0</v>
      </c>
      <c r="N60" s="119">
        <v>27576</v>
      </c>
      <c r="O60" s="120">
        <v>476</v>
      </c>
      <c r="P60" s="120">
        <v>0</v>
      </c>
    </row>
    <row r="61" spans="1:16" x14ac:dyDescent="0.3">
      <c r="A61">
        <v>27602</v>
      </c>
      <c r="B61" t="s">
        <v>1</v>
      </c>
      <c r="C61">
        <f>VLOOKUP(A61,Table37[],3,FALSE)</f>
        <v>445</v>
      </c>
      <c r="D61">
        <f>VLOOKUP(A61,Table37[],4,FALSE)</f>
        <v>0</v>
      </c>
      <c r="H61">
        <v>27664</v>
      </c>
      <c r="I61" t="s">
        <v>7</v>
      </c>
      <c r="J61">
        <v>476</v>
      </c>
      <c r="K61">
        <v>0</v>
      </c>
      <c r="N61" s="119">
        <v>27577</v>
      </c>
      <c r="O61" s="120">
        <v>461.5</v>
      </c>
      <c r="P61" s="120">
        <v>0</v>
      </c>
    </row>
    <row r="62" spans="1:16" x14ac:dyDescent="0.3">
      <c r="A62">
        <v>27577</v>
      </c>
      <c r="B62" t="s">
        <v>1</v>
      </c>
      <c r="C62">
        <f>VLOOKUP(A62,Table37[],3,FALSE)</f>
        <v>461.5</v>
      </c>
      <c r="D62">
        <f>VLOOKUP(A62,Table37[],4,FALSE)</f>
        <v>0</v>
      </c>
      <c r="H62">
        <v>27663</v>
      </c>
      <c r="I62" t="s">
        <v>7</v>
      </c>
      <c r="J62">
        <v>715</v>
      </c>
      <c r="K62">
        <v>0</v>
      </c>
      <c r="N62" s="119">
        <v>27578</v>
      </c>
      <c r="O62" s="120">
        <v>486</v>
      </c>
      <c r="P62" s="120">
        <v>0</v>
      </c>
    </row>
    <row r="63" spans="1:16" x14ac:dyDescent="0.3">
      <c r="A63">
        <v>27624</v>
      </c>
      <c r="B63" t="s">
        <v>1</v>
      </c>
      <c r="C63">
        <f>VLOOKUP(A63,Table37[],3,FALSE)</f>
        <v>698</v>
      </c>
      <c r="D63">
        <f>VLOOKUP(A63,Table37[],4,FALSE)</f>
        <v>698</v>
      </c>
      <c r="H63">
        <v>27662</v>
      </c>
      <c r="I63" t="s">
        <v>61</v>
      </c>
      <c r="J63">
        <v>542</v>
      </c>
      <c r="K63">
        <v>0</v>
      </c>
      <c r="N63" s="119">
        <v>27580</v>
      </c>
      <c r="O63" s="120">
        <v>470</v>
      </c>
      <c r="P63" s="120">
        <v>0</v>
      </c>
    </row>
    <row r="64" spans="1:16" x14ac:dyDescent="0.3">
      <c r="A64">
        <v>27611</v>
      </c>
      <c r="B64" t="s">
        <v>1</v>
      </c>
      <c r="C64">
        <f>VLOOKUP(A64,Table37[],3,FALSE)</f>
        <v>359</v>
      </c>
      <c r="D64">
        <f>VLOOKUP(A64,Table37[],4,FALSE)</f>
        <v>0</v>
      </c>
      <c r="H64">
        <v>27661</v>
      </c>
      <c r="I64" t="s">
        <v>20</v>
      </c>
      <c r="J64">
        <v>435</v>
      </c>
      <c r="K64">
        <v>0</v>
      </c>
      <c r="N64" s="119">
        <v>27581</v>
      </c>
      <c r="O64" s="120">
        <v>507</v>
      </c>
      <c r="P64" s="120">
        <v>0</v>
      </c>
    </row>
    <row r="65" spans="1:16" x14ac:dyDescent="0.3">
      <c r="A65">
        <v>27506</v>
      </c>
      <c r="B65" t="s">
        <v>1</v>
      </c>
      <c r="C65">
        <f>VLOOKUP(A65,Table37[],3,FALSE)</f>
        <v>506</v>
      </c>
      <c r="D65">
        <f>VLOOKUP(A65,Table37[],4,FALSE)</f>
        <v>0</v>
      </c>
      <c r="H65">
        <v>27660</v>
      </c>
      <c r="I65" t="s">
        <v>8</v>
      </c>
      <c r="J65">
        <v>435</v>
      </c>
      <c r="K65">
        <v>0</v>
      </c>
      <c r="N65" s="119">
        <v>27582</v>
      </c>
      <c r="O65" s="120">
        <v>416</v>
      </c>
      <c r="P65" s="120">
        <v>0</v>
      </c>
    </row>
    <row r="66" spans="1:16" x14ac:dyDescent="0.3">
      <c r="A66">
        <v>27660</v>
      </c>
      <c r="B66" t="s">
        <v>1</v>
      </c>
      <c r="C66">
        <f>VLOOKUP(A66,Table37[],3,FALSE)</f>
        <v>435</v>
      </c>
      <c r="D66">
        <f>VLOOKUP(A66,Table37[],4,FALSE)</f>
        <v>0</v>
      </c>
      <c r="H66">
        <v>27659</v>
      </c>
      <c r="I66" t="s">
        <v>67</v>
      </c>
      <c r="J66">
        <v>59</v>
      </c>
      <c r="K66">
        <v>0</v>
      </c>
      <c r="N66" s="119">
        <v>27583</v>
      </c>
      <c r="O66" s="120">
        <v>434</v>
      </c>
      <c r="P66" s="120">
        <v>0</v>
      </c>
    </row>
    <row r="67" spans="1:16" x14ac:dyDescent="0.3">
      <c r="A67">
        <v>27666</v>
      </c>
      <c r="B67" t="s">
        <v>1</v>
      </c>
      <c r="C67">
        <f>VLOOKUP(A67,Table37[],3,FALSE)</f>
        <v>252</v>
      </c>
      <c r="D67">
        <f>VLOOKUP(A67,Table37[],4,FALSE)</f>
        <v>0</v>
      </c>
      <c r="H67">
        <v>27658</v>
      </c>
      <c r="I67" t="s">
        <v>14</v>
      </c>
      <c r="J67">
        <v>426</v>
      </c>
      <c r="K67">
        <v>0</v>
      </c>
      <c r="N67" s="119">
        <v>27584</v>
      </c>
      <c r="O67" s="120">
        <v>515</v>
      </c>
      <c r="P67" s="120">
        <v>0</v>
      </c>
    </row>
    <row r="68" spans="1:16" x14ac:dyDescent="0.3">
      <c r="A68">
        <v>27636</v>
      </c>
      <c r="B68" t="s">
        <v>1</v>
      </c>
      <c r="C68">
        <f>VLOOKUP(A68,Table37[],3,FALSE)</f>
        <v>1109</v>
      </c>
      <c r="D68">
        <f>VLOOKUP(A68,Table37[],4,FALSE)</f>
        <v>0</v>
      </c>
      <c r="H68">
        <v>27657</v>
      </c>
      <c r="I68" t="s">
        <v>7</v>
      </c>
      <c r="J68">
        <v>0</v>
      </c>
      <c r="K68">
        <v>23</v>
      </c>
      <c r="N68" s="119">
        <v>27585</v>
      </c>
      <c r="O68" s="120">
        <v>466</v>
      </c>
      <c r="P68" s="120">
        <v>0</v>
      </c>
    </row>
    <row r="69" spans="1:16" x14ac:dyDescent="0.3">
      <c r="A69">
        <v>27641</v>
      </c>
      <c r="B69" t="s">
        <v>1</v>
      </c>
      <c r="C69">
        <f>VLOOKUP(A69,Table37[],3,FALSE)</f>
        <v>866</v>
      </c>
      <c r="D69">
        <f>VLOOKUP(A69,Table37[],4,FALSE)</f>
        <v>0</v>
      </c>
      <c r="H69">
        <v>27656</v>
      </c>
      <c r="I69" t="s">
        <v>18</v>
      </c>
      <c r="J69">
        <v>1715.5</v>
      </c>
      <c r="K69">
        <v>0</v>
      </c>
      <c r="N69" s="119">
        <v>27586</v>
      </c>
      <c r="O69" s="120">
        <v>459</v>
      </c>
      <c r="P69" s="120">
        <v>0</v>
      </c>
    </row>
    <row r="70" spans="1:16" x14ac:dyDescent="0.3">
      <c r="A70">
        <v>27581</v>
      </c>
      <c r="B70" t="s">
        <v>1</v>
      </c>
      <c r="C70">
        <f>VLOOKUP(A70,Table37[],3,FALSE)</f>
        <v>507</v>
      </c>
      <c r="D70">
        <f>VLOOKUP(A70,Table37[],4,FALSE)</f>
        <v>0</v>
      </c>
      <c r="H70">
        <v>27655</v>
      </c>
      <c r="I70" t="s">
        <v>7</v>
      </c>
      <c r="J70">
        <v>529</v>
      </c>
      <c r="K70">
        <v>0</v>
      </c>
      <c r="N70" s="119">
        <v>27587</v>
      </c>
      <c r="O70" s="120">
        <v>752.65</v>
      </c>
      <c r="P70" s="120">
        <v>0</v>
      </c>
    </row>
    <row r="71" spans="1:16" x14ac:dyDescent="0.3">
      <c r="A71">
        <v>27617</v>
      </c>
      <c r="B71" t="s">
        <v>1</v>
      </c>
      <c r="C71">
        <f>VLOOKUP(A71,Table37[],3,FALSE)</f>
        <v>1353</v>
      </c>
      <c r="D71">
        <f>VLOOKUP(A71,Table37[],4,FALSE)</f>
        <v>0</v>
      </c>
      <c r="H71">
        <v>27654</v>
      </c>
      <c r="I71" t="s">
        <v>61</v>
      </c>
      <c r="J71">
        <v>580</v>
      </c>
      <c r="K71">
        <v>0</v>
      </c>
      <c r="N71" s="119">
        <v>27588</v>
      </c>
      <c r="O71" s="120">
        <v>408</v>
      </c>
      <c r="P71" s="120">
        <v>0</v>
      </c>
    </row>
    <row r="72" spans="1:16" x14ac:dyDescent="0.3">
      <c r="A72">
        <v>27413</v>
      </c>
      <c r="B72" t="s">
        <v>1</v>
      </c>
      <c r="C72">
        <f>VLOOKUP(A72,Table37[],3,FALSE)</f>
        <v>494</v>
      </c>
      <c r="D72">
        <f>VLOOKUP(A72,Table37[],4,FALSE)</f>
        <v>0</v>
      </c>
      <c r="H72">
        <v>27653</v>
      </c>
      <c r="I72" t="s">
        <v>7</v>
      </c>
      <c r="J72">
        <v>414</v>
      </c>
      <c r="K72">
        <v>0</v>
      </c>
      <c r="N72" s="119">
        <v>27589</v>
      </c>
      <c r="O72" s="120">
        <v>561</v>
      </c>
      <c r="P72" s="120">
        <v>0</v>
      </c>
    </row>
    <row r="73" spans="1:16" x14ac:dyDescent="0.3">
      <c r="A73">
        <v>27214</v>
      </c>
      <c r="B73" t="s">
        <v>46</v>
      </c>
      <c r="C73">
        <f>VLOOKUP(A73,Table37[],3,FALSE)</f>
        <v>619</v>
      </c>
      <c r="D73">
        <f>VLOOKUP(A73,Table37[],4,FALSE)</f>
        <v>0</v>
      </c>
      <c r="H73">
        <v>27652</v>
      </c>
      <c r="I73" t="s">
        <v>18</v>
      </c>
      <c r="J73">
        <v>1213</v>
      </c>
      <c r="K73">
        <v>0</v>
      </c>
      <c r="N73" s="119">
        <v>27590</v>
      </c>
      <c r="O73" s="120">
        <v>434</v>
      </c>
      <c r="P73" s="120">
        <v>0</v>
      </c>
    </row>
    <row r="74" spans="1:16" x14ac:dyDescent="0.3">
      <c r="A74">
        <v>27540</v>
      </c>
      <c r="B74" t="s">
        <v>46</v>
      </c>
      <c r="C74">
        <f>VLOOKUP(A74,Table37[],3,FALSE)</f>
        <v>454</v>
      </c>
      <c r="D74">
        <f>VLOOKUP(A74,Table37[],4,FALSE)</f>
        <v>0</v>
      </c>
      <c r="H74">
        <v>27651</v>
      </c>
      <c r="I74" t="s">
        <v>7</v>
      </c>
      <c r="J74">
        <v>25</v>
      </c>
      <c r="K74">
        <v>0</v>
      </c>
      <c r="N74" s="119">
        <v>27591</v>
      </c>
      <c r="O74" s="120">
        <v>170</v>
      </c>
      <c r="P74" s="120">
        <v>0</v>
      </c>
    </row>
    <row r="75" spans="1:16" x14ac:dyDescent="0.3">
      <c r="A75">
        <v>27276</v>
      </c>
      <c r="B75" t="s">
        <v>46</v>
      </c>
      <c r="C75">
        <f>VLOOKUP(A75,Table37[],3,FALSE)</f>
        <v>444</v>
      </c>
      <c r="D75">
        <f>VLOOKUP(A75,Table37[],4,FALSE)</f>
        <v>0</v>
      </c>
      <c r="H75">
        <v>27650</v>
      </c>
      <c r="I75" t="s">
        <v>11</v>
      </c>
      <c r="J75">
        <v>535</v>
      </c>
      <c r="K75">
        <v>0</v>
      </c>
      <c r="N75" s="119">
        <v>27592</v>
      </c>
      <c r="O75" s="120">
        <v>0</v>
      </c>
      <c r="P75" s="120">
        <v>0</v>
      </c>
    </row>
    <row r="76" spans="1:16" x14ac:dyDescent="0.3">
      <c r="A76">
        <v>27189</v>
      </c>
      <c r="B76" t="s">
        <v>46</v>
      </c>
      <c r="C76">
        <f>VLOOKUP(A76,Table37[],3,FALSE)</f>
        <v>53</v>
      </c>
      <c r="D76">
        <f>VLOOKUP(A76,Table37[],4,FALSE)</f>
        <v>0</v>
      </c>
      <c r="H76">
        <v>27649</v>
      </c>
      <c r="I76" t="s">
        <v>7</v>
      </c>
      <c r="J76">
        <v>147</v>
      </c>
      <c r="K76">
        <v>0</v>
      </c>
      <c r="N76" s="119">
        <v>27593</v>
      </c>
      <c r="O76" s="120">
        <v>543</v>
      </c>
      <c r="P76" s="120">
        <v>0</v>
      </c>
    </row>
    <row r="77" spans="1:16" x14ac:dyDescent="0.3">
      <c r="A77">
        <v>27560</v>
      </c>
      <c r="B77" t="s">
        <v>46</v>
      </c>
      <c r="C77">
        <f>VLOOKUP(A77,Table37[],3,FALSE)</f>
        <v>437</v>
      </c>
      <c r="D77">
        <f>VLOOKUP(A77,Table37[],4,FALSE)</f>
        <v>0</v>
      </c>
      <c r="H77">
        <v>27648</v>
      </c>
      <c r="I77" t="s">
        <v>20</v>
      </c>
      <c r="J77">
        <v>355</v>
      </c>
      <c r="K77">
        <v>0</v>
      </c>
      <c r="N77" s="119">
        <v>27594</v>
      </c>
      <c r="O77" s="120">
        <v>344</v>
      </c>
      <c r="P77" s="120">
        <v>0</v>
      </c>
    </row>
    <row r="78" spans="1:16" x14ac:dyDescent="0.3">
      <c r="A78">
        <v>27595</v>
      </c>
      <c r="B78" t="s">
        <v>46</v>
      </c>
      <c r="C78">
        <f>VLOOKUP(A78,Table37[],3,FALSE)</f>
        <v>451</v>
      </c>
      <c r="D78">
        <f>VLOOKUP(A78,Table37[],4,FALSE)</f>
        <v>0</v>
      </c>
      <c r="H78">
        <v>27647</v>
      </c>
      <c r="I78" t="s">
        <v>9</v>
      </c>
      <c r="J78">
        <v>522</v>
      </c>
      <c r="K78">
        <v>0</v>
      </c>
      <c r="N78" s="119">
        <v>27595</v>
      </c>
      <c r="O78" s="120">
        <v>451</v>
      </c>
      <c r="P78" s="120">
        <v>0</v>
      </c>
    </row>
    <row r="79" spans="1:16" x14ac:dyDescent="0.3">
      <c r="A79">
        <v>27662</v>
      </c>
      <c r="B79" t="s">
        <v>46</v>
      </c>
      <c r="C79">
        <f>VLOOKUP(A79,Table37[],3,FALSE)</f>
        <v>542</v>
      </c>
      <c r="D79">
        <f>VLOOKUP(A79,Table37[],4,FALSE)</f>
        <v>0</v>
      </c>
      <c r="H79">
        <v>27646</v>
      </c>
      <c r="I79" t="s">
        <v>9</v>
      </c>
      <c r="J79">
        <v>392</v>
      </c>
      <c r="K79">
        <v>0</v>
      </c>
      <c r="N79" s="119">
        <v>27597</v>
      </c>
      <c r="O79" s="120">
        <v>1144</v>
      </c>
      <c r="P79" s="120">
        <v>0</v>
      </c>
    </row>
    <row r="80" spans="1:16" x14ac:dyDescent="0.3">
      <c r="A80">
        <v>27583</v>
      </c>
      <c r="B80" t="s">
        <v>46</v>
      </c>
      <c r="C80">
        <f>VLOOKUP(A80,Table37[],3,FALSE)</f>
        <v>434</v>
      </c>
      <c r="D80">
        <f>VLOOKUP(A80,Table37[],4,FALSE)</f>
        <v>0</v>
      </c>
      <c r="H80">
        <v>27645</v>
      </c>
      <c r="I80" t="s">
        <v>18</v>
      </c>
      <c r="J80">
        <v>718</v>
      </c>
      <c r="K80">
        <v>0</v>
      </c>
      <c r="N80" s="119">
        <v>27598</v>
      </c>
      <c r="O80" s="120">
        <v>715</v>
      </c>
      <c r="P80" s="120">
        <v>0</v>
      </c>
    </row>
    <row r="81" spans="1:16" x14ac:dyDescent="0.3">
      <c r="A81">
        <v>27654</v>
      </c>
      <c r="B81" t="s">
        <v>46</v>
      </c>
      <c r="C81">
        <f>VLOOKUP(A81,Table37[],3,FALSE)</f>
        <v>580</v>
      </c>
      <c r="D81">
        <f>VLOOKUP(A81,Table37[],4,FALSE)</f>
        <v>0</v>
      </c>
      <c r="H81">
        <v>27644</v>
      </c>
      <c r="I81" t="s">
        <v>14</v>
      </c>
      <c r="J81">
        <v>1026</v>
      </c>
      <c r="K81">
        <v>0</v>
      </c>
      <c r="N81" s="119">
        <v>27599</v>
      </c>
      <c r="O81" s="120">
        <v>482</v>
      </c>
      <c r="P81" s="120">
        <v>0</v>
      </c>
    </row>
    <row r="82" spans="1:16" x14ac:dyDescent="0.3">
      <c r="A82">
        <v>27574</v>
      </c>
      <c r="B82" t="s">
        <v>46</v>
      </c>
      <c r="C82">
        <f>VLOOKUP(A82,Table37[],3,FALSE)</f>
        <v>573</v>
      </c>
      <c r="D82">
        <f>VLOOKUP(A82,Table37[],4,FALSE)</f>
        <v>0</v>
      </c>
      <c r="H82">
        <v>27643</v>
      </c>
      <c r="I82" t="s">
        <v>20</v>
      </c>
      <c r="J82">
        <v>452</v>
      </c>
      <c r="K82">
        <v>0</v>
      </c>
      <c r="N82" s="119">
        <v>27600</v>
      </c>
      <c r="O82" s="120">
        <v>722</v>
      </c>
      <c r="P82" s="120">
        <v>0</v>
      </c>
    </row>
    <row r="83" spans="1:16" x14ac:dyDescent="0.3">
      <c r="A83">
        <v>27365</v>
      </c>
      <c r="B83" t="s">
        <v>46</v>
      </c>
      <c r="C83">
        <f>VLOOKUP(A83,Table37[],3,FALSE)</f>
        <v>795</v>
      </c>
      <c r="D83">
        <f>VLOOKUP(A83,Table37[],4,FALSE)</f>
        <v>0</v>
      </c>
      <c r="H83">
        <v>27642</v>
      </c>
      <c r="I83" t="s">
        <v>11</v>
      </c>
      <c r="J83">
        <v>1502</v>
      </c>
      <c r="K83">
        <v>0</v>
      </c>
      <c r="N83" s="119">
        <v>27601</v>
      </c>
      <c r="O83" s="120">
        <v>499</v>
      </c>
      <c r="P83" s="120">
        <v>0</v>
      </c>
    </row>
    <row r="84" spans="1:16" x14ac:dyDescent="0.3">
      <c r="A84">
        <v>27717</v>
      </c>
      <c r="B84" t="s">
        <v>46</v>
      </c>
      <c r="C84">
        <f>VLOOKUP(A84,Table37[],3,FALSE)</f>
        <v>454</v>
      </c>
      <c r="D84">
        <f>VLOOKUP(A84,Table37[],4,FALSE)</f>
        <v>0</v>
      </c>
      <c r="H84">
        <v>27641</v>
      </c>
      <c r="I84" t="s">
        <v>8</v>
      </c>
      <c r="J84">
        <v>866</v>
      </c>
      <c r="K84">
        <v>0</v>
      </c>
      <c r="N84" s="119">
        <v>27602</v>
      </c>
      <c r="O84" s="120">
        <v>445</v>
      </c>
      <c r="P84" s="120">
        <v>0</v>
      </c>
    </row>
    <row r="85" spans="1:16" x14ac:dyDescent="0.3">
      <c r="A85">
        <v>27601</v>
      </c>
      <c r="B85" t="s">
        <v>52</v>
      </c>
      <c r="C85">
        <f>VLOOKUP(A85,Table37[],3,FALSE)</f>
        <v>499</v>
      </c>
      <c r="D85">
        <f>VLOOKUP(A85,Table37[],4,FALSE)</f>
        <v>0</v>
      </c>
      <c r="H85">
        <v>27640</v>
      </c>
      <c r="I85" t="s">
        <v>7</v>
      </c>
      <c r="J85">
        <v>457</v>
      </c>
      <c r="K85">
        <v>0</v>
      </c>
      <c r="N85" s="119">
        <v>27603</v>
      </c>
      <c r="O85" s="120">
        <v>655</v>
      </c>
      <c r="P85" s="120">
        <v>655</v>
      </c>
    </row>
    <row r="86" spans="1:16" x14ac:dyDescent="0.3">
      <c r="A86">
        <v>27475</v>
      </c>
      <c r="B86" t="s">
        <v>52</v>
      </c>
      <c r="C86">
        <f>VLOOKUP(A86,Table37[],3,FALSE)</f>
        <v>541</v>
      </c>
      <c r="D86">
        <f>VLOOKUP(A86,Table37[],4,FALSE)</f>
        <v>0</v>
      </c>
      <c r="H86">
        <v>27639</v>
      </c>
      <c r="I86" t="s">
        <v>67</v>
      </c>
      <c r="J86">
        <v>435</v>
      </c>
      <c r="K86">
        <v>0</v>
      </c>
      <c r="N86" s="119">
        <v>27604</v>
      </c>
      <c r="O86" s="120">
        <v>756</v>
      </c>
      <c r="P86" s="120">
        <v>0</v>
      </c>
    </row>
    <row r="87" spans="1:16" x14ac:dyDescent="0.3">
      <c r="A87">
        <v>27312</v>
      </c>
      <c r="B87" t="s">
        <v>52</v>
      </c>
      <c r="C87">
        <f>VLOOKUP(A87,Table37[],3,FALSE)</f>
        <v>700</v>
      </c>
      <c r="D87">
        <f>VLOOKUP(A87,Table37[],4,FALSE)</f>
        <v>0</v>
      </c>
      <c r="H87">
        <v>27638</v>
      </c>
      <c r="I87" t="s">
        <v>9</v>
      </c>
      <c r="J87">
        <v>436</v>
      </c>
      <c r="K87">
        <v>0</v>
      </c>
      <c r="N87" s="119">
        <v>27605</v>
      </c>
      <c r="O87" s="120">
        <v>245</v>
      </c>
      <c r="P87" s="120">
        <v>0</v>
      </c>
    </row>
    <row r="88" spans="1:16" x14ac:dyDescent="0.3">
      <c r="A88">
        <v>27674</v>
      </c>
      <c r="B88" t="s">
        <v>52</v>
      </c>
      <c r="C88">
        <f>VLOOKUP(A88,Table37[],3,FALSE)</f>
        <v>1201.5</v>
      </c>
      <c r="D88">
        <f>VLOOKUP(A88,Table37[],4,FALSE)</f>
        <v>0</v>
      </c>
      <c r="H88">
        <v>27637</v>
      </c>
      <c r="I88" t="s">
        <v>7</v>
      </c>
      <c r="J88">
        <v>985</v>
      </c>
      <c r="K88">
        <v>0</v>
      </c>
      <c r="N88" s="119">
        <v>27606</v>
      </c>
      <c r="O88" s="120">
        <v>463</v>
      </c>
      <c r="P88" s="120">
        <v>0</v>
      </c>
    </row>
    <row r="89" spans="1:16" x14ac:dyDescent="0.3">
      <c r="A89">
        <v>27570</v>
      </c>
      <c r="B89" t="s">
        <v>52</v>
      </c>
      <c r="C89">
        <f>VLOOKUP(A89,Table37[],3,FALSE)</f>
        <v>608</v>
      </c>
      <c r="D89">
        <f>VLOOKUP(A89,Table37[],4,FALSE)</f>
        <v>608</v>
      </c>
      <c r="H89">
        <v>27636</v>
      </c>
      <c r="I89" t="s">
        <v>8</v>
      </c>
      <c r="J89">
        <v>1109</v>
      </c>
      <c r="K89">
        <v>0</v>
      </c>
      <c r="N89" s="119">
        <v>27608</v>
      </c>
      <c r="O89" s="120">
        <v>527</v>
      </c>
      <c r="P89" s="120">
        <v>0</v>
      </c>
    </row>
    <row r="90" spans="1:16" x14ac:dyDescent="0.3">
      <c r="A90">
        <v>27615</v>
      </c>
      <c r="B90" t="s">
        <v>52</v>
      </c>
      <c r="C90">
        <f>VLOOKUP(A90,Table37[],3,FALSE)</f>
        <v>712</v>
      </c>
      <c r="D90">
        <f>VLOOKUP(A90,Table37[],4,FALSE)</f>
        <v>0</v>
      </c>
      <c r="H90">
        <v>27635</v>
      </c>
      <c r="I90" t="s">
        <v>11</v>
      </c>
      <c r="J90">
        <v>1093</v>
      </c>
      <c r="K90">
        <v>0</v>
      </c>
      <c r="N90" s="119">
        <v>27609</v>
      </c>
      <c r="O90" s="120">
        <v>502</v>
      </c>
      <c r="P90" s="120">
        <v>0</v>
      </c>
    </row>
    <row r="91" spans="1:16" x14ac:dyDescent="0.3">
      <c r="A91">
        <v>27682</v>
      </c>
      <c r="B91" t="s">
        <v>52</v>
      </c>
      <c r="C91">
        <f>VLOOKUP(A91,Table37[],3,FALSE)</f>
        <v>550</v>
      </c>
      <c r="D91">
        <f>VLOOKUP(A91,Table37[],4,FALSE)</f>
        <v>0</v>
      </c>
      <c r="H91">
        <v>27634</v>
      </c>
      <c r="I91" t="s">
        <v>9</v>
      </c>
      <c r="J91">
        <v>3335.5</v>
      </c>
      <c r="K91">
        <v>0</v>
      </c>
      <c r="N91" s="119">
        <v>27610</v>
      </c>
      <c r="O91" s="120">
        <v>482</v>
      </c>
      <c r="P91" s="120">
        <v>0</v>
      </c>
    </row>
    <row r="92" spans="1:16" x14ac:dyDescent="0.3">
      <c r="A92">
        <v>27522</v>
      </c>
      <c r="B92" t="s">
        <v>52</v>
      </c>
      <c r="C92">
        <f>VLOOKUP(A92,Table37[],3,FALSE)</f>
        <v>544</v>
      </c>
      <c r="D92">
        <f>VLOOKUP(A92,Table37[],4,FALSE)</f>
        <v>0</v>
      </c>
      <c r="H92">
        <v>27633</v>
      </c>
      <c r="I92" t="s">
        <v>67</v>
      </c>
      <c r="J92">
        <v>885</v>
      </c>
      <c r="K92">
        <v>0</v>
      </c>
      <c r="N92" s="119">
        <v>27611</v>
      </c>
      <c r="O92" s="120">
        <v>359</v>
      </c>
      <c r="P92" s="120">
        <v>0</v>
      </c>
    </row>
    <row r="93" spans="1:16" x14ac:dyDescent="0.3">
      <c r="A93">
        <v>27675</v>
      </c>
      <c r="B93" t="s">
        <v>52</v>
      </c>
      <c r="C93">
        <f>VLOOKUP(A93,Table37[],3,FALSE)</f>
        <v>524</v>
      </c>
      <c r="D93">
        <f>VLOOKUP(A93,Table37[],4,FALSE)</f>
        <v>0</v>
      </c>
      <c r="H93">
        <v>27632</v>
      </c>
      <c r="I93" t="s">
        <v>14</v>
      </c>
      <c r="J93">
        <v>478</v>
      </c>
      <c r="K93">
        <v>0</v>
      </c>
      <c r="N93" s="119">
        <v>27612</v>
      </c>
      <c r="O93" s="120">
        <v>512</v>
      </c>
      <c r="P93" s="120">
        <v>0</v>
      </c>
    </row>
    <row r="94" spans="1:16" x14ac:dyDescent="0.3">
      <c r="A94">
        <v>27604</v>
      </c>
      <c r="B94" t="s">
        <v>52</v>
      </c>
      <c r="C94">
        <f>VLOOKUP(A94,Table37[],3,FALSE)</f>
        <v>756</v>
      </c>
      <c r="D94">
        <f>VLOOKUP(A94,Table37[],4,FALSE)</f>
        <v>0</v>
      </c>
      <c r="H94">
        <v>27631</v>
      </c>
      <c r="I94" t="s">
        <v>12</v>
      </c>
      <c r="J94">
        <v>617</v>
      </c>
      <c r="K94">
        <v>0</v>
      </c>
      <c r="N94" s="119">
        <v>27613</v>
      </c>
      <c r="O94" s="120">
        <v>470</v>
      </c>
      <c r="P94" s="120">
        <v>470</v>
      </c>
    </row>
    <row r="95" spans="1:16" x14ac:dyDescent="0.3">
      <c r="A95">
        <v>27578</v>
      </c>
      <c r="B95" t="s">
        <v>52</v>
      </c>
      <c r="C95">
        <f>VLOOKUP(A95,Table37[],3,FALSE)</f>
        <v>486</v>
      </c>
      <c r="D95">
        <f>VLOOKUP(A95,Table37[],4,FALSE)</f>
        <v>0</v>
      </c>
      <c r="H95">
        <v>27630</v>
      </c>
      <c r="I95" t="s">
        <v>9</v>
      </c>
      <c r="J95">
        <v>728</v>
      </c>
      <c r="K95">
        <v>0</v>
      </c>
      <c r="N95" s="119">
        <v>27615</v>
      </c>
      <c r="O95" s="120">
        <v>712</v>
      </c>
      <c r="P95" s="120">
        <v>0</v>
      </c>
    </row>
    <row r="96" spans="1:16" x14ac:dyDescent="0.3">
      <c r="A96">
        <v>27523</v>
      </c>
      <c r="B96" t="s">
        <v>52</v>
      </c>
      <c r="C96">
        <f>VLOOKUP(A96,Table37[],3,FALSE)</f>
        <v>112</v>
      </c>
      <c r="D96">
        <f>VLOOKUP(A96,Table37[],4,FALSE)</f>
        <v>0</v>
      </c>
      <c r="H96">
        <v>27629</v>
      </c>
      <c r="I96" t="s">
        <v>11</v>
      </c>
      <c r="J96">
        <v>354</v>
      </c>
      <c r="K96">
        <v>0</v>
      </c>
      <c r="N96" s="119">
        <v>27617</v>
      </c>
      <c r="O96" s="120">
        <v>1353</v>
      </c>
      <c r="P96" s="120">
        <v>0</v>
      </c>
    </row>
    <row r="97" spans="1:16" x14ac:dyDescent="0.3">
      <c r="A97">
        <v>27536</v>
      </c>
      <c r="B97" t="s">
        <v>52</v>
      </c>
      <c r="C97">
        <f>VLOOKUP(A97,Table37[],3,FALSE)</f>
        <v>25</v>
      </c>
      <c r="D97">
        <f>VLOOKUP(A97,Table37[],4,FALSE)</f>
        <v>0</v>
      </c>
      <c r="H97">
        <v>27628</v>
      </c>
      <c r="I97" t="s">
        <v>11</v>
      </c>
      <c r="J97">
        <v>465</v>
      </c>
      <c r="K97">
        <v>0</v>
      </c>
      <c r="N97" s="119">
        <v>27619</v>
      </c>
      <c r="O97" s="120">
        <v>434</v>
      </c>
      <c r="P97" s="120">
        <v>0</v>
      </c>
    </row>
    <row r="98" spans="1:16" x14ac:dyDescent="0.3">
      <c r="A98">
        <v>27620</v>
      </c>
      <c r="B98" t="s">
        <v>52</v>
      </c>
      <c r="C98">
        <f>VLOOKUP(A98,Table37[],3,FALSE)</f>
        <v>608</v>
      </c>
      <c r="D98">
        <f>VLOOKUP(A98,Table37[],4,FALSE)</f>
        <v>608</v>
      </c>
      <c r="H98">
        <v>27627</v>
      </c>
      <c r="I98" t="s">
        <v>82</v>
      </c>
      <c r="J98">
        <v>259</v>
      </c>
      <c r="K98">
        <v>0</v>
      </c>
      <c r="N98" s="119">
        <v>27620</v>
      </c>
      <c r="O98" s="120">
        <v>608</v>
      </c>
      <c r="P98" s="120">
        <v>608</v>
      </c>
    </row>
    <row r="99" spans="1:16" x14ac:dyDescent="0.3">
      <c r="A99">
        <v>27476</v>
      </c>
      <c r="B99" t="s">
        <v>52</v>
      </c>
      <c r="C99">
        <f>VLOOKUP(A99,Table37[],3,FALSE)</f>
        <v>219</v>
      </c>
      <c r="D99">
        <f>VLOOKUP(A99,Table37[],4,FALSE)</f>
        <v>0</v>
      </c>
      <c r="H99">
        <v>27626</v>
      </c>
      <c r="I99" t="s">
        <v>7</v>
      </c>
      <c r="J99">
        <v>729</v>
      </c>
      <c r="K99">
        <v>0</v>
      </c>
      <c r="N99" s="119">
        <v>27624</v>
      </c>
      <c r="O99" s="120">
        <v>698</v>
      </c>
      <c r="P99" s="120">
        <v>698</v>
      </c>
    </row>
    <row r="100" spans="1:16" x14ac:dyDescent="0.3">
      <c r="A100">
        <v>27151</v>
      </c>
      <c r="B100" t="s">
        <v>52</v>
      </c>
      <c r="C100">
        <f>VLOOKUP(A100,Table37[],3,FALSE)</f>
        <v>248</v>
      </c>
      <c r="D100">
        <f>VLOOKUP(A100,Table37[],4,FALSE)</f>
        <v>0</v>
      </c>
      <c r="H100">
        <v>27625</v>
      </c>
      <c r="I100" t="s">
        <v>67</v>
      </c>
      <c r="J100">
        <v>616</v>
      </c>
      <c r="K100">
        <v>616</v>
      </c>
      <c r="N100" s="119">
        <v>27625</v>
      </c>
      <c r="O100" s="120">
        <v>616</v>
      </c>
      <c r="P100" s="120">
        <v>616</v>
      </c>
    </row>
    <row r="101" spans="1:16" x14ac:dyDescent="0.3">
      <c r="A101">
        <v>27683</v>
      </c>
      <c r="B101" t="s">
        <v>50</v>
      </c>
      <c r="C101">
        <f>VLOOKUP(A101,Table37[],3,FALSE)</f>
        <v>560</v>
      </c>
      <c r="D101">
        <f>VLOOKUP(A101,Table37[],4,FALSE)</f>
        <v>0</v>
      </c>
      <c r="H101">
        <v>27624</v>
      </c>
      <c r="I101" t="s">
        <v>8</v>
      </c>
      <c r="J101">
        <v>698</v>
      </c>
      <c r="K101">
        <v>698</v>
      </c>
      <c r="N101" s="119">
        <v>27627</v>
      </c>
      <c r="O101" s="120">
        <v>259</v>
      </c>
      <c r="P101" s="120">
        <v>0</v>
      </c>
    </row>
    <row r="102" spans="1:16" x14ac:dyDescent="0.3">
      <c r="A102">
        <v>27644</v>
      </c>
      <c r="B102" t="s">
        <v>50</v>
      </c>
      <c r="C102">
        <f>VLOOKUP(A102,Table37[],3,FALSE)</f>
        <v>1026</v>
      </c>
      <c r="D102">
        <f>VLOOKUP(A102,Table37[],4,FALSE)</f>
        <v>0</v>
      </c>
      <c r="H102">
        <v>27623</v>
      </c>
      <c r="I102" t="s">
        <v>7</v>
      </c>
      <c r="J102">
        <v>0</v>
      </c>
      <c r="K102">
        <v>0</v>
      </c>
      <c r="N102" s="119">
        <v>27628</v>
      </c>
      <c r="O102" s="120">
        <v>465</v>
      </c>
      <c r="P102" s="120">
        <v>0</v>
      </c>
    </row>
    <row r="103" spans="1:16" x14ac:dyDescent="0.3">
      <c r="A103">
        <v>27665</v>
      </c>
      <c r="B103" t="s">
        <v>50</v>
      </c>
      <c r="C103">
        <f>VLOOKUP(A103,Table37[],3,FALSE)</f>
        <v>466</v>
      </c>
      <c r="D103">
        <f>VLOOKUP(A103,Table37[],4,FALSE)</f>
        <v>0</v>
      </c>
      <c r="H103">
        <v>27622</v>
      </c>
      <c r="I103" t="s">
        <v>7</v>
      </c>
      <c r="J103">
        <v>527</v>
      </c>
      <c r="K103">
        <v>0</v>
      </c>
      <c r="N103" s="119">
        <v>27629</v>
      </c>
      <c r="O103" s="120">
        <v>354</v>
      </c>
      <c r="P103" s="120">
        <v>0</v>
      </c>
    </row>
    <row r="104" spans="1:16" x14ac:dyDescent="0.3">
      <c r="A104">
        <v>27532</v>
      </c>
      <c r="B104" t="s">
        <v>50</v>
      </c>
      <c r="C104">
        <f>VLOOKUP(A104,Table37[],3,FALSE)</f>
        <v>1116</v>
      </c>
      <c r="D104">
        <f>VLOOKUP(A104,Table37[],4,FALSE)</f>
        <v>0</v>
      </c>
      <c r="H104">
        <v>27621</v>
      </c>
      <c r="I104" t="s">
        <v>7</v>
      </c>
      <c r="J104">
        <v>426</v>
      </c>
      <c r="K104">
        <v>0</v>
      </c>
      <c r="N104" s="119">
        <v>27630</v>
      </c>
      <c r="O104" s="120">
        <v>728</v>
      </c>
      <c r="P104" s="120">
        <v>0</v>
      </c>
    </row>
    <row r="105" spans="1:16" x14ac:dyDescent="0.3">
      <c r="A105">
        <v>27658</v>
      </c>
      <c r="B105" t="s">
        <v>50</v>
      </c>
      <c r="C105">
        <f>VLOOKUP(A105,Table37[],3,FALSE)</f>
        <v>426</v>
      </c>
      <c r="D105">
        <f>VLOOKUP(A105,Table37[],4,FALSE)</f>
        <v>0</v>
      </c>
      <c r="H105">
        <v>27620</v>
      </c>
      <c r="I105" t="s">
        <v>53</v>
      </c>
      <c r="J105">
        <v>608</v>
      </c>
      <c r="K105">
        <v>608</v>
      </c>
      <c r="N105" s="119">
        <v>27631</v>
      </c>
      <c r="O105" s="120">
        <v>617</v>
      </c>
      <c r="P105" s="120">
        <v>0</v>
      </c>
    </row>
    <row r="106" spans="1:16" x14ac:dyDescent="0.3">
      <c r="A106">
        <v>27394</v>
      </c>
      <c r="B106" t="s">
        <v>50</v>
      </c>
      <c r="C106">
        <f>VLOOKUP(A106,Table37[],3,FALSE)</f>
        <v>459.65</v>
      </c>
      <c r="D106">
        <f>VLOOKUP(A106,Table37[],4,FALSE)</f>
        <v>0</v>
      </c>
      <c r="H106">
        <v>27619</v>
      </c>
      <c r="I106" t="s">
        <v>67</v>
      </c>
      <c r="J106">
        <v>434</v>
      </c>
      <c r="K106">
        <v>0</v>
      </c>
      <c r="N106" s="119">
        <v>27632</v>
      </c>
      <c r="O106" s="120">
        <v>478</v>
      </c>
      <c r="P106" s="120">
        <v>0</v>
      </c>
    </row>
    <row r="107" spans="1:16" x14ac:dyDescent="0.3">
      <c r="A107">
        <v>27632</v>
      </c>
      <c r="B107" t="s">
        <v>50</v>
      </c>
      <c r="C107">
        <f>VLOOKUP(A107,Table37[],3,FALSE)</f>
        <v>478</v>
      </c>
      <c r="D107">
        <f>VLOOKUP(A107,Table37[],4,FALSE)</f>
        <v>0</v>
      </c>
      <c r="H107">
        <v>27618</v>
      </c>
      <c r="I107" t="s">
        <v>7</v>
      </c>
      <c r="J107">
        <v>795</v>
      </c>
      <c r="K107">
        <v>0</v>
      </c>
      <c r="N107" s="119">
        <v>27633</v>
      </c>
      <c r="O107" s="120">
        <v>885</v>
      </c>
      <c r="P107" s="120">
        <v>0</v>
      </c>
    </row>
    <row r="108" spans="1:16" x14ac:dyDescent="0.3">
      <c r="A108">
        <v>27669</v>
      </c>
      <c r="B108" t="s">
        <v>65</v>
      </c>
      <c r="C108">
        <f>VLOOKUP(A108,Table37[],3,FALSE)</f>
        <v>181</v>
      </c>
      <c r="D108">
        <f>VLOOKUP(A108,Table37[],4,FALSE)</f>
        <v>0</v>
      </c>
      <c r="H108">
        <v>27617</v>
      </c>
      <c r="I108" t="s">
        <v>8</v>
      </c>
      <c r="J108">
        <v>1353</v>
      </c>
      <c r="K108">
        <v>0</v>
      </c>
      <c r="N108" s="119">
        <v>27634</v>
      </c>
      <c r="O108" s="120">
        <v>3335.5</v>
      </c>
      <c r="P108" s="120">
        <v>0</v>
      </c>
    </row>
    <row r="109" spans="1:16" x14ac:dyDescent="0.3">
      <c r="A109">
        <v>27590</v>
      </c>
      <c r="B109" t="s">
        <v>65</v>
      </c>
      <c r="C109">
        <f>VLOOKUP(A109,Table37[],3,FALSE)</f>
        <v>434</v>
      </c>
      <c r="D109">
        <f>VLOOKUP(A109,Table37[],4,FALSE)</f>
        <v>0</v>
      </c>
      <c r="H109">
        <v>27616</v>
      </c>
      <c r="I109" t="s">
        <v>7</v>
      </c>
      <c r="J109">
        <v>2007</v>
      </c>
      <c r="K109">
        <v>0</v>
      </c>
      <c r="N109" s="119">
        <v>27635</v>
      </c>
      <c r="O109" s="120">
        <v>1093</v>
      </c>
      <c r="P109" s="120">
        <v>0</v>
      </c>
    </row>
    <row r="110" spans="1:16" x14ac:dyDescent="0.3">
      <c r="A110">
        <v>27586</v>
      </c>
      <c r="B110" t="s">
        <v>65</v>
      </c>
      <c r="C110">
        <f>VLOOKUP(A110,Table37[],3,FALSE)</f>
        <v>459</v>
      </c>
      <c r="D110">
        <f>VLOOKUP(A110,Table37[],4,FALSE)</f>
        <v>0</v>
      </c>
      <c r="H110">
        <v>27615</v>
      </c>
      <c r="I110" t="s">
        <v>53</v>
      </c>
      <c r="J110">
        <v>712</v>
      </c>
      <c r="K110">
        <v>0</v>
      </c>
      <c r="N110" s="119">
        <v>27636</v>
      </c>
      <c r="O110" s="120">
        <v>1109</v>
      </c>
      <c r="P110" s="120">
        <v>0</v>
      </c>
    </row>
    <row r="111" spans="1:16" x14ac:dyDescent="0.3">
      <c r="A111">
        <v>27585</v>
      </c>
      <c r="B111" t="s">
        <v>65</v>
      </c>
      <c r="C111">
        <f>VLOOKUP(A111,Table37[],3,FALSE)</f>
        <v>466</v>
      </c>
      <c r="D111">
        <f>VLOOKUP(A111,Table37[],4,FALSE)</f>
        <v>0</v>
      </c>
      <c r="H111">
        <v>27614</v>
      </c>
      <c r="I111" t="s">
        <v>61</v>
      </c>
      <c r="J111">
        <v>483</v>
      </c>
      <c r="K111">
        <v>0</v>
      </c>
      <c r="N111" s="119">
        <v>27638</v>
      </c>
      <c r="O111" s="120">
        <v>436</v>
      </c>
      <c r="P111" s="120">
        <v>0</v>
      </c>
    </row>
    <row r="112" spans="1:16" x14ac:dyDescent="0.3">
      <c r="A112">
        <v>27678</v>
      </c>
      <c r="B112" t="s">
        <v>65</v>
      </c>
      <c r="C112">
        <f>VLOOKUP(A112,Table37[],3,FALSE)</f>
        <v>463</v>
      </c>
      <c r="D112">
        <f>VLOOKUP(A112,Table37[],4,FALSE)</f>
        <v>463</v>
      </c>
      <c r="H112">
        <v>27613</v>
      </c>
      <c r="I112" t="s">
        <v>9</v>
      </c>
      <c r="J112">
        <v>470</v>
      </c>
      <c r="K112">
        <v>470</v>
      </c>
      <c r="N112" s="119">
        <v>27639</v>
      </c>
      <c r="O112" s="120">
        <v>435</v>
      </c>
      <c r="P112" s="120">
        <v>0</v>
      </c>
    </row>
    <row r="113" spans="1:16" x14ac:dyDescent="0.3">
      <c r="A113">
        <v>27659</v>
      </c>
      <c r="B113" t="s">
        <v>65</v>
      </c>
      <c r="C113">
        <f>VLOOKUP(A113,Table37[],3,FALSE)</f>
        <v>59</v>
      </c>
      <c r="D113">
        <f>VLOOKUP(A113,Table37[],4,FALSE)</f>
        <v>0</v>
      </c>
      <c r="H113">
        <v>27612</v>
      </c>
      <c r="I113" t="s">
        <v>11</v>
      </c>
      <c r="J113">
        <v>512</v>
      </c>
      <c r="K113">
        <v>0</v>
      </c>
      <c r="N113" s="119">
        <v>27641</v>
      </c>
      <c r="O113" s="120">
        <v>866</v>
      </c>
      <c r="P113" s="120">
        <v>0</v>
      </c>
    </row>
    <row r="114" spans="1:16" x14ac:dyDescent="0.3">
      <c r="A114">
        <v>27600</v>
      </c>
      <c r="B114" t="s">
        <v>65</v>
      </c>
      <c r="C114">
        <f>VLOOKUP(A114,Table37[],3,FALSE)</f>
        <v>722</v>
      </c>
      <c r="D114">
        <f>VLOOKUP(A114,Table37[],4,FALSE)</f>
        <v>0</v>
      </c>
      <c r="H114">
        <v>27611</v>
      </c>
      <c r="I114" t="s">
        <v>8</v>
      </c>
      <c r="J114">
        <v>359</v>
      </c>
      <c r="K114">
        <v>0</v>
      </c>
      <c r="N114" s="119">
        <v>27642</v>
      </c>
      <c r="O114" s="120">
        <v>1502</v>
      </c>
      <c r="P114" s="120">
        <v>0</v>
      </c>
    </row>
    <row r="115" spans="1:16" x14ac:dyDescent="0.3">
      <c r="A115">
        <v>27639</v>
      </c>
      <c r="B115" t="s">
        <v>65</v>
      </c>
      <c r="C115">
        <f>VLOOKUP(A115,Table37[],3,FALSE)</f>
        <v>435</v>
      </c>
      <c r="D115">
        <f>VLOOKUP(A115,Table37[],4,FALSE)</f>
        <v>0</v>
      </c>
      <c r="H115">
        <v>27610</v>
      </c>
      <c r="I115" t="s">
        <v>11</v>
      </c>
      <c r="J115">
        <v>482</v>
      </c>
      <c r="K115">
        <v>0</v>
      </c>
      <c r="N115" s="119">
        <v>27643</v>
      </c>
      <c r="O115" s="120">
        <v>452</v>
      </c>
      <c r="P115" s="120">
        <v>0</v>
      </c>
    </row>
    <row r="116" spans="1:16" x14ac:dyDescent="0.3">
      <c r="A116">
        <v>27633</v>
      </c>
      <c r="B116" t="s">
        <v>65</v>
      </c>
      <c r="C116">
        <f>VLOOKUP(A116,Table37[],3,FALSE)</f>
        <v>885</v>
      </c>
      <c r="D116">
        <f>VLOOKUP(A116,Table37[],4,FALSE)</f>
        <v>0</v>
      </c>
      <c r="H116">
        <v>27609</v>
      </c>
      <c r="I116" t="s">
        <v>20</v>
      </c>
      <c r="J116">
        <v>502</v>
      </c>
      <c r="K116">
        <v>0</v>
      </c>
      <c r="N116" s="119">
        <v>27644</v>
      </c>
      <c r="O116" s="120">
        <v>1026</v>
      </c>
      <c r="P116" s="120">
        <v>0</v>
      </c>
    </row>
    <row r="117" spans="1:16" x14ac:dyDescent="0.3">
      <c r="A117">
        <v>27468</v>
      </c>
      <c r="B117" t="s">
        <v>65</v>
      </c>
      <c r="C117">
        <f>VLOOKUP(A117,Table37[],3,FALSE)</f>
        <v>699</v>
      </c>
      <c r="D117">
        <f>VLOOKUP(A117,Table37[],4,FALSE)</f>
        <v>0</v>
      </c>
      <c r="H117">
        <v>27608</v>
      </c>
      <c r="I117" t="s">
        <v>12</v>
      </c>
      <c r="J117">
        <v>527</v>
      </c>
      <c r="K117">
        <v>0</v>
      </c>
      <c r="N117" s="119">
        <v>27645</v>
      </c>
      <c r="O117" s="120">
        <v>718</v>
      </c>
      <c r="P117" s="120">
        <v>0</v>
      </c>
    </row>
    <row r="118" spans="1:16" x14ac:dyDescent="0.3">
      <c r="A118">
        <v>27619</v>
      </c>
      <c r="B118" t="s">
        <v>65</v>
      </c>
      <c r="C118">
        <f>VLOOKUP(A118,Table37[],3,FALSE)</f>
        <v>434</v>
      </c>
      <c r="D118">
        <f>VLOOKUP(A118,Table37[],4,FALSE)</f>
        <v>0</v>
      </c>
      <c r="H118">
        <v>27607</v>
      </c>
      <c r="I118" t="s">
        <v>7</v>
      </c>
      <c r="J118">
        <v>1541</v>
      </c>
      <c r="K118">
        <v>0</v>
      </c>
      <c r="N118" s="119">
        <v>27646</v>
      </c>
      <c r="O118" s="120">
        <v>392</v>
      </c>
      <c r="P118" s="120">
        <v>0</v>
      </c>
    </row>
    <row r="119" spans="1:16" x14ac:dyDescent="0.3">
      <c r="A119">
        <v>27472</v>
      </c>
      <c r="B119" t="s">
        <v>65</v>
      </c>
      <c r="C119">
        <f>VLOOKUP(A119,Table37[],3,FALSE)</f>
        <v>756</v>
      </c>
      <c r="D119">
        <f>VLOOKUP(A119,Table37[],4,FALSE)</f>
        <v>0</v>
      </c>
      <c r="H119">
        <v>27606</v>
      </c>
      <c r="I119" t="s">
        <v>18</v>
      </c>
      <c r="J119">
        <v>463</v>
      </c>
      <c r="K119">
        <v>0</v>
      </c>
      <c r="N119" s="119">
        <v>27647</v>
      </c>
      <c r="O119" s="120">
        <v>522</v>
      </c>
      <c r="P119" s="120">
        <v>0</v>
      </c>
    </row>
    <row r="120" spans="1:16" x14ac:dyDescent="0.3">
      <c r="A120">
        <v>27334</v>
      </c>
      <c r="B120" t="s">
        <v>65</v>
      </c>
      <c r="C120">
        <f>VLOOKUP(A120,Table37[],3,FALSE)</f>
        <v>1020</v>
      </c>
      <c r="D120">
        <f>VLOOKUP(A120,Table37[],4,FALSE)</f>
        <v>0</v>
      </c>
      <c r="H120">
        <v>27605</v>
      </c>
      <c r="I120" t="s">
        <v>9</v>
      </c>
      <c r="J120">
        <v>245</v>
      </c>
      <c r="K120">
        <v>0</v>
      </c>
      <c r="N120" s="119">
        <v>27648</v>
      </c>
      <c r="O120" s="120">
        <v>355</v>
      </c>
      <c r="P120" s="120">
        <v>0</v>
      </c>
    </row>
    <row r="121" spans="1:16" x14ac:dyDescent="0.3">
      <c r="A121">
        <v>27671</v>
      </c>
      <c r="B121" t="s">
        <v>65</v>
      </c>
      <c r="C121">
        <f>VLOOKUP(A121,Table37[],3,FALSE)</f>
        <v>940</v>
      </c>
      <c r="D121">
        <f>VLOOKUP(A121,Table37[],4,FALSE)</f>
        <v>0</v>
      </c>
      <c r="H121">
        <v>27604</v>
      </c>
      <c r="I121" t="s">
        <v>53</v>
      </c>
      <c r="J121">
        <v>756</v>
      </c>
      <c r="K121">
        <v>0</v>
      </c>
      <c r="N121" s="119">
        <v>27650</v>
      </c>
      <c r="O121" s="120">
        <v>535</v>
      </c>
      <c r="P121" s="120">
        <v>0</v>
      </c>
    </row>
    <row r="122" spans="1:16" x14ac:dyDescent="0.3">
      <c r="A122">
        <v>27625</v>
      </c>
      <c r="B122" t="s">
        <v>65</v>
      </c>
      <c r="C122">
        <f>VLOOKUP(A122,Table37[],3,FALSE)</f>
        <v>616</v>
      </c>
      <c r="D122">
        <f>VLOOKUP(A122,Table37[],4,FALSE)</f>
        <v>616</v>
      </c>
      <c r="H122">
        <v>27603</v>
      </c>
      <c r="I122" t="s">
        <v>9</v>
      </c>
      <c r="J122">
        <v>655</v>
      </c>
      <c r="K122">
        <v>655</v>
      </c>
      <c r="N122" s="119">
        <v>27652</v>
      </c>
      <c r="O122" s="120">
        <v>1213</v>
      </c>
      <c r="P122" s="120">
        <v>0</v>
      </c>
    </row>
    <row r="123" spans="1:16" x14ac:dyDescent="0.3">
      <c r="A123">
        <v>27558</v>
      </c>
      <c r="B123" t="s">
        <v>65</v>
      </c>
      <c r="C123">
        <f>VLOOKUP(A123,Table37[],3,FALSE)</f>
        <v>450</v>
      </c>
      <c r="D123">
        <f>VLOOKUP(A123,Table37[],4,FALSE)</f>
        <v>0</v>
      </c>
      <c r="H123">
        <v>27602</v>
      </c>
      <c r="I123" t="s">
        <v>8</v>
      </c>
      <c r="J123">
        <v>445</v>
      </c>
      <c r="K123">
        <v>0</v>
      </c>
      <c r="N123" s="119">
        <v>27654</v>
      </c>
      <c r="O123" s="120">
        <v>580</v>
      </c>
      <c r="P123" s="120">
        <v>0</v>
      </c>
    </row>
    <row r="124" spans="1:16" x14ac:dyDescent="0.3">
      <c r="A124">
        <v>27566</v>
      </c>
      <c r="B124" t="s">
        <v>65</v>
      </c>
      <c r="C124">
        <f>VLOOKUP(A124,Table37[],3,FALSE)</f>
        <v>451</v>
      </c>
      <c r="D124">
        <f>VLOOKUP(A124,Table37[],4,FALSE)</f>
        <v>0</v>
      </c>
      <c r="H124">
        <v>27601</v>
      </c>
      <c r="I124" t="s">
        <v>53</v>
      </c>
      <c r="J124">
        <v>499</v>
      </c>
      <c r="K124">
        <v>0</v>
      </c>
      <c r="N124" s="119">
        <v>27656</v>
      </c>
      <c r="O124" s="120">
        <v>1715.5</v>
      </c>
      <c r="P124" s="120">
        <v>0</v>
      </c>
    </row>
    <row r="125" spans="1:16" x14ac:dyDescent="0.3">
      <c r="A125">
        <v>27568</v>
      </c>
      <c r="B125" t="s">
        <v>65</v>
      </c>
      <c r="C125">
        <f>VLOOKUP(A125,Table37[],3,FALSE)</f>
        <v>437</v>
      </c>
      <c r="D125">
        <f>VLOOKUP(A125,Table37[],4,FALSE)</f>
        <v>0</v>
      </c>
      <c r="H125">
        <v>27600</v>
      </c>
      <c r="I125" t="s">
        <v>67</v>
      </c>
      <c r="J125">
        <v>722</v>
      </c>
      <c r="K125">
        <v>0</v>
      </c>
      <c r="N125" s="119">
        <v>27658</v>
      </c>
      <c r="O125" s="120">
        <v>426</v>
      </c>
      <c r="P125" s="120">
        <v>0</v>
      </c>
    </row>
    <row r="126" spans="1:16" x14ac:dyDescent="0.3">
      <c r="A126">
        <v>27668</v>
      </c>
      <c r="B126" t="s">
        <v>65</v>
      </c>
      <c r="C126">
        <f>VLOOKUP(A126,Table37[],3,FALSE)</f>
        <v>1500</v>
      </c>
      <c r="D126">
        <f>VLOOKUP(A126,Table37[],4,FALSE)</f>
        <v>1500</v>
      </c>
      <c r="H126">
        <v>27599</v>
      </c>
      <c r="I126" t="s">
        <v>9</v>
      </c>
      <c r="J126">
        <v>482</v>
      </c>
      <c r="K126">
        <v>0</v>
      </c>
      <c r="N126" s="119">
        <v>27659</v>
      </c>
      <c r="O126" s="120">
        <v>59</v>
      </c>
      <c r="P126" s="120">
        <v>0</v>
      </c>
    </row>
    <row r="127" spans="1:16" x14ac:dyDescent="0.3">
      <c r="A127">
        <v>27388</v>
      </c>
      <c r="B127" t="s">
        <v>65</v>
      </c>
      <c r="C127">
        <f>VLOOKUP(A127,Table37[],3,FALSE)</f>
        <v>508</v>
      </c>
      <c r="D127">
        <f>VLOOKUP(A127,Table37[],4,FALSE)</f>
        <v>0</v>
      </c>
      <c r="H127">
        <v>27598</v>
      </c>
      <c r="I127" t="s">
        <v>18</v>
      </c>
      <c r="J127">
        <v>715</v>
      </c>
      <c r="K127">
        <v>0</v>
      </c>
      <c r="N127" s="119">
        <v>27660</v>
      </c>
      <c r="O127" s="120">
        <v>435</v>
      </c>
      <c r="P127" s="120">
        <v>0</v>
      </c>
    </row>
    <row r="128" spans="1:16" x14ac:dyDescent="0.3">
      <c r="A128">
        <v>27466</v>
      </c>
      <c r="B128" t="s">
        <v>65</v>
      </c>
      <c r="C128">
        <f>VLOOKUP(A128,Table37[],3,FALSE)</f>
        <v>904</v>
      </c>
      <c r="D128">
        <f>VLOOKUP(A128,Table37[],4,FALSE)</f>
        <v>0</v>
      </c>
      <c r="H128">
        <v>27597</v>
      </c>
      <c r="I128" t="s">
        <v>9</v>
      </c>
      <c r="J128">
        <v>1144</v>
      </c>
      <c r="K128">
        <v>0</v>
      </c>
      <c r="N128" s="119">
        <v>27661</v>
      </c>
      <c r="O128" s="120">
        <v>435</v>
      </c>
      <c r="P128" s="120">
        <v>0</v>
      </c>
    </row>
    <row r="129" spans="1:16" x14ac:dyDescent="0.3">
      <c r="A129">
        <v>27608</v>
      </c>
      <c r="B129" t="s">
        <v>6</v>
      </c>
      <c r="C129">
        <f>VLOOKUP(A129,Table37[],3,FALSE)</f>
        <v>527</v>
      </c>
      <c r="D129">
        <f>VLOOKUP(A129,Table37[],4,FALSE)</f>
        <v>0</v>
      </c>
      <c r="H129">
        <v>27596</v>
      </c>
      <c r="I129" t="s">
        <v>7</v>
      </c>
      <c r="J129">
        <v>589</v>
      </c>
      <c r="K129">
        <v>0</v>
      </c>
      <c r="N129" s="119">
        <v>27662</v>
      </c>
      <c r="O129" s="120">
        <v>542</v>
      </c>
      <c r="P129" s="120">
        <v>0</v>
      </c>
    </row>
    <row r="130" spans="1:16" x14ac:dyDescent="0.3">
      <c r="A130">
        <v>27587</v>
      </c>
      <c r="B130" t="s">
        <v>6</v>
      </c>
      <c r="C130">
        <f>VLOOKUP(A130,Table37[],3,FALSE)</f>
        <v>752.65</v>
      </c>
      <c r="D130">
        <f>VLOOKUP(A130,Table37[],4,FALSE)</f>
        <v>0</v>
      </c>
      <c r="H130">
        <v>27595</v>
      </c>
      <c r="I130" t="s">
        <v>61</v>
      </c>
      <c r="J130">
        <v>451</v>
      </c>
      <c r="K130">
        <v>0</v>
      </c>
      <c r="N130" s="119">
        <v>27665</v>
      </c>
      <c r="O130" s="120">
        <v>466</v>
      </c>
      <c r="P130" s="120">
        <v>0</v>
      </c>
    </row>
    <row r="131" spans="1:16" x14ac:dyDescent="0.3">
      <c r="A131">
        <v>27078</v>
      </c>
      <c r="B131" t="s">
        <v>6</v>
      </c>
      <c r="C131">
        <f>VLOOKUP(A131,Table37[],3,FALSE)</f>
        <v>428</v>
      </c>
      <c r="D131">
        <f>VLOOKUP(A131,Table37[],4,FALSE)</f>
        <v>0</v>
      </c>
      <c r="H131">
        <v>27594</v>
      </c>
      <c r="I131" t="s">
        <v>82</v>
      </c>
      <c r="J131">
        <v>344</v>
      </c>
      <c r="K131">
        <v>0</v>
      </c>
      <c r="N131" s="119">
        <v>27666</v>
      </c>
      <c r="O131" s="120">
        <v>252</v>
      </c>
      <c r="P131" s="120">
        <v>0</v>
      </c>
    </row>
    <row r="132" spans="1:16" x14ac:dyDescent="0.3">
      <c r="A132">
        <v>27176</v>
      </c>
      <c r="B132" t="s">
        <v>6</v>
      </c>
      <c r="C132">
        <f>VLOOKUP(A132,Table37[],3,FALSE)</f>
        <v>424</v>
      </c>
      <c r="D132">
        <f>VLOOKUP(A132,Table37[],4,FALSE)</f>
        <v>0</v>
      </c>
      <c r="H132">
        <v>27593</v>
      </c>
      <c r="I132" t="s">
        <v>9</v>
      </c>
      <c r="J132">
        <v>543</v>
      </c>
      <c r="K132">
        <v>0</v>
      </c>
      <c r="N132" s="119">
        <v>27668</v>
      </c>
      <c r="O132" s="120">
        <v>1500</v>
      </c>
      <c r="P132" s="120">
        <v>1500</v>
      </c>
    </row>
    <row r="133" spans="1:16" x14ac:dyDescent="0.3">
      <c r="A133">
        <v>27316</v>
      </c>
      <c r="B133" t="s">
        <v>6</v>
      </c>
      <c r="C133">
        <f>VLOOKUP(A133,Table37[],3,FALSE)</f>
        <v>468</v>
      </c>
      <c r="D133">
        <f>VLOOKUP(A133,Table37[],4,FALSE)</f>
        <v>0</v>
      </c>
      <c r="H133">
        <v>27592</v>
      </c>
      <c r="I133" t="s">
        <v>61</v>
      </c>
      <c r="J133">
        <v>0</v>
      </c>
      <c r="K133">
        <v>0</v>
      </c>
      <c r="N133" s="119">
        <v>27669</v>
      </c>
      <c r="O133" s="120">
        <v>181</v>
      </c>
      <c r="P133" s="120">
        <v>0</v>
      </c>
    </row>
    <row r="134" spans="1:16" x14ac:dyDescent="0.3">
      <c r="A134">
        <v>27331</v>
      </c>
      <c r="B134" t="s">
        <v>6</v>
      </c>
      <c r="C134">
        <f>VLOOKUP(A134,Table37[],3,FALSE)</f>
        <v>396</v>
      </c>
      <c r="D134">
        <f>VLOOKUP(A134,Table37[],4,FALSE)</f>
        <v>0</v>
      </c>
      <c r="H134">
        <v>27591</v>
      </c>
      <c r="I134" t="s">
        <v>20</v>
      </c>
      <c r="J134">
        <v>170</v>
      </c>
      <c r="K134">
        <v>0</v>
      </c>
      <c r="N134" s="119">
        <v>27670</v>
      </c>
      <c r="O134" s="120">
        <v>361</v>
      </c>
      <c r="P134" s="120">
        <v>0</v>
      </c>
    </row>
    <row r="135" spans="1:16" x14ac:dyDescent="0.3">
      <c r="A135">
        <v>27631</v>
      </c>
      <c r="B135" t="s">
        <v>6</v>
      </c>
      <c r="C135">
        <f>VLOOKUP(A135,Table37[],3,FALSE)</f>
        <v>617</v>
      </c>
      <c r="D135">
        <f>VLOOKUP(A135,Table37[],4,FALSE)</f>
        <v>0</v>
      </c>
      <c r="H135">
        <v>27590</v>
      </c>
      <c r="I135" t="s">
        <v>67</v>
      </c>
      <c r="J135">
        <v>434</v>
      </c>
      <c r="K135">
        <v>0</v>
      </c>
      <c r="N135" s="119">
        <v>27671</v>
      </c>
      <c r="O135" s="120">
        <v>940</v>
      </c>
      <c r="P135" s="120">
        <v>0</v>
      </c>
    </row>
    <row r="136" spans="1:16" x14ac:dyDescent="0.3">
      <c r="A136">
        <v>27245</v>
      </c>
      <c r="B136" t="s">
        <v>6</v>
      </c>
      <c r="C136">
        <f>VLOOKUP(A136,Table37[],3,FALSE)</f>
        <v>209</v>
      </c>
      <c r="D136">
        <f>VLOOKUP(A136,Table37[],4,FALSE)</f>
        <v>0</v>
      </c>
      <c r="H136">
        <v>27589</v>
      </c>
      <c r="I136" t="s">
        <v>18</v>
      </c>
      <c r="J136">
        <v>561</v>
      </c>
      <c r="K136">
        <v>0</v>
      </c>
      <c r="N136" s="119">
        <v>27672</v>
      </c>
      <c r="O136" s="120">
        <v>14</v>
      </c>
      <c r="P136" s="120">
        <v>14</v>
      </c>
    </row>
    <row r="137" spans="1:16" x14ac:dyDescent="0.3">
      <c r="A137">
        <v>27591</v>
      </c>
      <c r="B137" t="s">
        <v>39</v>
      </c>
      <c r="C137">
        <f>VLOOKUP(A137,Table37[],3,FALSE)</f>
        <v>170</v>
      </c>
      <c r="D137">
        <f>VLOOKUP(A137,Table37[],4,FALSE)</f>
        <v>0</v>
      </c>
      <c r="H137">
        <v>27588</v>
      </c>
      <c r="I137" t="s">
        <v>18</v>
      </c>
      <c r="J137">
        <v>408</v>
      </c>
      <c r="K137">
        <v>0</v>
      </c>
      <c r="N137" s="119">
        <v>27674</v>
      </c>
      <c r="O137" s="120">
        <v>1201.5</v>
      </c>
      <c r="P137" s="120">
        <v>0</v>
      </c>
    </row>
    <row r="138" spans="1:16" x14ac:dyDescent="0.3">
      <c r="A138">
        <v>27497</v>
      </c>
      <c r="B138" t="s">
        <v>39</v>
      </c>
      <c r="C138">
        <f>VLOOKUP(A138,Table37[],3,FALSE)</f>
        <v>747</v>
      </c>
      <c r="D138">
        <f>VLOOKUP(A138,Table37[],4,FALSE)</f>
        <v>0</v>
      </c>
      <c r="H138">
        <v>27587</v>
      </c>
      <c r="I138" t="s">
        <v>12</v>
      </c>
      <c r="J138">
        <v>752.65</v>
      </c>
      <c r="K138">
        <v>0</v>
      </c>
      <c r="N138" s="119">
        <v>27675</v>
      </c>
      <c r="O138" s="120">
        <v>524</v>
      </c>
      <c r="P138" s="120">
        <v>0</v>
      </c>
    </row>
    <row r="139" spans="1:16" x14ac:dyDescent="0.3">
      <c r="A139">
        <v>27462</v>
      </c>
      <c r="B139" t="s">
        <v>39</v>
      </c>
      <c r="C139">
        <f>VLOOKUP(A139,Table37[],3,FALSE)</f>
        <v>484</v>
      </c>
      <c r="D139">
        <f>VLOOKUP(A139,Table37[],4,FALSE)</f>
        <v>0</v>
      </c>
      <c r="H139">
        <v>27586</v>
      </c>
      <c r="I139" t="s">
        <v>67</v>
      </c>
      <c r="J139">
        <v>459</v>
      </c>
      <c r="K139">
        <v>0</v>
      </c>
      <c r="N139" s="119">
        <v>27676</v>
      </c>
      <c r="O139" s="120">
        <v>494</v>
      </c>
      <c r="P139" s="120">
        <v>0</v>
      </c>
    </row>
    <row r="140" spans="1:16" x14ac:dyDescent="0.3">
      <c r="A140">
        <v>27648</v>
      </c>
      <c r="B140" t="s">
        <v>39</v>
      </c>
      <c r="C140">
        <f>VLOOKUP(A140,Table37[],3,FALSE)</f>
        <v>355</v>
      </c>
      <c r="D140">
        <f>VLOOKUP(A140,Table37[],4,FALSE)</f>
        <v>0</v>
      </c>
      <c r="H140">
        <v>27585</v>
      </c>
      <c r="I140" t="s">
        <v>67</v>
      </c>
      <c r="J140">
        <v>466</v>
      </c>
      <c r="K140">
        <v>0</v>
      </c>
      <c r="N140" s="119">
        <v>27677</v>
      </c>
      <c r="O140" s="120">
        <v>35</v>
      </c>
      <c r="P140" s="120">
        <v>0</v>
      </c>
    </row>
    <row r="141" spans="1:16" x14ac:dyDescent="0.3">
      <c r="A141">
        <v>27661</v>
      </c>
      <c r="B141" t="s">
        <v>39</v>
      </c>
      <c r="C141">
        <f>VLOOKUP(A141,Table37[],3,FALSE)</f>
        <v>435</v>
      </c>
      <c r="D141">
        <f>VLOOKUP(A141,Table37[],4,FALSE)</f>
        <v>0</v>
      </c>
      <c r="H141">
        <v>27584</v>
      </c>
      <c r="I141" t="s">
        <v>82</v>
      </c>
      <c r="J141">
        <v>515</v>
      </c>
      <c r="K141">
        <v>0</v>
      </c>
      <c r="N141" s="119">
        <v>27678</v>
      </c>
      <c r="O141" s="120">
        <v>463</v>
      </c>
      <c r="P141" s="120">
        <v>463</v>
      </c>
    </row>
    <row r="142" spans="1:16" x14ac:dyDescent="0.3">
      <c r="A142">
        <v>27576</v>
      </c>
      <c r="B142" t="s">
        <v>39</v>
      </c>
      <c r="C142">
        <f>VLOOKUP(A142,Table37[],3,FALSE)</f>
        <v>476</v>
      </c>
      <c r="D142">
        <f>VLOOKUP(A142,Table37[],4,FALSE)</f>
        <v>0</v>
      </c>
      <c r="H142">
        <v>27583</v>
      </c>
      <c r="I142" t="s">
        <v>15</v>
      </c>
      <c r="J142">
        <v>434</v>
      </c>
      <c r="K142">
        <v>0</v>
      </c>
      <c r="N142" s="119">
        <v>27679</v>
      </c>
      <c r="O142" s="120">
        <v>431</v>
      </c>
      <c r="P142" s="120">
        <v>0</v>
      </c>
    </row>
    <row r="143" spans="1:16" x14ac:dyDescent="0.3">
      <c r="A143">
        <v>27686</v>
      </c>
      <c r="B143" t="s">
        <v>39</v>
      </c>
      <c r="C143">
        <f>VLOOKUP(A143,Table37[],3,FALSE)</f>
        <v>97</v>
      </c>
      <c r="D143">
        <f>VLOOKUP(A143,Table37[],4,FALSE)</f>
        <v>0</v>
      </c>
      <c r="H143">
        <v>27582</v>
      </c>
      <c r="I143" t="s">
        <v>11</v>
      </c>
      <c r="J143">
        <v>416</v>
      </c>
      <c r="K143">
        <v>0</v>
      </c>
      <c r="N143" s="119">
        <v>27681</v>
      </c>
      <c r="O143" s="120">
        <v>388</v>
      </c>
      <c r="P143" s="120">
        <v>0</v>
      </c>
    </row>
    <row r="144" spans="1:16" x14ac:dyDescent="0.3">
      <c r="A144">
        <v>27609</v>
      </c>
      <c r="B144" t="s">
        <v>39</v>
      </c>
      <c r="C144">
        <f>VLOOKUP(A144,Table37[],3,FALSE)</f>
        <v>502</v>
      </c>
      <c r="D144">
        <f>VLOOKUP(A144,Table37[],4,FALSE)</f>
        <v>0</v>
      </c>
      <c r="H144">
        <v>27581</v>
      </c>
      <c r="I144" t="s">
        <v>8</v>
      </c>
      <c r="J144">
        <v>507</v>
      </c>
      <c r="K144">
        <v>0</v>
      </c>
      <c r="N144" s="119">
        <v>27682</v>
      </c>
      <c r="O144" s="120">
        <v>550</v>
      </c>
      <c r="P144" s="120">
        <v>0</v>
      </c>
    </row>
    <row r="145" spans="1:16" x14ac:dyDescent="0.3">
      <c r="A145">
        <v>27698</v>
      </c>
      <c r="B145" t="s">
        <v>39</v>
      </c>
      <c r="C145">
        <f>VLOOKUP(A145,Table37[],3,FALSE)</f>
        <v>460</v>
      </c>
      <c r="D145">
        <f>VLOOKUP(A145,Table37[],4,FALSE)</f>
        <v>0</v>
      </c>
      <c r="H145">
        <v>27580</v>
      </c>
      <c r="I145" t="s">
        <v>9</v>
      </c>
      <c r="J145">
        <v>470</v>
      </c>
      <c r="K145">
        <v>0</v>
      </c>
      <c r="N145" s="119">
        <v>27683</v>
      </c>
      <c r="O145" s="120">
        <v>560</v>
      </c>
      <c r="P145" s="120">
        <v>0</v>
      </c>
    </row>
    <row r="146" spans="1:16" x14ac:dyDescent="0.3">
      <c r="A146">
        <v>27643</v>
      </c>
      <c r="B146" t="s">
        <v>39</v>
      </c>
      <c r="C146">
        <f>VLOOKUP(A146,Table37[],3,FALSE)</f>
        <v>452</v>
      </c>
      <c r="D146">
        <f>VLOOKUP(A146,Table37[],4,FALSE)</f>
        <v>0</v>
      </c>
      <c r="H146">
        <v>27579</v>
      </c>
      <c r="I146" t="s">
        <v>7</v>
      </c>
      <c r="J146">
        <v>23</v>
      </c>
      <c r="K146">
        <v>0</v>
      </c>
      <c r="N146" s="119">
        <v>27684</v>
      </c>
      <c r="O146" s="120">
        <v>1224</v>
      </c>
      <c r="P146" s="120">
        <v>0</v>
      </c>
    </row>
    <row r="147" spans="1:16" x14ac:dyDescent="0.3">
      <c r="H147">
        <v>27578</v>
      </c>
      <c r="I147" t="s">
        <v>53</v>
      </c>
      <c r="J147">
        <v>486</v>
      </c>
      <c r="K147">
        <v>0</v>
      </c>
      <c r="N147" s="119">
        <v>27686</v>
      </c>
      <c r="O147" s="120">
        <v>97</v>
      </c>
      <c r="P147" s="120">
        <v>0</v>
      </c>
    </row>
    <row r="148" spans="1:16" x14ac:dyDescent="0.3">
      <c r="H148">
        <v>27577</v>
      </c>
      <c r="I148" t="s">
        <v>8</v>
      </c>
      <c r="J148">
        <v>461.5</v>
      </c>
      <c r="K148">
        <v>0</v>
      </c>
      <c r="N148" s="119">
        <v>27698</v>
      </c>
      <c r="O148" s="120">
        <v>460</v>
      </c>
      <c r="P148" s="120">
        <v>0</v>
      </c>
    </row>
    <row r="149" spans="1:16" x14ac:dyDescent="0.3">
      <c r="H149">
        <v>27576</v>
      </c>
      <c r="I149" t="s">
        <v>20</v>
      </c>
      <c r="J149">
        <v>476</v>
      </c>
      <c r="K149">
        <v>0</v>
      </c>
      <c r="N149" s="119">
        <v>27717</v>
      </c>
      <c r="O149" s="120">
        <v>454</v>
      </c>
      <c r="P149" s="120">
        <v>0</v>
      </c>
    </row>
    <row r="150" spans="1:16" x14ac:dyDescent="0.3">
      <c r="H150">
        <v>27575</v>
      </c>
      <c r="I150" t="s">
        <v>11</v>
      </c>
      <c r="J150">
        <v>1228</v>
      </c>
      <c r="K150">
        <v>0</v>
      </c>
      <c r="N150" s="119" t="s">
        <v>30</v>
      </c>
      <c r="O150" s="120">
        <v>83361.8</v>
      </c>
      <c r="P150" s="120">
        <v>6060</v>
      </c>
    </row>
    <row r="151" spans="1:16" x14ac:dyDescent="0.3">
      <c r="H151">
        <v>27574</v>
      </c>
      <c r="I151" t="s">
        <v>61</v>
      </c>
      <c r="J151">
        <v>573</v>
      </c>
      <c r="K151">
        <v>0</v>
      </c>
    </row>
    <row r="152" spans="1:16" x14ac:dyDescent="0.3">
      <c r="H152">
        <v>27573</v>
      </c>
      <c r="I152" t="s">
        <v>11</v>
      </c>
      <c r="J152">
        <v>1664</v>
      </c>
      <c r="K152">
        <v>0</v>
      </c>
    </row>
    <row r="153" spans="1:16" x14ac:dyDescent="0.3">
      <c r="H153">
        <v>27572</v>
      </c>
      <c r="I153" t="s">
        <v>7</v>
      </c>
      <c r="J153">
        <v>434</v>
      </c>
      <c r="K153">
        <v>0</v>
      </c>
    </row>
    <row r="154" spans="1:16" x14ac:dyDescent="0.3">
      <c r="H154">
        <v>27571</v>
      </c>
      <c r="I154" t="s">
        <v>9</v>
      </c>
      <c r="J154">
        <v>411</v>
      </c>
      <c r="K154">
        <v>0</v>
      </c>
    </row>
    <row r="155" spans="1:16" x14ac:dyDescent="0.3">
      <c r="H155">
        <v>27570</v>
      </c>
      <c r="I155" t="s">
        <v>53</v>
      </c>
      <c r="J155">
        <v>608</v>
      </c>
      <c r="K155">
        <v>608</v>
      </c>
    </row>
    <row r="156" spans="1:16" x14ac:dyDescent="0.3">
      <c r="H156">
        <v>27569</v>
      </c>
      <c r="I156" t="s">
        <v>61</v>
      </c>
      <c r="J156">
        <v>23</v>
      </c>
      <c r="K156">
        <v>0</v>
      </c>
    </row>
    <row r="157" spans="1:16" x14ac:dyDescent="0.3">
      <c r="H157">
        <v>27568</v>
      </c>
      <c r="I157" t="s">
        <v>67</v>
      </c>
      <c r="J157">
        <v>437</v>
      </c>
      <c r="K157">
        <v>0</v>
      </c>
    </row>
    <row r="158" spans="1:16" x14ac:dyDescent="0.3">
      <c r="H158">
        <v>27567</v>
      </c>
      <c r="I158" t="s">
        <v>11</v>
      </c>
      <c r="J158">
        <v>552</v>
      </c>
      <c r="K158">
        <v>0</v>
      </c>
    </row>
    <row r="159" spans="1:16" x14ac:dyDescent="0.3">
      <c r="H159">
        <v>27566</v>
      </c>
      <c r="I159" t="s">
        <v>67</v>
      </c>
      <c r="J159">
        <v>451</v>
      </c>
      <c r="K159">
        <v>0</v>
      </c>
    </row>
    <row r="160" spans="1:16" x14ac:dyDescent="0.3">
      <c r="H160">
        <v>27565</v>
      </c>
      <c r="I160" t="s">
        <v>9</v>
      </c>
      <c r="J160">
        <v>24.5</v>
      </c>
      <c r="K160">
        <v>0</v>
      </c>
    </row>
    <row r="161" spans="8:11" x14ac:dyDescent="0.3">
      <c r="H161">
        <v>27564</v>
      </c>
      <c r="I161" t="s">
        <v>9</v>
      </c>
      <c r="J161">
        <v>428</v>
      </c>
      <c r="K161">
        <v>428</v>
      </c>
    </row>
    <row r="162" spans="8:11" x14ac:dyDescent="0.3">
      <c r="H162">
        <v>27563</v>
      </c>
      <c r="I162" t="s">
        <v>11</v>
      </c>
      <c r="J162">
        <v>1768</v>
      </c>
      <c r="K162">
        <v>0</v>
      </c>
    </row>
    <row r="163" spans="8:11" x14ac:dyDescent="0.3">
      <c r="H163">
        <v>27562</v>
      </c>
      <c r="I163" t="s">
        <v>7</v>
      </c>
      <c r="J163">
        <v>454</v>
      </c>
      <c r="K163">
        <v>0</v>
      </c>
    </row>
    <row r="164" spans="8:11" x14ac:dyDescent="0.3">
      <c r="H164">
        <v>27561</v>
      </c>
      <c r="I164" t="s">
        <v>7</v>
      </c>
      <c r="J164">
        <v>434</v>
      </c>
      <c r="K164">
        <v>0</v>
      </c>
    </row>
    <row r="165" spans="8:11" x14ac:dyDescent="0.3">
      <c r="H165">
        <v>27560</v>
      </c>
      <c r="I165" t="s">
        <v>15</v>
      </c>
      <c r="J165">
        <v>437</v>
      </c>
      <c r="K165">
        <v>0</v>
      </c>
    </row>
    <row r="166" spans="8:11" x14ac:dyDescent="0.3">
      <c r="H166">
        <v>27559</v>
      </c>
      <c r="I166" t="s">
        <v>9</v>
      </c>
      <c r="J166">
        <v>796</v>
      </c>
      <c r="K166">
        <v>0</v>
      </c>
    </row>
    <row r="167" spans="8:11" x14ac:dyDescent="0.3">
      <c r="H167">
        <v>27558</v>
      </c>
      <c r="I167" t="s">
        <v>67</v>
      </c>
      <c r="J167">
        <v>450</v>
      </c>
      <c r="K167">
        <v>0</v>
      </c>
    </row>
    <row r="168" spans="8:11" x14ac:dyDescent="0.3">
      <c r="H168">
        <v>27557</v>
      </c>
      <c r="I168" t="s">
        <v>11</v>
      </c>
      <c r="J168">
        <v>1312</v>
      </c>
      <c r="K168">
        <v>0</v>
      </c>
    </row>
    <row r="169" spans="8:11" x14ac:dyDescent="0.3">
      <c r="H169">
        <v>27556</v>
      </c>
      <c r="I169" t="s">
        <v>18</v>
      </c>
      <c r="J169">
        <v>454</v>
      </c>
      <c r="K169">
        <v>0</v>
      </c>
    </row>
    <row r="170" spans="8:11" x14ac:dyDescent="0.3">
      <c r="H170">
        <v>27555</v>
      </c>
      <c r="I170" t="s">
        <v>8</v>
      </c>
      <c r="J170">
        <v>997</v>
      </c>
      <c r="K170">
        <v>0</v>
      </c>
    </row>
    <row r="171" spans="8:11" x14ac:dyDescent="0.3">
      <c r="H171">
        <v>27554</v>
      </c>
      <c r="I171" t="s">
        <v>18</v>
      </c>
      <c r="J171">
        <v>573</v>
      </c>
      <c r="K171">
        <v>0</v>
      </c>
    </row>
    <row r="172" spans="8:11" x14ac:dyDescent="0.3">
      <c r="H172">
        <v>27553</v>
      </c>
      <c r="I172" t="s">
        <v>18</v>
      </c>
      <c r="J172">
        <v>1284.5</v>
      </c>
      <c r="K172">
        <v>0</v>
      </c>
    </row>
    <row r="173" spans="8:11" x14ac:dyDescent="0.3">
      <c r="H173">
        <v>27552</v>
      </c>
      <c r="I173" t="s">
        <v>18</v>
      </c>
      <c r="J173">
        <v>428</v>
      </c>
      <c r="K173">
        <v>0</v>
      </c>
    </row>
    <row r="174" spans="8:11" x14ac:dyDescent="0.3">
      <c r="H174">
        <v>27551</v>
      </c>
      <c r="I174" t="s">
        <v>18</v>
      </c>
      <c r="J174">
        <v>432</v>
      </c>
      <c r="K174">
        <v>0</v>
      </c>
    </row>
    <row r="175" spans="8:11" x14ac:dyDescent="0.3">
      <c r="H175">
        <v>27550</v>
      </c>
      <c r="I175" t="s">
        <v>11</v>
      </c>
      <c r="J175">
        <v>216</v>
      </c>
      <c r="K175">
        <v>0</v>
      </c>
    </row>
    <row r="176" spans="8:11" x14ac:dyDescent="0.3">
      <c r="H176">
        <v>27549</v>
      </c>
      <c r="I176" t="s">
        <v>18</v>
      </c>
      <c r="J176">
        <v>1716</v>
      </c>
      <c r="K176">
        <v>0</v>
      </c>
    </row>
    <row r="177" spans="8:11" x14ac:dyDescent="0.3">
      <c r="H177">
        <v>27548</v>
      </c>
      <c r="I177" t="s">
        <v>15</v>
      </c>
      <c r="J177">
        <v>542</v>
      </c>
      <c r="K177">
        <v>0</v>
      </c>
    </row>
    <row r="178" spans="8:11" x14ac:dyDescent="0.3">
      <c r="H178">
        <v>27547</v>
      </c>
      <c r="I178" t="s">
        <v>8</v>
      </c>
      <c r="J178">
        <v>444</v>
      </c>
      <c r="K178">
        <v>444</v>
      </c>
    </row>
    <row r="179" spans="8:11" x14ac:dyDescent="0.3">
      <c r="H179">
        <v>27546</v>
      </c>
      <c r="I179" t="s">
        <v>18</v>
      </c>
      <c r="J179">
        <v>503</v>
      </c>
      <c r="K179">
        <v>0</v>
      </c>
    </row>
    <row r="180" spans="8:11" x14ac:dyDescent="0.3">
      <c r="H180">
        <v>27545</v>
      </c>
      <c r="I180" t="s">
        <v>15</v>
      </c>
      <c r="J180">
        <v>301</v>
      </c>
      <c r="K180">
        <v>0</v>
      </c>
    </row>
    <row r="181" spans="8:11" x14ac:dyDescent="0.3">
      <c r="H181">
        <v>27544</v>
      </c>
      <c r="I181" t="s">
        <v>7</v>
      </c>
      <c r="J181">
        <v>466</v>
      </c>
      <c r="K181">
        <v>0</v>
      </c>
    </row>
    <row r="182" spans="8:11" x14ac:dyDescent="0.3">
      <c r="H182">
        <v>27543</v>
      </c>
      <c r="I182" t="s">
        <v>8</v>
      </c>
      <c r="J182">
        <v>523</v>
      </c>
      <c r="K182">
        <v>0</v>
      </c>
    </row>
    <row r="183" spans="8:11" x14ac:dyDescent="0.3">
      <c r="H183">
        <v>27542</v>
      </c>
      <c r="I183" t="s">
        <v>18</v>
      </c>
      <c r="J183">
        <v>1836</v>
      </c>
      <c r="K183">
        <v>0</v>
      </c>
    </row>
    <row r="184" spans="8:11" x14ac:dyDescent="0.3">
      <c r="H184">
        <v>27541</v>
      </c>
      <c r="I184" t="s">
        <v>7</v>
      </c>
      <c r="J184">
        <v>0</v>
      </c>
      <c r="K184">
        <v>0</v>
      </c>
    </row>
    <row r="185" spans="8:11" x14ac:dyDescent="0.3">
      <c r="H185">
        <v>27540</v>
      </c>
      <c r="I185" t="s">
        <v>15</v>
      </c>
      <c r="J185">
        <v>454</v>
      </c>
      <c r="K185">
        <v>0</v>
      </c>
    </row>
    <row r="186" spans="8:11" x14ac:dyDescent="0.3">
      <c r="H186">
        <v>27539</v>
      </c>
      <c r="I186" t="s">
        <v>9</v>
      </c>
      <c r="J186">
        <v>475</v>
      </c>
      <c r="K186">
        <v>0</v>
      </c>
    </row>
    <row r="187" spans="8:11" x14ac:dyDescent="0.3">
      <c r="H187">
        <v>27538</v>
      </c>
      <c r="I187" t="s">
        <v>8</v>
      </c>
      <c r="J187">
        <v>537</v>
      </c>
      <c r="K187">
        <v>0</v>
      </c>
    </row>
    <row r="188" spans="8:11" x14ac:dyDescent="0.3">
      <c r="H188">
        <v>27537</v>
      </c>
      <c r="I188" t="s">
        <v>15</v>
      </c>
      <c r="J188">
        <v>422</v>
      </c>
      <c r="K188">
        <v>0</v>
      </c>
    </row>
    <row r="189" spans="8:11" x14ac:dyDescent="0.3">
      <c r="H189">
        <v>27536</v>
      </c>
      <c r="I189" t="s">
        <v>53</v>
      </c>
      <c r="J189">
        <v>25</v>
      </c>
      <c r="K189">
        <v>0</v>
      </c>
    </row>
    <row r="190" spans="8:11" x14ac:dyDescent="0.3">
      <c r="H190">
        <v>27535</v>
      </c>
      <c r="I190" t="s">
        <v>18</v>
      </c>
      <c r="J190">
        <v>498</v>
      </c>
      <c r="K190">
        <v>0</v>
      </c>
    </row>
    <row r="191" spans="8:11" x14ac:dyDescent="0.3">
      <c r="H191">
        <v>27534</v>
      </c>
      <c r="I191" t="s">
        <v>9</v>
      </c>
      <c r="J191">
        <v>789</v>
      </c>
      <c r="K191">
        <v>0</v>
      </c>
    </row>
    <row r="192" spans="8:11" x14ac:dyDescent="0.3">
      <c r="H192">
        <v>27533</v>
      </c>
      <c r="I192" t="s">
        <v>53</v>
      </c>
      <c r="J192">
        <v>449</v>
      </c>
      <c r="K192">
        <v>0</v>
      </c>
    </row>
    <row r="193" spans="8:11" x14ac:dyDescent="0.3">
      <c r="H193">
        <v>27532</v>
      </c>
      <c r="I193" t="s">
        <v>14</v>
      </c>
      <c r="J193">
        <v>1116</v>
      </c>
      <c r="K193">
        <v>0</v>
      </c>
    </row>
    <row r="194" spans="8:11" x14ac:dyDescent="0.3">
      <c r="H194">
        <v>27531</v>
      </c>
      <c r="I194" t="s">
        <v>53</v>
      </c>
      <c r="J194">
        <v>452</v>
      </c>
      <c r="K194">
        <v>0</v>
      </c>
    </row>
    <row r="195" spans="8:11" x14ac:dyDescent="0.3">
      <c r="H195">
        <v>27530</v>
      </c>
      <c r="I195" t="s">
        <v>11</v>
      </c>
      <c r="J195">
        <v>582</v>
      </c>
      <c r="K195">
        <v>0</v>
      </c>
    </row>
    <row r="196" spans="8:11" x14ac:dyDescent="0.3">
      <c r="H196">
        <v>27529</v>
      </c>
      <c r="I196" t="s">
        <v>53</v>
      </c>
      <c r="J196">
        <v>463</v>
      </c>
      <c r="K196">
        <v>0</v>
      </c>
    </row>
    <row r="197" spans="8:11" x14ac:dyDescent="0.3">
      <c r="H197">
        <v>27528</v>
      </c>
      <c r="I197" t="s">
        <v>15</v>
      </c>
      <c r="J197">
        <v>1182</v>
      </c>
      <c r="K197">
        <v>0</v>
      </c>
    </row>
    <row r="198" spans="8:11" x14ac:dyDescent="0.3">
      <c r="H198">
        <v>27527</v>
      </c>
      <c r="I198" t="s">
        <v>18</v>
      </c>
      <c r="J198">
        <v>681</v>
      </c>
      <c r="K198">
        <v>0</v>
      </c>
    </row>
    <row r="199" spans="8:11" x14ac:dyDescent="0.3">
      <c r="H199">
        <v>27526</v>
      </c>
      <c r="I199" t="s">
        <v>53</v>
      </c>
      <c r="J199">
        <v>479</v>
      </c>
      <c r="K199">
        <v>0</v>
      </c>
    </row>
    <row r="200" spans="8:11" x14ac:dyDescent="0.3">
      <c r="H200">
        <v>27525</v>
      </c>
      <c r="I200" t="s">
        <v>12</v>
      </c>
      <c r="J200">
        <v>1651</v>
      </c>
      <c r="K200">
        <v>0</v>
      </c>
    </row>
    <row r="201" spans="8:11" x14ac:dyDescent="0.3">
      <c r="H201">
        <v>27524</v>
      </c>
      <c r="I201" t="s">
        <v>11</v>
      </c>
      <c r="J201">
        <v>469</v>
      </c>
      <c r="K201">
        <v>0</v>
      </c>
    </row>
    <row r="202" spans="8:11" x14ac:dyDescent="0.3">
      <c r="H202">
        <v>27523</v>
      </c>
      <c r="I202" t="s">
        <v>53</v>
      </c>
      <c r="J202">
        <v>112</v>
      </c>
      <c r="K202">
        <v>0</v>
      </c>
    </row>
    <row r="203" spans="8:11" x14ac:dyDescent="0.3">
      <c r="H203">
        <v>27522</v>
      </c>
      <c r="I203" t="s">
        <v>53</v>
      </c>
      <c r="J203">
        <v>544</v>
      </c>
      <c r="K203">
        <v>0</v>
      </c>
    </row>
    <row r="204" spans="8:11" x14ac:dyDescent="0.3">
      <c r="H204">
        <v>27521</v>
      </c>
      <c r="I204" t="s">
        <v>8</v>
      </c>
      <c r="J204">
        <v>115</v>
      </c>
      <c r="K204">
        <v>0</v>
      </c>
    </row>
    <row r="205" spans="8:11" x14ac:dyDescent="0.3">
      <c r="H205">
        <v>27520</v>
      </c>
      <c r="I205" t="s">
        <v>67</v>
      </c>
      <c r="J205">
        <v>66</v>
      </c>
      <c r="K205">
        <v>0</v>
      </c>
    </row>
    <row r="206" spans="8:11" x14ac:dyDescent="0.3">
      <c r="H206">
        <v>27519</v>
      </c>
      <c r="I206" t="s">
        <v>12</v>
      </c>
      <c r="J206">
        <v>462</v>
      </c>
      <c r="K206">
        <v>0</v>
      </c>
    </row>
    <row r="207" spans="8:11" x14ac:dyDescent="0.3">
      <c r="H207">
        <v>27518</v>
      </c>
      <c r="I207" t="s">
        <v>18</v>
      </c>
      <c r="J207">
        <v>473</v>
      </c>
      <c r="K207">
        <v>473</v>
      </c>
    </row>
    <row r="208" spans="8:11" x14ac:dyDescent="0.3">
      <c r="H208">
        <v>27517</v>
      </c>
      <c r="I208" t="s">
        <v>9</v>
      </c>
      <c r="J208">
        <v>426</v>
      </c>
      <c r="K208">
        <v>0</v>
      </c>
    </row>
    <row r="209" spans="8:11" x14ac:dyDescent="0.3">
      <c r="H209">
        <v>27516</v>
      </c>
      <c r="I209" t="s">
        <v>67</v>
      </c>
      <c r="J209">
        <v>688</v>
      </c>
      <c r="K209">
        <v>0</v>
      </c>
    </row>
    <row r="210" spans="8:11" x14ac:dyDescent="0.3">
      <c r="H210">
        <v>27515</v>
      </c>
      <c r="I210" t="s">
        <v>11</v>
      </c>
      <c r="J210">
        <v>459</v>
      </c>
      <c r="K210">
        <v>0</v>
      </c>
    </row>
    <row r="211" spans="8:11" x14ac:dyDescent="0.3">
      <c r="H211">
        <v>27514</v>
      </c>
      <c r="I211" t="s">
        <v>11</v>
      </c>
      <c r="J211">
        <v>1306</v>
      </c>
      <c r="K211">
        <v>0</v>
      </c>
    </row>
    <row r="212" spans="8:11" x14ac:dyDescent="0.3">
      <c r="H212">
        <v>27513</v>
      </c>
      <c r="I212" t="s">
        <v>18</v>
      </c>
      <c r="J212">
        <v>61</v>
      </c>
      <c r="K212">
        <v>0</v>
      </c>
    </row>
    <row r="213" spans="8:11" x14ac:dyDescent="0.3">
      <c r="H213">
        <v>27512</v>
      </c>
      <c r="I213" t="s">
        <v>67</v>
      </c>
      <c r="J213">
        <v>568</v>
      </c>
      <c r="K213">
        <v>0</v>
      </c>
    </row>
    <row r="214" spans="8:11" x14ac:dyDescent="0.3">
      <c r="H214">
        <v>27511</v>
      </c>
      <c r="I214" t="s">
        <v>8</v>
      </c>
      <c r="J214">
        <v>957</v>
      </c>
      <c r="K214">
        <v>0</v>
      </c>
    </row>
    <row r="215" spans="8:11" x14ac:dyDescent="0.3">
      <c r="H215">
        <v>27510</v>
      </c>
      <c r="I215" t="s">
        <v>53</v>
      </c>
      <c r="J215">
        <v>1251</v>
      </c>
      <c r="K215">
        <v>0</v>
      </c>
    </row>
    <row r="216" spans="8:11" x14ac:dyDescent="0.3">
      <c r="H216">
        <v>27509</v>
      </c>
      <c r="I216" t="s">
        <v>9</v>
      </c>
      <c r="J216">
        <v>1333</v>
      </c>
      <c r="K216">
        <v>0</v>
      </c>
    </row>
    <row r="217" spans="8:11" x14ac:dyDescent="0.3">
      <c r="H217">
        <v>27508</v>
      </c>
      <c r="I217" t="s">
        <v>79</v>
      </c>
      <c r="J217">
        <v>486</v>
      </c>
      <c r="K217">
        <v>486</v>
      </c>
    </row>
    <row r="218" spans="8:11" x14ac:dyDescent="0.3">
      <c r="H218">
        <v>27507</v>
      </c>
      <c r="I218" t="s">
        <v>12</v>
      </c>
      <c r="J218">
        <v>3783</v>
      </c>
      <c r="K218">
        <v>3783</v>
      </c>
    </row>
    <row r="219" spans="8:11" x14ac:dyDescent="0.3">
      <c r="H219">
        <v>27506</v>
      </c>
      <c r="I219" t="s">
        <v>8</v>
      </c>
      <c r="J219">
        <v>506</v>
      </c>
      <c r="K219">
        <v>0</v>
      </c>
    </row>
    <row r="220" spans="8:11" x14ac:dyDescent="0.3">
      <c r="H220">
        <v>27505</v>
      </c>
      <c r="I220" t="s">
        <v>67</v>
      </c>
      <c r="J220">
        <v>450</v>
      </c>
      <c r="K220">
        <v>0</v>
      </c>
    </row>
    <row r="221" spans="8:11" x14ac:dyDescent="0.3">
      <c r="H221">
        <v>27504</v>
      </c>
      <c r="I221" t="s">
        <v>8</v>
      </c>
      <c r="J221">
        <v>450.5</v>
      </c>
      <c r="K221">
        <v>0</v>
      </c>
    </row>
    <row r="222" spans="8:11" x14ac:dyDescent="0.3">
      <c r="H222">
        <v>27503</v>
      </c>
      <c r="I222" t="s">
        <v>11</v>
      </c>
      <c r="J222">
        <v>483</v>
      </c>
      <c r="K222">
        <v>0</v>
      </c>
    </row>
    <row r="223" spans="8:11" x14ac:dyDescent="0.3">
      <c r="H223">
        <v>27502</v>
      </c>
      <c r="I223" t="s">
        <v>21</v>
      </c>
      <c r="J223">
        <v>2061</v>
      </c>
      <c r="K223">
        <v>0</v>
      </c>
    </row>
    <row r="224" spans="8:11" x14ac:dyDescent="0.3">
      <c r="H224">
        <v>27501</v>
      </c>
      <c r="I224" t="s">
        <v>8</v>
      </c>
      <c r="J224">
        <v>566</v>
      </c>
      <c r="K224">
        <v>0</v>
      </c>
    </row>
    <row r="225" spans="8:11" x14ac:dyDescent="0.3">
      <c r="H225">
        <v>27500</v>
      </c>
      <c r="I225" t="s">
        <v>18</v>
      </c>
      <c r="J225">
        <v>597</v>
      </c>
      <c r="K225">
        <v>0</v>
      </c>
    </row>
    <row r="226" spans="8:11" x14ac:dyDescent="0.3">
      <c r="H226">
        <v>27499</v>
      </c>
      <c r="I226" t="s">
        <v>9</v>
      </c>
      <c r="J226">
        <v>278</v>
      </c>
      <c r="K226">
        <v>0</v>
      </c>
    </row>
    <row r="227" spans="8:11" x14ac:dyDescent="0.3">
      <c r="H227">
        <v>27498</v>
      </c>
      <c r="I227" t="s">
        <v>8</v>
      </c>
      <c r="J227">
        <v>1090.5999999999999</v>
      </c>
      <c r="K227">
        <v>0</v>
      </c>
    </row>
    <row r="228" spans="8:11" x14ac:dyDescent="0.3">
      <c r="H228">
        <v>27497</v>
      </c>
      <c r="I228" t="s">
        <v>20</v>
      </c>
      <c r="J228">
        <v>747</v>
      </c>
      <c r="K228">
        <v>0</v>
      </c>
    </row>
    <row r="229" spans="8:11" x14ac:dyDescent="0.3">
      <c r="H229">
        <v>27495</v>
      </c>
      <c r="I229" t="s">
        <v>82</v>
      </c>
      <c r="J229">
        <v>52</v>
      </c>
      <c r="K229">
        <v>0</v>
      </c>
    </row>
    <row r="230" spans="8:11" x14ac:dyDescent="0.3">
      <c r="H230">
        <v>27494</v>
      </c>
      <c r="I230" t="s">
        <v>11</v>
      </c>
      <c r="J230">
        <v>458</v>
      </c>
      <c r="K230">
        <v>0</v>
      </c>
    </row>
    <row r="231" spans="8:11" x14ac:dyDescent="0.3">
      <c r="H231">
        <v>27493</v>
      </c>
      <c r="I231" t="s">
        <v>8</v>
      </c>
      <c r="J231">
        <v>638</v>
      </c>
      <c r="K231">
        <v>0</v>
      </c>
    </row>
    <row r="232" spans="8:11" x14ac:dyDescent="0.3">
      <c r="H232">
        <v>27492</v>
      </c>
      <c r="I232" t="s">
        <v>53</v>
      </c>
      <c r="J232">
        <v>717</v>
      </c>
      <c r="K232">
        <v>0</v>
      </c>
    </row>
    <row r="233" spans="8:11" x14ac:dyDescent="0.3">
      <c r="H233">
        <v>27491</v>
      </c>
      <c r="I233" t="s">
        <v>7</v>
      </c>
      <c r="J233">
        <v>1826</v>
      </c>
      <c r="K233">
        <v>0</v>
      </c>
    </row>
    <row r="234" spans="8:11" x14ac:dyDescent="0.3">
      <c r="H234">
        <v>27490</v>
      </c>
      <c r="I234" t="s">
        <v>15</v>
      </c>
      <c r="J234">
        <v>1360</v>
      </c>
      <c r="K234">
        <v>0</v>
      </c>
    </row>
    <row r="235" spans="8:11" x14ac:dyDescent="0.3">
      <c r="H235">
        <v>27489</v>
      </c>
      <c r="I235" t="s">
        <v>11</v>
      </c>
      <c r="J235">
        <v>1475.6</v>
      </c>
      <c r="K235">
        <v>0</v>
      </c>
    </row>
    <row r="236" spans="8:11" x14ac:dyDescent="0.3">
      <c r="H236">
        <v>27488</v>
      </c>
      <c r="I236" t="s">
        <v>9</v>
      </c>
      <c r="J236">
        <v>903</v>
      </c>
      <c r="K236">
        <v>0</v>
      </c>
    </row>
    <row r="237" spans="8:11" x14ac:dyDescent="0.3">
      <c r="H237">
        <v>27487</v>
      </c>
      <c r="I237" t="s">
        <v>53</v>
      </c>
      <c r="J237">
        <v>512</v>
      </c>
      <c r="K237">
        <v>0</v>
      </c>
    </row>
    <row r="238" spans="8:11" x14ac:dyDescent="0.3">
      <c r="H238">
        <v>27486</v>
      </c>
      <c r="I238" t="s">
        <v>11</v>
      </c>
      <c r="J238">
        <v>477</v>
      </c>
      <c r="K238">
        <v>0</v>
      </c>
    </row>
    <row r="239" spans="8:11" x14ac:dyDescent="0.3">
      <c r="H239">
        <v>27485</v>
      </c>
      <c r="I239" t="s">
        <v>18</v>
      </c>
      <c r="J239">
        <v>799</v>
      </c>
      <c r="K239">
        <v>0</v>
      </c>
    </row>
    <row r="240" spans="8:11" x14ac:dyDescent="0.3">
      <c r="H240">
        <v>27484</v>
      </c>
      <c r="I240" t="s">
        <v>11</v>
      </c>
      <c r="J240">
        <v>513</v>
      </c>
      <c r="K240">
        <v>513</v>
      </c>
    </row>
    <row r="241" spans="8:11" x14ac:dyDescent="0.3">
      <c r="H241">
        <v>27483</v>
      </c>
      <c r="I241" t="s">
        <v>53</v>
      </c>
      <c r="J241">
        <v>769</v>
      </c>
      <c r="K241">
        <v>0</v>
      </c>
    </row>
    <row r="242" spans="8:11" x14ac:dyDescent="0.3">
      <c r="H242">
        <v>27482</v>
      </c>
      <c r="I242" t="s">
        <v>67</v>
      </c>
      <c r="J242">
        <v>456</v>
      </c>
      <c r="K242">
        <v>0</v>
      </c>
    </row>
    <row r="243" spans="8:11" x14ac:dyDescent="0.3">
      <c r="H243">
        <v>27481</v>
      </c>
      <c r="I243" t="s">
        <v>8</v>
      </c>
      <c r="J243">
        <v>540</v>
      </c>
      <c r="K243">
        <v>540</v>
      </c>
    </row>
    <row r="244" spans="8:11" x14ac:dyDescent="0.3">
      <c r="H244">
        <v>27480</v>
      </c>
      <c r="I244" t="s">
        <v>8</v>
      </c>
      <c r="J244">
        <v>501</v>
      </c>
      <c r="K244">
        <v>0</v>
      </c>
    </row>
    <row r="245" spans="8:11" x14ac:dyDescent="0.3">
      <c r="H245">
        <v>27478</v>
      </c>
      <c r="I245" t="s">
        <v>9</v>
      </c>
      <c r="J245">
        <v>533</v>
      </c>
      <c r="K245">
        <v>0</v>
      </c>
    </row>
    <row r="246" spans="8:11" x14ac:dyDescent="0.3">
      <c r="H246">
        <v>27477</v>
      </c>
      <c r="I246" t="s">
        <v>9</v>
      </c>
      <c r="J246">
        <v>506</v>
      </c>
      <c r="K246">
        <v>506</v>
      </c>
    </row>
    <row r="247" spans="8:11" x14ac:dyDescent="0.3">
      <c r="H247">
        <v>27476</v>
      </c>
      <c r="I247" t="s">
        <v>53</v>
      </c>
      <c r="J247">
        <v>219</v>
      </c>
      <c r="K247">
        <v>0</v>
      </c>
    </row>
    <row r="248" spans="8:11" x14ac:dyDescent="0.3">
      <c r="H248">
        <v>27475</v>
      </c>
      <c r="I248" t="s">
        <v>53</v>
      </c>
      <c r="J248">
        <v>541</v>
      </c>
      <c r="K248">
        <v>0</v>
      </c>
    </row>
    <row r="249" spans="8:11" x14ac:dyDescent="0.3">
      <c r="H249">
        <v>27474</v>
      </c>
      <c r="I249" t="s">
        <v>11</v>
      </c>
      <c r="J249">
        <v>863</v>
      </c>
      <c r="K249">
        <v>0</v>
      </c>
    </row>
    <row r="250" spans="8:11" x14ac:dyDescent="0.3">
      <c r="H250">
        <v>27473</v>
      </c>
      <c r="I250" t="s">
        <v>67</v>
      </c>
      <c r="J250">
        <v>458</v>
      </c>
      <c r="K250">
        <v>0</v>
      </c>
    </row>
    <row r="251" spans="8:11" x14ac:dyDescent="0.3">
      <c r="H251">
        <v>27472</v>
      </c>
      <c r="I251" t="s">
        <v>67</v>
      </c>
      <c r="J251">
        <v>756</v>
      </c>
      <c r="K251">
        <v>0</v>
      </c>
    </row>
    <row r="252" spans="8:11" x14ac:dyDescent="0.3">
      <c r="H252">
        <v>27471</v>
      </c>
      <c r="I252" t="s">
        <v>18</v>
      </c>
      <c r="J252">
        <v>517</v>
      </c>
      <c r="K252">
        <v>0</v>
      </c>
    </row>
    <row r="253" spans="8:11" x14ac:dyDescent="0.3">
      <c r="H253">
        <v>27470</v>
      </c>
      <c r="I253" t="s">
        <v>7</v>
      </c>
      <c r="J253">
        <v>374</v>
      </c>
      <c r="K253">
        <v>0</v>
      </c>
    </row>
    <row r="254" spans="8:11" x14ac:dyDescent="0.3">
      <c r="H254">
        <v>27469</v>
      </c>
      <c r="I254" t="s">
        <v>15</v>
      </c>
      <c r="J254">
        <v>454</v>
      </c>
      <c r="K254">
        <v>0</v>
      </c>
    </row>
    <row r="255" spans="8:11" x14ac:dyDescent="0.3">
      <c r="H255">
        <v>27468</v>
      </c>
      <c r="I255" t="s">
        <v>67</v>
      </c>
      <c r="J255">
        <v>699</v>
      </c>
      <c r="K255">
        <v>0</v>
      </c>
    </row>
    <row r="256" spans="8:11" x14ac:dyDescent="0.3">
      <c r="H256">
        <v>27467</v>
      </c>
      <c r="I256" t="s">
        <v>13</v>
      </c>
      <c r="J256">
        <v>608</v>
      </c>
      <c r="K256">
        <v>608</v>
      </c>
    </row>
    <row r="257" spans="8:11" x14ac:dyDescent="0.3">
      <c r="H257">
        <v>27466</v>
      </c>
      <c r="I257" t="s">
        <v>67</v>
      </c>
      <c r="J257">
        <v>904</v>
      </c>
      <c r="K257">
        <v>0</v>
      </c>
    </row>
    <row r="258" spans="8:11" x14ac:dyDescent="0.3">
      <c r="H258">
        <v>27465</v>
      </c>
      <c r="I258" t="s">
        <v>82</v>
      </c>
      <c r="J258">
        <v>598</v>
      </c>
      <c r="K258">
        <v>0</v>
      </c>
    </row>
    <row r="259" spans="8:11" x14ac:dyDescent="0.3">
      <c r="H259">
        <v>27464</v>
      </c>
      <c r="I259" t="s">
        <v>11</v>
      </c>
      <c r="J259">
        <v>677</v>
      </c>
      <c r="K259">
        <v>0</v>
      </c>
    </row>
    <row r="260" spans="8:11" x14ac:dyDescent="0.3">
      <c r="H260">
        <v>27463</v>
      </c>
      <c r="I260" t="s">
        <v>9</v>
      </c>
      <c r="J260">
        <v>1742</v>
      </c>
      <c r="K260">
        <v>1742</v>
      </c>
    </row>
    <row r="261" spans="8:11" x14ac:dyDescent="0.3">
      <c r="H261">
        <v>27462</v>
      </c>
      <c r="I261" t="s">
        <v>20</v>
      </c>
      <c r="J261">
        <v>484</v>
      </c>
      <c r="K261">
        <v>0</v>
      </c>
    </row>
    <row r="262" spans="8:11" x14ac:dyDescent="0.3">
      <c r="H262">
        <v>27461</v>
      </c>
      <c r="I262" t="s">
        <v>9</v>
      </c>
      <c r="J262">
        <v>545</v>
      </c>
      <c r="K262">
        <v>0</v>
      </c>
    </row>
    <row r="263" spans="8:11" x14ac:dyDescent="0.3">
      <c r="H263">
        <v>27459</v>
      </c>
      <c r="I263" t="s">
        <v>20</v>
      </c>
      <c r="J263">
        <v>461</v>
      </c>
      <c r="K263">
        <v>0</v>
      </c>
    </row>
    <row r="264" spans="8:11" x14ac:dyDescent="0.3">
      <c r="H264">
        <v>27458</v>
      </c>
      <c r="I264" t="s">
        <v>13</v>
      </c>
      <c r="J264">
        <v>31</v>
      </c>
      <c r="K264">
        <v>0</v>
      </c>
    </row>
    <row r="265" spans="8:11" x14ac:dyDescent="0.3">
      <c r="H265">
        <v>27455</v>
      </c>
      <c r="I265" t="s">
        <v>22</v>
      </c>
      <c r="J265">
        <v>458</v>
      </c>
      <c r="K265">
        <v>0</v>
      </c>
    </row>
    <row r="266" spans="8:11" x14ac:dyDescent="0.3">
      <c r="H266">
        <v>27454</v>
      </c>
      <c r="I266" t="s">
        <v>11</v>
      </c>
      <c r="J266">
        <v>874</v>
      </c>
      <c r="K266">
        <v>874</v>
      </c>
    </row>
    <row r="267" spans="8:11" x14ac:dyDescent="0.3">
      <c r="H267">
        <v>27453</v>
      </c>
      <c r="I267" t="s">
        <v>11</v>
      </c>
      <c r="J267">
        <v>874</v>
      </c>
      <c r="K267">
        <v>874</v>
      </c>
    </row>
    <row r="268" spans="8:11" x14ac:dyDescent="0.3">
      <c r="H268">
        <v>27452</v>
      </c>
      <c r="I268" t="s">
        <v>11</v>
      </c>
      <c r="J268">
        <v>1072</v>
      </c>
      <c r="K268">
        <v>0</v>
      </c>
    </row>
    <row r="269" spans="8:11" x14ac:dyDescent="0.3">
      <c r="H269">
        <v>27451</v>
      </c>
      <c r="I269" t="s">
        <v>11</v>
      </c>
      <c r="J269">
        <v>1318</v>
      </c>
      <c r="K269">
        <v>1318</v>
      </c>
    </row>
    <row r="270" spans="8:11" x14ac:dyDescent="0.3">
      <c r="H270">
        <v>27450</v>
      </c>
      <c r="I270" t="s">
        <v>11</v>
      </c>
      <c r="J270">
        <v>704</v>
      </c>
      <c r="K270">
        <v>704</v>
      </c>
    </row>
    <row r="271" spans="8:11" x14ac:dyDescent="0.3">
      <c r="H271">
        <v>27449</v>
      </c>
      <c r="I271" t="s">
        <v>11</v>
      </c>
      <c r="J271">
        <v>612</v>
      </c>
      <c r="K271">
        <v>0</v>
      </c>
    </row>
    <row r="272" spans="8:11" x14ac:dyDescent="0.3">
      <c r="H272">
        <v>27446</v>
      </c>
      <c r="I272" t="s">
        <v>11</v>
      </c>
      <c r="J272">
        <v>705</v>
      </c>
      <c r="K272">
        <v>705</v>
      </c>
    </row>
    <row r="273" spans="8:11" x14ac:dyDescent="0.3">
      <c r="H273">
        <v>27445</v>
      </c>
      <c r="I273" t="s">
        <v>13</v>
      </c>
      <c r="J273">
        <v>23</v>
      </c>
      <c r="K273">
        <v>0</v>
      </c>
    </row>
    <row r="274" spans="8:11" x14ac:dyDescent="0.3">
      <c r="H274">
        <v>27443</v>
      </c>
      <c r="I274" t="s">
        <v>20</v>
      </c>
      <c r="J274">
        <v>550</v>
      </c>
      <c r="K274">
        <v>0</v>
      </c>
    </row>
    <row r="275" spans="8:11" x14ac:dyDescent="0.3">
      <c r="H275">
        <v>27442</v>
      </c>
      <c r="I275" t="s">
        <v>11</v>
      </c>
      <c r="J275">
        <v>905</v>
      </c>
      <c r="K275">
        <v>905</v>
      </c>
    </row>
    <row r="276" spans="8:11" x14ac:dyDescent="0.3">
      <c r="H276">
        <v>27441</v>
      </c>
      <c r="I276" t="s">
        <v>22</v>
      </c>
      <c r="J276">
        <v>803</v>
      </c>
      <c r="K276">
        <v>0</v>
      </c>
    </row>
    <row r="277" spans="8:11" x14ac:dyDescent="0.3">
      <c r="H277">
        <v>27440</v>
      </c>
      <c r="I277" t="s">
        <v>22</v>
      </c>
      <c r="J277">
        <v>451</v>
      </c>
      <c r="K277">
        <v>0</v>
      </c>
    </row>
    <row r="278" spans="8:11" x14ac:dyDescent="0.3">
      <c r="H278">
        <v>27437</v>
      </c>
      <c r="I278" t="s">
        <v>20</v>
      </c>
      <c r="J278">
        <v>27</v>
      </c>
      <c r="K278">
        <v>0</v>
      </c>
    </row>
    <row r="279" spans="8:11" x14ac:dyDescent="0.3">
      <c r="H279">
        <v>27435</v>
      </c>
      <c r="I279" t="s">
        <v>13</v>
      </c>
      <c r="J279">
        <v>675</v>
      </c>
      <c r="K279">
        <v>0</v>
      </c>
    </row>
    <row r="280" spans="8:11" x14ac:dyDescent="0.3">
      <c r="H280">
        <v>27434</v>
      </c>
      <c r="I280" t="s">
        <v>12</v>
      </c>
      <c r="J280">
        <v>478</v>
      </c>
      <c r="K280">
        <v>0</v>
      </c>
    </row>
    <row r="281" spans="8:11" x14ac:dyDescent="0.3">
      <c r="H281">
        <v>27430</v>
      </c>
      <c r="I281" t="s">
        <v>22</v>
      </c>
      <c r="J281">
        <v>764</v>
      </c>
      <c r="K281">
        <v>0</v>
      </c>
    </row>
    <row r="282" spans="8:11" x14ac:dyDescent="0.3">
      <c r="H282">
        <v>27429</v>
      </c>
      <c r="I282" t="s">
        <v>11</v>
      </c>
      <c r="J282">
        <v>523</v>
      </c>
      <c r="K282">
        <v>0</v>
      </c>
    </row>
    <row r="283" spans="8:11" x14ac:dyDescent="0.3">
      <c r="H283">
        <v>27428</v>
      </c>
      <c r="I283" t="s">
        <v>11</v>
      </c>
      <c r="J283">
        <v>797</v>
      </c>
      <c r="K283">
        <v>0</v>
      </c>
    </row>
    <row r="284" spans="8:11" x14ac:dyDescent="0.3">
      <c r="H284">
        <v>27427</v>
      </c>
      <c r="I284" t="s">
        <v>13</v>
      </c>
      <c r="J284">
        <v>862</v>
      </c>
      <c r="K284">
        <v>0</v>
      </c>
    </row>
    <row r="285" spans="8:11" x14ac:dyDescent="0.3">
      <c r="H285">
        <v>27423</v>
      </c>
      <c r="I285" t="s">
        <v>13</v>
      </c>
      <c r="J285">
        <v>1936</v>
      </c>
      <c r="K285">
        <v>0</v>
      </c>
    </row>
    <row r="286" spans="8:11" x14ac:dyDescent="0.3">
      <c r="H286">
        <v>27422</v>
      </c>
      <c r="I286" t="s">
        <v>11</v>
      </c>
      <c r="J286">
        <v>247</v>
      </c>
      <c r="K286">
        <v>0</v>
      </c>
    </row>
    <row r="287" spans="8:11" x14ac:dyDescent="0.3">
      <c r="H287">
        <v>27420</v>
      </c>
      <c r="I287" t="s">
        <v>7</v>
      </c>
      <c r="J287">
        <v>0</v>
      </c>
      <c r="K287">
        <v>0</v>
      </c>
    </row>
    <row r="288" spans="8:11" x14ac:dyDescent="0.3">
      <c r="H288">
        <v>27419</v>
      </c>
      <c r="I288" t="s">
        <v>22</v>
      </c>
      <c r="J288">
        <v>782</v>
      </c>
      <c r="K288">
        <v>0</v>
      </c>
    </row>
    <row r="289" spans="8:11" x14ac:dyDescent="0.3">
      <c r="H289">
        <v>27414</v>
      </c>
      <c r="I289" t="s">
        <v>15</v>
      </c>
      <c r="J289">
        <v>89</v>
      </c>
      <c r="K289">
        <v>0</v>
      </c>
    </row>
    <row r="290" spans="8:11" x14ac:dyDescent="0.3">
      <c r="H290">
        <v>27413</v>
      </c>
      <c r="I290" t="s">
        <v>8</v>
      </c>
      <c r="J290">
        <v>494</v>
      </c>
      <c r="K290">
        <v>0</v>
      </c>
    </row>
    <row r="291" spans="8:11" x14ac:dyDescent="0.3">
      <c r="H291">
        <v>27412</v>
      </c>
      <c r="I291" t="s">
        <v>20</v>
      </c>
      <c r="J291">
        <v>569</v>
      </c>
      <c r="K291">
        <v>0</v>
      </c>
    </row>
    <row r="292" spans="8:11" x14ac:dyDescent="0.3">
      <c r="H292">
        <v>27410</v>
      </c>
      <c r="I292" t="s">
        <v>82</v>
      </c>
      <c r="J292">
        <v>619</v>
      </c>
      <c r="K292">
        <v>0</v>
      </c>
    </row>
    <row r="293" spans="8:11" x14ac:dyDescent="0.3">
      <c r="H293">
        <v>27409</v>
      </c>
      <c r="I293" t="s">
        <v>22</v>
      </c>
      <c r="J293">
        <v>0</v>
      </c>
      <c r="K293">
        <v>0</v>
      </c>
    </row>
    <row r="294" spans="8:11" x14ac:dyDescent="0.3">
      <c r="H294">
        <v>27408</v>
      </c>
      <c r="I294" t="s">
        <v>82</v>
      </c>
      <c r="J294">
        <v>502</v>
      </c>
      <c r="K294">
        <v>0</v>
      </c>
    </row>
    <row r="295" spans="8:11" x14ac:dyDescent="0.3">
      <c r="H295">
        <v>27407</v>
      </c>
      <c r="I295" t="s">
        <v>11</v>
      </c>
      <c r="J295">
        <v>489</v>
      </c>
      <c r="K295">
        <v>0</v>
      </c>
    </row>
    <row r="296" spans="8:11" x14ac:dyDescent="0.3">
      <c r="H296">
        <v>27406</v>
      </c>
      <c r="I296" t="s">
        <v>61</v>
      </c>
      <c r="J296">
        <v>68</v>
      </c>
      <c r="K296">
        <v>0</v>
      </c>
    </row>
    <row r="297" spans="8:11" x14ac:dyDescent="0.3">
      <c r="H297">
        <v>27404</v>
      </c>
      <c r="I297" t="s">
        <v>7</v>
      </c>
      <c r="J297">
        <v>0</v>
      </c>
      <c r="K297">
        <v>0</v>
      </c>
    </row>
    <row r="298" spans="8:11" x14ac:dyDescent="0.3">
      <c r="H298">
        <v>27403</v>
      </c>
      <c r="I298" t="s">
        <v>21</v>
      </c>
      <c r="J298">
        <v>-25</v>
      </c>
      <c r="K298">
        <v>0</v>
      </c>
    </row>
    <row r="299" spans="8:11" x14ac:dyDescent="0.3">
      <c r="H299">
        <v>27400</v>
      </c>
      <c r="I299" t="s">
        <v>13</v>
      </c>
      <c r="J299">
        <v>1869</v>
      </c>
      <c r="K299">
        <v>0</v>
      </c>
    </row>
    <row r="300" spans="8:11" x14ac:dyDescent="0.3">
      <c r="H300">
        <v>27399</v>
      </c>
      <c r="I300" t="s">
        <v>22</v>
      </c>
      <c r="J300">
        <v>455</v>
      </c>
      <c r="K300">
        <v>0</v>
      </c>
    </row>
    <row r="301" spans="8:11" x14ac:dyDescent="0.3">
      <c r="H301">
        <v>27398</v>
      </c>
      <c r="I301" t="s">
        <v>22</v>
      </c>
      <c r="J301">
        <v>473</v>
      </c>
      <c r="K301">
        <v>0</v>
      </c>
    </row>
    <row r="302" spans="8:11" x14ac:dyDescent="0.3">
      <c r="H302">
        <v>27396</v>
      </c>
      <c r="I302" t="s">
        <v>11</v>
      </c>
      <c r="J302">
        <v>495</v>
      </c>
      <c r="K302">
        <v>0</v>
      </c>
    </row>
    <row r="303" spans="8:11" x14ac:dyDescent="0.3">
      <c r="H303">
        <v>27394</v>
      </c>
      <c r="I303" t="s">
        <v>14</v>
      </c>
      <c r="J303">
        <v>459.65</v>
      </c>
      <c r="K303">
        <v>0</v>
      </c>
    </row>
    <row r="304" spans="8:11" x14ac:dyDescent="0.3">
      <c r="H304">
        <v>27393</v>
      </c>
      <c r="I304" t="s">
        <v>15</v>
      </c>
      <c r="J304">
        <v>410</v>
      </c>
      <c r="K304">
        <v>0</v>
      </c>
    </row>
    <row r="305" spans="8:11" x14ac:dyDescent="0.3">
      <c r="H305">
        <v>27392</v>
      </c>
      <c r="I305" t="s">
        <v>22</v>
      </c>
      <c r="J305">
        <v>913</v>
      </c>
      <c r="K305">
        <v>913</v>
      </c>
    </row>
    <row r="306" spans="8:11" x14ac:dyDescent="0.3">
      <c r="H306">
        <v>27391</v>
      </c>
      <c r="I306" t="s">
        <v>7</v>
      </c>
      <c r="J306">
        <v>215</v>
      </c>
      <c r="K306">
        <v>0</v>
      </c>
    </row>
    <row r="307" spans="8:11" x14ac:dyDescent="0.3">
      <c r="H307">
        <v>27388</v>
      </c>
      <c r="I307" t="s">
        <v>67</v>
      </c>
      <c r="J307">
        <v>508</v>
      </c>
      <c r="K307">
        <v>0</v>
      </c>
    </row>
    <row r="308" spans="8:11" x14ac:dyDescent="0.3">
      <c r="H308">
        <v>27387</v>
      </c>
      <c r="I308" t="s">
        <v>15</v>
      </c>
      <c r="J308">
        <v>694</v>
      </c>
      <c r="K308">
        <v>694</v>
      </c>
    </row>
    <row r="309" spans="8:11" x14ac:dyDescent="0.3">
      <c r="H309">
        <v>27386</v>
      </c>
      <c r="I309" t="s">
        <v>13</v>
      </c>
      <c r="J309">
        <v>910</v>
      </c>
      <c r="K309">
        <v>0</v>
      </c>
    </row>
    <row r="310" spans="8:11" x14ac:dyDescent="0.3">
      <c r="H310">
        <v>27383</v>
      </c>
      <c r="I310" t="s">
        <v>18</v>
      </c>
      <c r="J310">
        <v>463</v>
      </c>
      <c r="K310">
        <v>0</v>
      </c>
    </row>
    <row r="311" spans="8:11" x14ac:dyDescent="0.3">
      <c r="H311">
        <v>27381</v>
      </c>
      <c r="I311" t="s">
        <v>13</v>
      </c>
      <c r="J311">
        <v>751</v>
      </c>
      <c r="K311">
        <v>0</v>
      </c>
    </row>
    <row r="312" spans="8:11" x14ac:dyDescent="0.3">
      <c r="H312">
        <v>27380</v>
      </c>
      <c r="I312" t="s">
        <v>11</v>
      </c>
      <c r="J312">
        <v>459</v>
      </c>
      <c r="K312">
        <v>0</v>
      </c>
    </row>
    <row r="313" spans="8:11" x14ac:dyDescent="0.3">
      <c r="H313">
        <v>27379</v>
      </c>
      <c r="I313" t="s">
        <v>18</v>
      </c>
      <c r="J313">
        <v>420</v>
      </c>
      <c r="K313">
        <v>0</v>
      </c>
    </row>
    <row r="314" spans="8:11" x14ac:dyDescent="0.3">
      <c r="H314">
        <v>27376</v>
      </c>
      <c r="I314" t="s">
        <v>22</v>
      </c>
      <c r="J314">
        <v>447</v>
      </c>
      <c r="K314">
        <v>447</v>
      </c>
    </row>
    <row r="315" spans="8:11" x14ac:dyDescent="0.3">
      <c r="H315">
        <v>27373</v>
      </c>
      <c r="I315" t="s">
        <v>7</v>
      </c>
      <c r="J315">
        <v>0</v>
      </c>
      <c r="K315">
        <v>0</v>
      </c>
    </row>
    <row r="316" spans="8:11" x14ac:dyDescent="0.3">
      <c r="H316">
        <v>27372</v>
      </c>
      <c r="I316" t="s">
        <v>18</v>
      </c>
      <c r="J316">
        <v>253</v>
      </c>
      <c r="K316">
        <v>0</v>
      </c>
    </row>
    <row r="317" spans="8:11" x14ac:dyDescent="0.3">
      <c r="H317">
        <v>27370</v>
      </c>
      <c r="I317" t="s">
        <v>22</v>
      </c>
      <c r="J317">
        <v>425</v>
      </c>
      <c r="K317">
        <v>0</v>
      </c>
    </row>
    <row r="318" spans="8:11" x14ac:dyDescent="0.3">
      <c r="H318">
        <v>27368</v>
      </c>
      <c r="I318" t="s">
        <v>22</v>
      </c>
      <c r="J318">
        <v>449</v>
      </c>
      <c r="K318">
        <v>0</v>
      </c>
    </row>
    <row r="319" spans="8:11" x14ac:dyDescent="0.3">
      <c r="H319">
        <v>27367</v>
      </c>
      <c r="I319" t="s">
        <v>11</v>
      </c>
      <c r="J319">
        <v>431</v>
      </c>
      <c r="K319">
        <v>0</v>
      </c>
    </row>
    <row r="320" spans="8:11" x14ac:dyDescent="0.3">
      <c r="H320">
        <v>27366</v>
      </c>
      <c r="I320" t="s">
        <v>20</v>
      </c>
      <c r="J320">
        <v>700</v>
      </c>
      <c r="K320">
        <v>0</v>
      </c>
    </row>
    <row r="321" spans="8:11" x14ac:dyDescent="0.3">
      <c r="H321">
        <v>27365</v>
      </c>
      <c r="I321" t="s">
        <v>15</v>
      </c>
      <c r="J321">
        <v>795</v>
      </c>
      <c r="K321">
        <v>0</v>
      </c>
    </row>
    <row r="322" spans="8:11" x14ac:dyDescent="0.3">
      <c r="H322">
        <v>27363</v>
      </c>
      <c r="I322" t="s">
        <v>7</v>
      </c>
      <c r="J322">
        <v>0</v>
      </c>
      <c r="K322">
        <v>0</v>
      </c>
    </row>
    <row r="323" spans="8:11" x14ac:dyDescent="0.3">
      <c r="H323">
        <v>27362</v>
      </c>
      <c r="I323" t="s">
        <v>7</v>
      </c>
      <c r="J323">
        <v>0</v>
      </c>
      <c r="K323">
        <v>0</v>
      </c>
    </row>
    <row r="324" spans="8:11" x14ac:dyDescent="0.3">
      <c r="H324">
        <v>27361</v>
      </c>
      <c r="I324" t="s">
        <v>13</v>
      </c>
      <c r="J324">
        <v>446</v>
      </c>
      <c r="K324">
        <v>0</v>
      </c>
    </row>
    <row r="325" spans="8:11" x14ac:dyDescent="0.3">
      <c r="H325">
        <v>27359</v>
      </c>
      <c r="I325" t="s">
        <v>22</v>
      </c>
      <c r="J325">
        <v>2411</v>
      </c>
      <c r="K325">
        <v>0</v>
      </c>
    </row>
    <row r="326" spans="8:11" x14ac:dyDescent="0.3">
      <c r="H326">
        <v>27358</v>
      </c>
      <c r="I326" t="s">
        <v>7</v>
      </c>
      <c r="J326">
        <v>0</v>
      </c>
      <c r="K326">
        <v>0</v>
      </c>
    </row>
    <row r="327" spans="8:11" x14ac:dyDescent="0.3">
      <c r="H327">
        <v>27357</v>
      </c>
      <c r="I327" t="s">
        <v>7</v>
      </c>
      <c r="J327">
        <v>0</v>
      </c>
      <c r="K327">
        <v>0</v>
      </c>
    </row>
    <row r="328" spans="8:11" x14ac:dyDescent="0.3">
      <c r="H328">
        <v>27356</v>
      </c>
      <c r="I328" t="s">
        <v>22</v>
      </c>
      <c r="J328">
        <v>1065</v>
      </c>
      <c r="K328">
        <v>1065</v>
      </c>
    </row>
    <row r="329" spans="8:11" x14ac:dyDescent="0.3">
      <c r="H329">
        <v>27353</v>
      </c>
      <c r="I329" t="s">
        <v>20</v>
      </c>
      <c r="J329">
        <v>1706</v>
      </c>
      <c r="K329">
        <v>0</v>
      </c>
    </row>
    <row r="330" spans="8:11" x14ac:dyDescent="0.3">
      <c r="H330">
        <v>27349</v>
      </c>
      <c r="I330" t="s">
        <v>12</v>
      </c>
      <c r="J330">
        <v>455</v>
      </c>
      <c r="K330">
        <v>0</v>
      </c>
    </row>
    <row r="331" spans="8:11" x14ac:dyDescent="0.3">
      <c r="H331">
        <v>27348</v>
      </c>
      <c r="I331" t="s">
        <v>7</v>
      </c>
      <c r="J331">
        <v>442.75</v>
      </c>
      <c r="K331">
        <v>0</v>
      </c>
    </row>
    <row r="332" spans="8:11" x14ac:dyDescent="0.3">
      <c r="H332">
        <v>27338</v>
      </c>
      <c r="I332" t="s">
        <v>15</v>
      </c>
      <c r="J332">
        <v>1043</v>
      </c>
      <c r="K332">
        <v>0</v>
      </c>
    </row>
    <row r="333" spans="8:11" x14ac:dyDescent="0.3">
      <c r="H333">
        <v>27336</v>
      </c>
      <c r="I333" t="s">
        <v>22</v>
      </c>
      <c r="J333">
        <v>483</v>
      </c>
      <c r="K333">
        <v>0</v>
      </c>
    </row>
    <row r="334" spans="8:11" x14ac:dyDescent="0.3">
      <c r="H334">
        <v>27334</v>
      </c>
      <c r="I334" t="s">
        <v>67</v>
      </c>
      <c r="J334">
        <v>1020</v>
      </c>
      <c r="K334">
        <v>0</v>
      </c>
    </row>
    <row r="335" spans="8:11" x14ac:dyDescent="0.3">
      <c r="H335">
        <v>27333</v>
      </c>
      <c r="I335" t="s">
        <v>13</v>
      </c>
      <c r="J335">
        <v>450</v>
      </c>
      <c r="K335">
        <v>0</v>
      </c>
    </row>
    <row r="336" spans="8:11" x14ac:dyDescent="0.3">
      <c r="H336">
        <v>27331</v>
      </c>
      <c r="I336" t="s">
        <v>12</v>
      </c>
      <c r="J336">
        <v>396</v>
      </c>
      <c r="K336">
        <v>0</v>
      </c>
    </row>
    <row r="337" spans="8:11" x14ac:dyDescent="0.3">
      <c r="H337">
        <v>27320</v>
      </c>
      <c r="I337" t="s">
        <v>11</v>
      </c>
      <c r="J337">
        <v>82</v>
      </c>
      <c r="K337">
        <v>0</v>
      </c>
    </row>
    <row r="338" spans="8:11" x14ac:dyDescent="0.3">
      <c r="H338">
        <v>27319</v>
      </c>
      <c r="I338" t="s">
        <v>13</v>
      </c>
      <c r="J338">
        <v>653</v>
      </c>
      <c r="K338">
        <v>0</v>
      </c>
    </row>
    <row r="339" spans="8:11" x14ac:dyDescent="0.3">
      <c r="H339">
        <v>27317</v>
      </c>
      <c r="I339" t="s">
        <v>67</v>
      </c>
      <c r="J339">
        <v>530</v>
      </c>
      <c r="K339">
        <v>0</v>
      </c>
    </row>
    <row r="340" spans="8:11" x14ac:dyDescent="0.3">
      <c r="H340">
        <v>27316</v>
      </c>
      <c r="I340" t="s">
        <v>12</v>
      </c>
      <c r="J340">
        <v>468</v>
      </c>
      <c r="K340">
        <v>0</v>
      </c>
    </row>
    <row r="341" spans="8:11" x14ac:dyDescent="0.3">
      <c r="H341">
        <v>27312</v>
      </c>
      <c r="I341" t="s">
        <v>53</v>
      </c>
      <c r="J341">
        <v>700</v>
      </c>
      <c r="K341">
        <v>0</v>
      </c>
    </row>
    <row r="342" spans="8:11" x14ac:dyDescent="0.3">
      <c r="H342">
        <v>27311</v>
      </c>
      <c r="I342" t="s">
        <v>20</v>
      </c>
      <c r="J342">
        <v>456</v>
      </c>
      <c r="K342">
        <v>0</v>
      </c>
    </row>
    <row r="343" spans="8:11" x14ac:dyDescent="0.3">
      <c r="H343">
        <v>27305</v>
      </c>
      <c r="I343" t="s">
        <v>67</v>
      </c>
      <c r="J343">
        <v>752</v>
      </c>
      <c r="K343">
        <v>0</v>
      </c>
    </row>
    <row r="344" spans="8:11" x14ac:dyDescent="0.3">
      <c r="H344">
        <v>27304</v>
      </c>
      <c r="I344" t="s">
        <v>20</v>
      </c>
      <c r="J344">
        <v>500</v>
      </c>
      <c r="K344">
        <v>0</v>
      </c>
    </row>
    <row r="345" spans="8:11" x14ac:dyDescent="0.3">
      <c r="H345">
        <v>27303</v>
      </c>
      <c r="I345" t="s">
        <v>12</v>
      </c>
      <c r="J345">
        <v>-25</v>
      </c>
      <c r="K345">
        <v>0</v>
      </c>
    </row>
    <row r="346" spans="8:11" x14ac:dyDescent="0.3">
      <c r="H346">
        <v>27297</v>
      </c>
      <c r="I346" t="s">
        <v>20</v>
      </c>
      <c r="J346">
        <v>419</v>
      </c>
      <c r="K346">
        <v>0</v>
      </c>
    </row>
    <row r="347" spans="8:11" x14ac:dyDescent="0.3">
      <c r="H347">
        <v>27284</v>
      </c>
      <c r="I347" t="s">
        <v>7</v>
      </c>
      <c r="J347">
        <v>0</v>
      </c>
      <c r="K347">
        <v>0</v>
      </c>
    </row>
    <row r="348" spans="8:11" x14ac:dyDescent="0.3">
      <c r="H348">
        <v>27283</v>
      </c>
      <c r="I348" t="s">
        <v>12</v>
      </c>
      <c r="J348">
        <v>-112</v>
      </c>
      <c r="K348">
        <v>0</v>
      </c>
    </row>
    <row r="349" spans="8:11" x14ac:dyDescent="0.3">
      <c r="H349">
        <v>27282</v>
      </c>
      <c r="I349" t="s">
        <v>18</v>
      </c>
      <c r="J349">
        <v>27</v>
      </c>
      <c r="K349">
        <v>0</v>
      </c>
    </row>
    <row r="350" spans="8:11" x14ac:dyDescent="0.3">
      <c r="H350">
        <v>27279</v>
      </c>
      <c r="I350" t="s">
        <v>66</v>
      </c>
      <c r="J350">
        <v>633</v>
      </c>
      <c r="K350">
        <v>0</v>
      </c>
    </row>
    <row r="351" spans="8:11" x14ac:dyDescent="0.3">
      <c r="H351">
        <v>27278</v>
      </c>
      <c r="I351" t="s">
        <v>11</v>
      </c>
      <c r="J351">
        <v>593</v>
      </c>
      <c r="K351">
        <v>0</v>
      </c>
    </row>
    <row r="352" spans="8:11" x14ac:dyDescent="0.3">
      <c r="H352">
        <v>27276</v>
      </c>
      <c r="I352" t="s">
        <v>15</v>
      </c>
      <c r="J352">
        <v>444</v>
      </c>
      <c r="K352">
        <v>0</v>
      </c>
    </row>
    <row r="353" spans="8:11" x14ac:dyDescent="0.3">
      <c r="H353">
        <v>27267</v>
      </c>
      <c r="I353" t="s">
        <v>13</v>
      </c>
      <c r="J353">
        <v>545</v>
      </c>
      <c r="K353">
        <v>0</v>
      </c>
    </row>
    <row r="354" spans="8:11" x14ac:dyDescent="0.3">
      <c r="H354">
        <v>27266</v>
      </c>
      <c r="I354" t="s">
        <v>15</v>
      </c>
      <c r="J354">
        <v>945</v>
      </c>
      <c r="K354">
        <v>0</v>
      </c>
    </row>
    <row r="355" spans="8:11" x14ac:dyDescent="0.3">
      <c r="H355">
        <v>27263</v>
      </c>
      <c r="I355" t="s">
        <v>13</v>
      </c>
      <c r="J355">
        <v>460</v>
      </c>
      <c r="K355">
        <v>0</v>
      </c>
    </row>
    <row r="356" spans="8:11" x14ac:dyDescent="0.3">
      <c r="H356">
        <v>27260</v>
      </c>
      <c r="I356" t="s">
        <v>53</v>
      </c>
      <c r="J356">
        <v>0</v>
      </c>
      <c r="K356">
        <v>0</v>
      </c>
    </row>
    <row r="357" spans="8:11" x14ac:dyDescent="0.3">
      <c r="H357">
        <v>27257</v>
      </c>
      <c r="I357" t="s">
        <v>20</v>
      </c>
      <c r="J357">
        <v>399.95</v>
      </c>
      <c r="K357">
        <v>0</v>
      </c>
    </row>
    <row r="358" spans="8:11" x14ac:dyDescent="0.3">
      <c r="H358">
        <v>27254</v>
      </c>
      <c r="I358" t="s">
        <v>20</v>
      </c>
      <c r="J358">
        <v>497</v>
      </c>
      <c r="K358">
        <v>497</v>
      </c>
    </row>
    <row r="359" spans="8:11" x14ac:dyDescent="0.3">
      <c r="H359">
        <v>27251</v>
      </c>
      <c r="I359" t="s">
        <v>22</v>
      </c>
      <c r="J359">
        <v>1404</v>
      </c>
      <c r="K359">
        <v>0</v>
      </c>
    </row>
    <row r="360" spans="8:11" x14ac:dyDescent="0.3">
      <c r="H360">
        <v>27250</v>
      </c>
      <c r="I360" t="s">
        <v>11</v>
      </c>
      <c r="J360">
        <v>502</v>
      </c>
      <c r="K360">
        <v>0</v>
      </c>
    </row>
    <row r="361" spans="8:11" x14ac:dyDescent="0.3">
      <c r="H361">
        <v>27245</v>
      </c>
      <c r="I361" t="s">
        <v>12</v>
      </c>
      <c r="J361">
        <v>209</v>
      </c>
      <c r="K361">
        <v>0</v>
      </c>
    </row>
    <row r="362" spans="8:11" x14ac:dyDescent="0.3">
      <c r="H362">
        <v>27242</v>
      </c>
      <c r="I362" t="s">
        <v>11</v>
      </c>
      <c r="J362">
        <v>0</v>
      </c>
      <c r="K362">
        <v>0</v>
      </c>
    </row>
    <row r="363" spans="8:11" x14ac:dyDescent="0.3">
      <c r="H363">
        <v>27224</v>
      </c>
      <c r="I363" t="s">
        <v>18</v>
      </c>
      <c r="J363">
        <v>101</v>
      </c>
      <c r="K363">
        <v>0</v>
      </c>
    </row>
    <row r="364" spans="8:11" x14ac:dyDescent="0.3">
      <c r="H364">
        <v>27221</v>
      </c>
      <c r="I364" t="s">
        <v>12</v>
      </c>
      <c r="J364">
        <v>0</v>
      </c>
      <c r="K364">
        <v>0</v>
      </c>
    </row>
    <row r="365" spans="8:11" x14ac:dyDescent="0.3">
      <c r="H365">
        <v>27214</v>
      </c>
      <c r="I365" t="s">
        <v>15</v>
      </c>
      <c r="J365">
        <v>619</v>
      </c>
      <c r="K365">
        <v>0</v>
      </c>
    </row>
    <row r="366" spans="8:11" x14ac:dyDescent="0.3">
      <c r="H366">
        <v>27211</v>
      </c>
      <c r="I366" t="s">
        <v>12</v>
      </c>
      <c r="J366">
        <v>1493</v>
      </c>
      <c r="K366">
        <v>0</v>
      </c>
    </row>
    <row r="367" spans="8:11" x14ac:dyDescent="0.3">
      <c r="H367">
        <v>27206</v>
      </c>
      <c r="I367" t="s">
        <v>11</v>
      </c>
      <c r="J367">
        <v>545</v>
      </c>
      <c r="K367">
        <v>0</v>
      </c>
    </row>
    <row r="368" spans="8:11" x14ac:dyDescent="0.3">
      <c r="H368">
        <v>27203</v>
      </c>
      <c r="I368" t="s">
        <v>15</v>
      </c>
      <c r="J368">
        <v>419</v>
      </c>
      <c r="K368">
        <v>0</v>
      </c>
    </row>
    <row r="369" spans="8:11" x14ac:dyDescent="0.3">
      <c r="H369">
        <v>27202</v>
      </c>
      <c r="I369" t="s">
        <v>11</v>
      </c>
      <c r="J369">
        <v>694</v>
      </c>
      <c r="K369">
        <v>0</v>
      </c>
    </row>
    <row r="370" spans="8:11" x14ac:dyDescent="0.3">
      <c r="H370">
        <v>27201</v>
      </c>
      <c r="I370" t="s">
        <v>8</v>
      </c>
      <c r="J370">
        <v>0</v>
      </c>
      <c r="K370">
        <v>0</v>
      </c>
    </row>
    <row r="371" spans="8:11" x14ac:dyDescent="0.3">
      <c r="H371">
        <v>27199</v>
      </c>
      <c r="I371" t="s">
        <v>15</v>
      </c>
      <c r="J371">
        <v>504</v>
      </c>
      <c r="K371">
        <v>0</v>
      </c>
    </row>
    <row r="372" spans="8:11" x14ac:dyDescent="0.3">
      <c r="H372">
        <v>27195</v>
      </c>
      <c r="I372" t="s">
        <v>53</v>
      </c>
      <c r="J372">
        <v>995</v>
      </c>
      <c r="K372">
        <v>0</v>
      </c>
    </row>
    <row r="373" spans="8:11" x14ac:dyDescent="0.3">
      <c r="H373">
        <v>27192</v>
      </c>
      <c r="I373" t="s">
        <v>15</v>
      </c>
      <c r="J373">
        <v>597</v>
      </c>
      <c r="K373">
        <v>0</v>
      </c>
    </row>
    <row r="374" spans="8:11" x14ac:dyDescent="0.3">
      <c r="H374">
        <v>27191</v>
      </c>
      <c r="I374" t="s">
        <v>66</v>
      </c>
      <c r="J374">
        <v>0</v>
      </c>
      <c r="K374">
        <v>0</v>
      </c>
    </row>
    <row r="375" spans="8:11" x14ac:dyDescent="0.3">
      <c r="H375">
        <v>27189</v>
      </c>
      <c r="I375" t="s">
        <v>15</v>
      </c>
      <c r="J375">
        <v>53</v>
      </c>
      <c r="K375">
        <v>0</v>
      </c>
    </row>
    <row r="376" spans="8:11" x14ac:dyDescent="0.3">
      <c r="H376">
        <v>27176</v>
      </c>
      <c r="I376" t="s">
        <v>12</v>
      </c>
      <c r="J376">
        <v>424</v>
      </c>
      <c r="K376">
        <v>0</v>
      </c>
    </row>
    <row r="377" spans="8:11" x14ac:dyDescent="0.3">
      <c r="H377">
        <v>27172</v>
      </c>
      <c r="I377" t="s">
        <v>18</v>
      </c>
      <c r="J377">
        <v>0</v>
      </c>
      <c r="K377">
        <v>0</v>
      </c>
    </row>
    <row r="378" spans="8:11" x14ac:dyDescent="0.3">
      <c r="H378">
        <v>27168</v>
      </c>
      <c r="I378" t="s">
        <v>13</v>
      </c>
      <c r="J378">
        <v>817</v>
      </c>
      <c r="K378">
        <v>0</v>
      </c>
    </row>
    <row r="379" spans="8:11" x14ac:dyDescent="0.3">
      <c r="H379">
        <v>27167</v>
      </c>
      <c r="I379" t="s">
        <v>7</v>
      </c>
      <c r="J379">
        <v>0</v>
      </c>
      <c r="K379">
        <v>0</v>
      </c>
    </row>
    <row r="380" spans="8:11" x14ac:dyDescent="0.3">
      <c r="H380">
        <v>27160</v>
      </c>
      <c r="I380" t="s">
        <v>11</v>
      </c>
      <c r="J380">
        <v>466</v>
      </c>
      <c r="K380">
        <v>0</v>
      </c>
    </row>
    <row r="381" spans="8:11" x14ac:dyDescent="0.3">
      <c r="H381">
        <v>27151</v>
      </c>
      <c r="I381" t="s">
        <v>53</v>
      </c>
      <c r="J381">
        <v>248</v>
      </c>
      <c r="K381">
        <v>0</v>
      </c>
    </row>
    <row r="382" spans="8:11" x14ac:dyDescent="0.3">
      <c r="H382">
        <v>27146</v>
      </c>
      <c r="I382" t="s">
        <v>53</v>
      </c>
      <c r="J382">
        <v>0</v>
      </c>
      <c r="K382">
        <v>0</v>
      </c>
    </row>
    <row r="383" spans="8:11" x14ac:dyDescent="0.3">
      <c r="H383">
        <v>27145</v>
      </c>
      <c r="I383" t="s">
        <v>7</v>
      </c>
      <c r="J383">
        <v>0</v>
      </c>
      <c r="K383">
        <v>0</v>
      </c>
    </row>
    <row r="384" spans="8:11" x14ac:dyDescent="0.3">
      <c r="H384">
        <v>27134</v>
      </c>
      <c r="I384" t="s">
        <v>7</v>
      </c>
      <c r="J384">
        <v>0</v>
      </c>
      <c r="K384">
        <v>0</v>
      </c>
    </row>
    <row r="385" spans="8:11" x14ac:dyDescent="0.3">
      <c r="H385">
        <v>27112</v>
      </c>
      <c r="I385" t="s">
        <v>20</v>
      </c>
      <c r="J385">
        <v>555</v>
      </c>
      <c r="K385">
        <v>0</v>
      </c>
    </row>
    <row r="386" spans="8:11" x14ac:dyDescent="0.3">
      <c r="H386">
        <v>27102</v>
      </c>
      <c r="I386" t="s">
        <v>9</v>
      </c>
      <c r="J386">
        <v>375</v>
      </c>
      <c r="K386">
        <v>0</v>
      </c>
    </row>
    <row r="387" spans="8:11" x14ac:dyDescent="0.3">
      <c r="H387">
        <v>27078</v>
      </c>
      <c r="I387" t="s">
        <v>12</v>
      </c>
      <c r="J387">
        <v>428</v>
      </c>
      <c r="K387">
        <v>0</v>
      </c>
    </row>
    <row r="388" spans="8:11" x14ac:dyDescent="0.3">
      <c r="H388">
        <v>27070</v>
      </c>
      <c r="I388" t="s">
        <v>22</v>
      </c>
      <c r="J388">
        <v>3757</v>
      </c>
      <c r="K388">
        <v>0</v>
      </c>
    </row>
    <row r="389" spans="8:11" x14ac:dyDescent="0.3">
      <c r="H389">
        <v>27064</v>
      </c>
      <c r="I389" t="s">
        <v>15</v>
      </c>
      <c r="J389">
        <v>1758</v>
      </c>
      <c r="K389">
        <v>0</v>
      </c>
    </row>
    <row r="390" spans="8:11" x14ac:dyDescent="0.3">
      <c r="H390">
        <v>27056</v>
      </c>
      <c r="I390" t="s">
        <v>67</v>
      </c>
      <c r="J390">
        <v>0</v>
      </c>
      <c r="K390">
        <v>0</v>
      </c>
    </row>
    <row r="391" spans="8:11" x14ac:dyDescent="0.3">
      <c r="H391">
        <v>27048</v>
      </c>
      <c r="I391" t="s">
        <v>66</v>
      </c>
      <c r="J391">
        <v>0</v>
      </c>
      <c r="K391">
        <v>0</v>
      </c>
    </row>
    <row r="392" spans="8:11" x14ac:dyDescent="0.3">
      <c r="H392">
        <v>27045</v>
      </c>
      <c r="I392" t="s">
        <v>14</v>
      </c>
      <c r="J392">
        <v>0</v>
      </c>
      <c r="K392">
        <v>0</v>
      </c>
    </row>
    <row r="393" spans="8:11" x14ac:dyDescent="0.3">
      <c r="H393">
        <v>27015</v>
      </c>
      <c r="I393" t="s">
        <v>20</v>
      </c>
      <c r="J393">
        <v>975</v>
      </c>
      <c r="K393">
        <v>0</v>
      </c>
    </row>
    <row r="394" spans="8:11" x14ac:dyDescent="0.3">
      <c r="H394">
        <v>26962</v>
      </c>
      <c r="I394" t="s">
        <v>67</v>
      </c>
      <c r="J394">
        <v>0</v>
      </c>
      <c r="K394">
        <v>0</v>
      </c>
    </row>
    <row r="395" spans="8:11" x14ac:dyDescent="0.3">
      <c r="H395">
        <v>26957</v>
      </c>
      <c r="I395" t="s">
        <v>67</v>
      </c>
      <c r="J395">
        <v>0</v>
      </c>
      <c r="K395">
        <v>0</v>
      </c>
    </row>
    <row r="396" spans="8:11" x14ac:dyDescent="0.3">
      <c r="H396">
        <v>26946</v>
      </c>
      <c r="I396" t="s">
        <v>20</v>
      </c>
      <c r="J396">
        <v>975</v>
      </c>
      <c r="K396">
        <v>0</v>
      </c>
    </row>
    <row r="397" spans="8:11" x14ac:dyDescent="0.3">
      <c r="H397">
        <v>26941</v>
      </c>
      <c r="I397" t="s">
        <v>67</v>
      </c>
      <c r="J397">
        <v>409</v>
      </c>
      <c r="K397">
        <v>0</v>
      </c>
    </row>
    <row r="398" spans="8:11" x14ac:dyDescent="0.3">
      <c r="H398">
        <v>26934</v>
      </c>
      <c r="I398" t="s">
        <v>18</v>
      </c>
      <c r="J398">
        <v>0</v>
      </c>
      <c r="K398">
        <v>0</v>
      </c>
    </row>
    <row r="399" spans="8:11" x14ac:dyDescent="0.3">
      <c r="H399">
        <v>26911</v>
      </c>
      <c r="I399" t="s">
        <v>20</v>
      </c>
      <c r="J399">
        <v>0</v>
      </c>
      <c r="K399">
        <v>0</v>
      </c>
    </row>
    <row r="400" spans="8:11" x14ac:dyDescent="0.3">
      <c r="H400">
        <v>26904</v>
      </c>
      <c r="I400" t="s">
        <v>7</v>
      </c>
      <c r="J400">
        <v>0</v>
      </c>
      <c r="K400">
        <v>0</v>
      </c>
    </row>
    <row r="401" spans="8:11" x14ac:dyDescent="0.3">
      <c r="H401">
        <v>26900</v>
      </c>
      <c r="I401" t="s">
        <v>7</v>
      </c>
      <c r="J401">
        <v>0</v>
      </c>
      <c r="K401">
        <v>0</v>
      </c>
    </row>
    <row r="402" spans="8:11" x14ac:dyDescent="0.3">
      <c r="H402">
        <v>26899</v>
      </c>
      <c r="I402" t="s">
        <v>7</v>
      </c>
      <c r="J402">
        <v>0</v>
      </c>
      <c r="K402">
        <v>0</v>
      </c>
    </row>
    <row r="403" spans="8:11" x14ac:dyDescent="0.3">
      <c r="H403">
        <v>26898</v>
      </c>
      <c r="I403" t="s">
        <v>7</v>
      </c>
      <c r="J403">
        <v>0</v>
      </c>
      <c r="K403">
        <v>0</v>
      </c>
    </row>
    <row r="404" spans="8:11" x14ac:dyDescent="0.3">
      <c r="H404">
        <v>26896</v>
      </c>
      <c r="I404" t="s">
        <v>13</v>
      </c>
      <c r="J404">
        <v>0</v>
      </c>
      <c r="K404">
        <v>0</v>
      </c>
    </row>
    <row r="405" spans="8:11" x14ac:dyDescent="0.3">
      <c r="H405">
        <v>26889</v>
      </c>
      <c r="I405" t="s">
        <v>18</v>
      </c>
      <c r="J405">
        <v>457</v>
      </c>
      <c r="K405">
        <v>0</v>
      </c>
    </row>
    <row r="406" spans="8:11" x14ac:dyDescent="0.3">
      <c r="H406">
        <v>26883</v>
      </c>
      <c r="I406" t="s">
        <v>20</v>
      </c>
      <c r="J406">
        <v>766</v>
      </c>
      <c r="K406">
        <v>0</v>
      </c>
    </row>
    <row r="407" spans="8:11" x14ac:dyDescent="0.3">
      <c r="H407">
        <v>26877</v>
      </c>
      <c r="I407" t="s">
        <v>11</v>
      </c>
      <c r="J407">
        <v>0</v>
      </c>
      <c r="K407">
        <v>0</v>
      </c>
    </row>
    <row r="408" spans="8:11" x14ac:dyDescent="0.3">
      <c r="H408">
        <v>26859</v>
      </c>
      <c r="I408" t="s">
        <v>9</v>
      </c>
      <c r="J408">
        <v>0</v>
      </c>
      <c r="K408">
        <v>0</v>
      </c>
    </row>
    <row r="409" spans="8:11" x14ac:dyDescent="0.3">
      <c r="H409">
        <v>26852</v>
      </c>
      <c r="I409" t="s">
        <v>15</v>
      </c>
      <c r="J409">
        <v>0</v>
      </c>
      <c r="K409">
        <v>0</v>
      </c>
    </row>
    <row r="410" spans="8:11" x14ac:dyDescent="0.3">
      <c r="H410">
        <v>26842</v>
      </c>
      <c r="I410" t="s">
        <v>7</v>
      </c>
      <c r="J410">
        <v>0</v>
      </c>
      <c r="K410">
        <v>0</v>
      </c>
    </row>
    <row r="411" spans="8:11" x14ac:dyDescent="0.3">
      <c r="H411">
        <v>26839</v>
      </c>
      <c r="I411" t="s">
        <v>7</v>
      </c>
      <c r="J411">
        <v>0</v>
      </c>
      <c r="K411">
        <v>0</v>
      </c>
    </row>
    <row r="412" spans="8:11" x14ac:dyDescent="0.3">
      <c r="H412">
        <v>26833</v>
      </c>
      <c r="I412" t="s">
        <v>7</v>
      </c>
      <c r="J412">
        <v>-19</v>
      </c>
      <c r="K412">
        <v>0</v>
      </c>
    </row>
    <row r="413" spans="8:11" x14ac:dyDescent="0.3">
      <c r="H413">
        <v>26819</v>
      </c>
      <c r="I413" t="s">
        <v>7</v>
      </c>
      <c r="J413">
        <v>0</v>
      </c>
      <c r="K413">
        <v>0</v>
      </c>
    </row>
    <row r="414" spans="8:11" x14ac:dyDescent="0.3">
      <c r="H414">
        <v>26818</v>
      </c>
      <c r="I414" t="s">
        <v>7</v>
      </c>
      <c r="J414">
        <v>0</v>
      </c>
      <c r="K414">
        <v>0</v>
      </c>
    </row>
    <row r="415" spans="8:11" x14ac:dyDescent="0.3">
      <c r="H415">
        <v>26811</v>
      </c>
      <c r="I415" t="s">
        <v>11</v>
      </c>
      <c r="J415">
        <v>0</v>
      </c>
      <c r="K415">
        <v>0</v>
      </c>
    </row>
    <row r="416" spans="8:11" x14ac:dyDescent="0.3">
      <c r="H416">
        <v>26801</v>
      </c>
      <c r="I416" t="s">
        <v>18</v>
      </c>
      <c r="J416">
        <v>0</v>
      </c>
      <c r="K416">
        <v>0</v>
      </c>
    </row>
    <row r="417" spans="8:11" x14ac:dyDescent="0.3">
      <c r="H417">
        <v>26796</v>
      </c>
      <c r="I417" t="s">
        <v>7</v>
      </c>
      <c r="J417">
        <v>0</v>
      </c>
      <c r="K417">
        <v>0</v>
      </c>
    </row>
    <row r="418" spans="8:11" x14ac:dyDescent="0.3">
      <c r="H418">
        <v>26770</v>
      </c>
      <c r="I418" t="s">
        <v>20</v>
      </c>
      <c r="J418">
        <v>0</v>
      </c>
      <c r="K418">
        <v>0</v>
      </c>
    </row>
    <row r="419" spans="8:11" x14ac:dyDescent="0.3">
      <c r="H419">
        <v>26753</v>
      </c>
      <c r="I419" t="s">
        <v>7</v>
      </c>
      <c r="J419">
        <v>0</v>
      </c>
      <c r="K419">
        <v>0</v>
      </c>
    </row>
    <row r="420" spans="8:11" x14ac:dyDescent="0.3">
      <c r="H420">
        <v>26745</v>
      </c>
      <c r="I420" t="s">
        <v>67</v>
      </c>
      <c r="J420">
        <v>0</v>
      </c>
      <c r="K420">
        <v>0</v>
      </c>
    </row>
    <row r="421" spans="8:11" x14ac:dyDescent="0.3">
      <c r="H421">
        <v>26739</v>
      </c>
      <c r="I421" t="s">
        <v>7</v>
      </c>
      <c r="J421">
        <v>0</v>
      </c>
      <c r="K421">
        <v>0</v>
      </c>
    </row>
    <row r="422" spans="8:11" x14ac:dyDescent="0.3">
      <c r="H422">
        <v>26723</v>
      </c>
      <c r="I422" t="s">
        <v>21</v>
      </c>
      <c r="J422">
        <v>0</v>
      </c>
      <c r="K422">
        <v>0</v>
      </c>
    </row>
    <row r="423" spans="8:11" x14ac:dyDescent="0.3">
      <c r="H423">
        <v>26707</v>
      </c>
      <c r="I423" t="s">
        <v>66</v>
      </c>
      <c r="J423">
        <v>0</v>
      </c>
      <c r="K423">
        <v>0</v>
      </c>
    </row>
    <row r="424" spans="8:11" x14ac:dyDescent="0.3">
      <c r="H424">
        <v>26703</v>
      </c>
      <c r="I424" t="s">
        <v>18</v>
      </c>
      <c r="J424">
        <v>0</v>
      </c>
      <c r="K424">
        <v>0</v>
      </c>
    </row>
    <row r="425" spans="8:11" x14ac:dyDescent="0.3">
      <c r="H425">
        <v>26695</v>
      </c>
      <c r="I425" t="s">
        <v>13</v>
      </c>
      <c r="J425">
        <v>0</v>
      </c>
      <c r="K425">
        <v>0</v>
      </c>
    </row>
    <row r="426" spans="8:11" x14ac:dyDescent="0.3">
      <c r="H426">
        <v>26685</v>
      </c>
      <c r="I426" t="s">
        <v>7</v>
      </c>
      <c r="J426">
        <v>0</v>
      </c>
      <c r="K426">
        <v>0</v>
      </c>
    </row>
    <row r="427" spans="8:11" x14ac:dyDescent="0.3">
      <c r="H427">
        <v>26684</v>
      </c>
      <c r="I427" t="s">
        <v>7</v>
      </c>
      <c r="J427">
        <v>0</v>
      </c>
      <c r="K427">
        <v>0</v>
      </c>
    </row>
    <row r="428" spans="8:11" x14ac:dyDescent="0.3">
      <c r="H428">
        <v>26680</v>
      </c>
      <c r="I428" t="s">
        <v>15</v>
      </c>
      <c r="J428">
        <v>0</v>
      </c>
      <c r="K428">
        <v>0</v>
      </c>
    </row>
    <row r="429" spans="8:11" x14ac:dyDescent="0.3">
      <c r="H429">
        <v>26671</v>
      </c>
      <c r="I429" t="s">
        <v>7</v>
      </c>
      <c r="J429">
        <v>0</v>
      </c>
      <c r="K429">
        <v>0</v>
      </c>
    </row>
    <row r="430" spans="8:11" x14ac:dyDescent="0.3">
      <c r="H430">
        <v>26668</v>
      </c>
      <c r="I430" t="s">
        <v>7</v>
      </c>
      <c r="J430">
        <v>0</v>
      </c>
      <c r="K430">
        <v>0</v>
      </c>
    </row>
    <row r="431" spans="8:11" x14ac:dyDescent="0.3">
      <c r="H431">
        <v>26626</v>
      </c>
      <c r="I431" t="s">
        <v>7</v>
      </c>
      <c r="J431">
        <v>0</v>
      </c>
      <c r="K431">
        <v>0</v>
      </c>
    </row>
    <row r="432" spans="8:11" x14ac:dyDescent="0.3">
      <c r="H432">
        <v>26622</v>
      </c>
      <c r="I432" t="s">
        <v>7</v>
      </c>
      <c r="J432">
        <v>0</v>
      </c>
      <c r="K432">
        <v>0</v>
      </c>
    </row>
    <row r="433" spans="8:11" x14ac:dyDescent="0.3">
      <c r="H433">
        <v>26605</v>
      </c>
      <c r="I433" t="s">
        <v>20</v>
      </c>
      <c r="J433">
        <v>-25</v>
      </c>
      <c r="K433">
        <v>0</v>
      </c>
    </row>
    <row r="434" spans="8:11" x14ac:dyDescent="0.3">
      <c r="H434">
        <v>26596</v>
      </c>
      <c r="I434" t="s">
        <v>7</v>
      </c>
      <c r="J434">
        <v>0</v>
      </c>
      <c r="K434">
        <v>0</v>
      </c>
    </row>
    <row r="435" spans="8:11" x14ac:dyDescent="0.3">
      <c r="H435">
        <v>26584</v>
      </c>
      <c r="I435" t="s">
        <v>13</v>
      </c>
      <c r="J435">
        <v>0</v>
      </c>
      <c r="K435">
        <v>0</v>
      </c>
    </row>
    <row r="436" spans="8:11" x14ac:dyDescent="0.3">
      <c r="H436">
        <v>26569</v>
      </c>
      <c r="I436" t="s">
        <v>7</v>
      </c>
      <c r="J436">
        <v>0</v>
      </c>
      <c r="K436">
        <v>0</v>
      </c>
    </row>
    <row r="437" spans="8:11" x14ac:dyDescent="0.3">
      <c r="H437">
        <v>26560</v>
      </c>
      <c r="I437" t="s">
        <v>7</v>
      </c>
      <c r="J437">
        <v>0</v>
      </c>
      <c r="K437">
        <v>0</v>
      </c>
    </row>
    <row r="438" spans="8:11" x14ac:dyDescent="0.3">
      <c r="H438">
        <v>26557</v>
      </c>
      <c r="I438" t="s">
        <v>14</v>
      </c>
      <c r="J438">
        <v>0</v>
      </c>
      <c r="K438">
        <v>0</v>
      </c>
    </row>
    <row r="439" spans="8:11" x14ac:dyDescent="0.3">
      <c r="H439">
        <v>26555</v>
      </c>
      <c r="I439" t="s">
        <v>14</v>
      </c>
      <c r="J439">
        <v>0</v>
      </c>
      <c r="K439">
        <v>0</v>
      </c>
    </row>
    <row r="440" spans="8:11" x14ac:dyDescent="0.3">
      <c r="H440">
        <v>26537</v>
      </c>
      <c r="I440" t="s">
        <v>12</v>
      </c>
      <c r="J440">
        <v>0</v>
      </c>
      <c r="K440">
        <v>0</v>
      </c>
    </row>
    <row r="441" spans="8:11" x14ac:dyDescent="0.3">
      <c r="H441">
        <v>26533</v>
      </c>
      <c r="I441" t="s">
        <v>53</v>
      </c>
      <c r="J441">
        <v>673</v>
      </c>
      <c r="K441">
        <v>0</v>
      </c>
    </row>
    <row r="442" spans="8:11" x14ac:dyDescent="0.3">
      <c r="H442">
        <v>26532</v>
      </c>
      <c r="I442" t="s">
        <v>18</v>
      </c>
      <c r="J442">
        <v>-61</v>
      </c>
      <c r="K442">
        <v>0</v>
      </c>
    </row>
    <row r="443" spans="8:11" x14ac:dyDescent="0.3">
      <c r="H443">
        <v>26519</v>
      </c>
      <c r="I443" t="s">
        <v>7</v>
      </c>
      <c r="J443">
        <v>0</v>
      </c>
      <c r="K443">
        <v>0</v>
      </c>
    </row>
    <row r="444" spans="8:11" x14ac:dyDescent="0.3">
      <c r="H444">
        <v>26515</v>
      </c>
      <c r="I444" t="s">
        <v>7</v>
      </c>
      <c r="J444">
        <v>0</v>
      </c>
      <c r="K444">
        <v>0</v>
      </c>
    </row>
    <row r="445" spans="8:11" x14ac:dyDescent="0.3">
      <c r="H445">
        <v>26504</v>
      </c>
      <c r="I445" t="s">
        <v>18</v>
      </c>
      <c r="J445">
        <v>0</v>
      </c>
      <c r="K445">
        <v>0</v>
      </c>
    </row>
    <row r="446" spans="8:11" x14ac:dyDescent="0.3">
      <c r="H446">
        <v>26502</v>
      </c>
      <c r="I446" t="s">
        <v>7</v>
      </c>
      <c r="J446">
        <v>-29</v>
      </c>
      <c r="K446">
        <v>0</v>
      </c>
    </row>
    <row r="447" spans="8:11" x14ac:dyDescent="0.3">
      <c r="H447">
        <v>26494</v>
      </c>
      <c r="I447" t="s">
        <v>18</v>
      </c>
      <c r="J447">
        <v>0</v>
      </c>
      <c r="K447">
        <v>0</v>
      </c>
    </row>
    <row r="448" spans="8:11" x14ac:dyDescent="0.3">
      <c r="H448">
        <v>26493</v>
      </c>
      <c r="I448" t="s">
        <v>7</v>
      </c>
      <c r="J448">
        <v>0</v>
      </c>
      <c r="K448">
        <v>0</v>
      </c>
    </row>
    <row r="449" spans="8:11" x14ac:dyDescent="0.3">
      <c r="H449">
        <v>26490</v>
      </c>
      <c r="I449" t="s">
        <v>18</v>
      </c>
      <c r="J449">
        <v>0</v>
      </c>
      <c r="K449">
        <v>0</v>
      </c>
    </row>
    <row r="450" spans="8:11" x14ac:dyDescent="0.3">
      <c r="H450">
        <v>26484</v>
      </c>
      <c r="I450" t="s">
        <v>7</v>
      </c>
      <c r="J450">
        <v>0</v>
      </c>
      <c r="K450">
        <v>0</v>
      </c>
    </row>
    <row r="451" spans="8:11" x14ac:dyDescent="0.3">
      <c r="H451">
        <v>26471</v>
      </c>
      <c r="I451" t="s">
        <v>12</v>
      </c>
      <c r="J451">
        <v>0</v>
      </c>
      <c r="K451">
        <v>0</v>
      </c>
    </row>
    <row r="452" spans="8:11" x14ac:dyDescent="0.3">
      <c r="H452">
        <v>26464</v>
      </c>
      <c r="I452" t="s">
        <v>7</v>
      </c>
      <c r="J452">
        <v>0</v>
      </c>
      <c r="K452">
        <v>0</v>
      </c>
    </row>
    <row r="453" spans="8:11" x14ac:dyDescent="0.3">
      <c r="H453">
        <v>26439</v>
      </c>
      <c r="I453" t="s">
        <v>7</v>
      </c>
      <c r="J453">
        <v>0</v>
      </c>
      <c r="K453">
        <v>0</v>
      </c>
    </row>
    <row r="454" spans="8:11" x14ac:dyDescent="0.3">
      <c r="H454">
        <v>26202</v>
      </c>
      <c r="I454" t="s">
        <v>7</v>
      </c>
      <c r="J454">
        <v>0</v>
      </c>
      <c r="K454">
        <v>0</v>
      </c>
    </row>
  </sheetData>
  <conditionalFormatting sqref="A1:A1048576">
    <cfRule type="duplicateValues" dxfId="97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D17-856C-4449-860E-F1345680F65C}">
  <dimension ref="A1:P483"/>
  <sheetViews>
    <sheetView workbookViewId="0">
      <selection activeCell="O10" sqref="O10"/>
    </sheetView>
  </sheetViews>
  <sheetFormatPr defaultRowHeight="15.6" x14ac:dyDescent="0.3"/>
  <cols>
    <col min="3" max="3" width="9.5546875" customWidth="1"/>
    <col min="10" max="10" width="9.5546875" customWidth="1"/>
    <col min="14" max="14" width="17.109375" style="49" bestFit="1" customWidth="1"/>
    <col min="15" max="15" width="19" style="49" bestFit="1" customWidth="1"/>
    <col min="16" max="16" width="17.21875" style="49" bestFit="1" customWidth="1"/>
  </cols>
  <sheetData>
    <row r="1" spans="1:16" x14ac:dyDescent="0.3">
      <c r="N1" s="49" t="s">
        <v>85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</row>
    <row r="3" spans="1:16" x14ac:dyDescent="0.3">
      <c r="A3">
        <v>27637</v>
      </c>
      <c r="B3" t="s">
        <v>84</v>
      </c>
      <c r="C3">
        <f>VLOOKUP(A3,Table39[],3,FALSE)</f>
        <v>985</v>
      </c>
      <c r="D3">
        <f>VLOOKUP(A3,Table39[],4,FALSE)</f>
        <v>0</v>
      </c>
      <c r="H3">
        <v>27778</v>
      </c>
      <c r="I3" t="s">
        <v>9</v>
      </c>
      <c r="J3">
        <v>197</v>
      </c>
      <c r="K3">
        <v>0</v>
      </c>
      <c r="N3" s="113" t="s">
        <v>0</v>
      </c>
      <c r="O3" s="114" t="s">
        <v>28</v>
      </c>
    </row>
    <row r="4" spans="1:16" x14ac:dyDescent="0.3">
      <c r="A4">
        <v>27754</v>
      </c>
      <c r="B4" t="s">
        <v>2</v>
      </c>
      <c r="C4">
        <f>VLOOKUP(A4,Table39[],3,FALSE)</f>
        <v>877</v>
      </c>
      <c r="D4">
        <f>VLOOKUP(A4,Table39[],4,FALSE)</f>
        <v>0</v>
      </c>
      <c r="H4">
        <v>27777</v>
      </c>
      <c r="I4" t="s">
        <v>67</v>
      </c>
      <c r="J4">
        <v>498.5</v>
      </c>
      <c r="K4">
        <v>0</v>
      </c>
    </row>
    <row r="5" spans="1:16" x14ac:dyDescent="0.3">
      <c r="A5">
        <v>27748</v>
      </c>
      <c r="B5" t="s">
        <v>2</v>
      </c>
      <c r="C5">
        <f>VLOOKUP(A5,Table39[],3,FALSE)</f>
        <v>1016.3</v>
      </c>
      <c r="D5">
        <f>VLOOKUP(A5,Table39[],4,FALSE)</f>
        <v>0</v>
      </c>
      <c r="H5">
        <v>27776</v>
      </c>
      <c r="I5" t="s">
        <v>18</v>
      </c>
      <c r="J5">
        <v>1113</v>
      </c>
      <c r="K5">
        <v>0</v>
      </c>
      <c r="N5" s="113" t="s">
        <v>29</v>
      </c>
      <c r="O5" s="114" t="s">
        <v>31</v>
      </c>
      <c r="P5" s="114" t="s">
        <v>32</v>
      </c>
    </row>
    <row r="6" spans="1:16" x14ac:dyDescent="0.3">
      <c r="A6">
        <v>27771</v>
      </c>
      <c r="B6" t="s">
        <v>2</v>
      </c>
      <c r="C6">
        <f>VLOOKUP(A6,Table39[],3,FALSE)</f>
        <v>472</v>
      </c>
      <c r="D6">
        <f>VLOOKUP(A6,Table39[],4,FALSE)</f>
        <v>0</v>
      </c>
      <c r="H6">
        <v>27775</v>
      </c>
      <c r="I6" t="s">
        <v>53</v>
      </c>
      <c r="J6">
        <v>910</v>
      </c>
      <c r="K6">
        <v>0</v>
      </c>
      <c r="N6" s="115">
        <v>27312</v>
      </c>
      <c r="O6" s="116">
        <v>700</v>
      </c>
      <c r="P6" s="116">
        <v>0</v>
      </c>
    </row>
    <row r="7" spans="1:16" x14ac:dyDescent="0.3">
      <c r="A7">
        <v>27755</v>
      </c>
      <c r="B7" t="s">
        <v>2</v>
      </c>
      <c r="C7">
        <f>VLOOKUP(A7,Table39[],3,FALSE)</f>
        <v>422.5</v>
      </c>
      <c r="D7">
        <f>VLOOKUP(A7,Table39[],4,FALSE)</f>
        <v>0</v>
      </c>
      <c r="H7">
        <v>27774</v>
      </c>
      <c r="I7" t="s">
        <v>9</v>
      </c>
      <c r="J7">
        <v>350</v>
      </c>
      <c r="K7">
        <v>0</v>
      </c>
      <c r="N7" s="115">
        <v>27391</v>
      </c>
      <c r="O7" s="116">
        <v>215</v>
      </c>
      <c r="P7" s="116">
        <v>0</v>
      </c>
    </row>
    <row r="8" spans="1:16" x14ac:dyDescent="0.3">
      <c r="A8">
        <v>27655</v>
      </c>
      <c r="B8" t="s">
        <v>2</v>
      </c>
      <c r="C8">
        <f>VLOOKUP(A8,Table39[],3,FALSE)</f>
        <v>529</v>
      </c>
      <c r="D8">
        <f>VLOOKUP(A8,Table39[],4,FALSE)</f>
        <v>0</v>
      </c>
      <c r="H8">
        <v>27773</v>
      </c>
      <c r="I8" t="s">
        <v>14</v>
      </c>
      <c r="J8">
        <v>1000</v>
      </c>
      <c r="K8">
        <v>0</v>
      </c>
      <c r="N8" s="115">
        <v>27459</v>
      </c>
      <c r="O8" s="116">
        <v>461</v>
      </c>
      <c r="P8" s="116">
        <v>0</v>
      </c>
    </row>
    <row r="9" spans="1:16" x14ac:dyDescent="0.3">
      <c r="A9">
        <v>27740</v>
      </c>
      <c r="B9" t="s">
        <v>2</v>
      </c>
      <c r="C9">
        <f>VLOOKUP(A9,Table39[],3,FALSE)</f>
        <v>786</v>
      </c>
      <c r="D9">
        <f>VLOOKUP(A9,Table39[],4,FALSE)</f>
        <v>0</v>
      </c>
      <c r="H9">
        <v>27772</v>
      </c>
      <c r="I9" t="s">
        <v>9</v>
      </c>
      <c r="J9">
        <v>455</v>
      </c>
      <c r="K9">
        <v>0</v>
      </c>
      <c r="N9" s="115">
        <v>27470</v>
      </c>
      <c r="O9" s="116">
        <v>374</v>
      </c>
      <c r="P9" s="116">
        <v>0</v>
      </c>
    </row>
    <row r="10" spans="1:16" x14ac:dyDescent="0.3">
      <c r="A10">
        <v>27706</v>
      </c>
      <c r="B10" t="s">
        <v>2</v>
      </c>
      <c r="C10">
        <f>VLOOKUP(A10,Table39[],3,FALSE)</f>
        <v>2473</v>
      </c>
      <c r="D10">
        <f>VLOOKUP(A10,Table39[],4,FALSE)</f>
        <v>0</v>
      </c>
      <c r="H10">
        <v>27771</v>
      </c>
      <c r="I10" t="s">
        <v>11</v>
      </c>
      <c r="J10">
        <v>472</v>
      </c>
      <c r="K10">
        <v>0</v>
      </c>
      <c r="N10" s="115">
        <v>27491</v>
      </c>
      <c r="O10" s="116">
        <v>1826</v>
      </c>
      <c r="P10" s="116">
        <v>0</v>
      </c>
    </row>
    <row r="11" spans="1:16" x14ac:dyDescent="0.3">
      <c r="A11">
        <v>27391</v>
      </c>
      <c r="B11" t="s">
        <v>2</v>
      </c>
      <c r="C11">
        <f>VLOOKUP(A11,Table39[],3,FALSE)</f>
        <v>215</v>
      </c>
      <c r="D11">
        <f>VLOOKUP(A11,Table39[],4,FALSE)</f>
        <v>0</v>
      </c>
      <c r="H11">
        <v>27770</v>
      </c>
      <c r="I11" t="s">
        <v>8</v>
      </c>
      <c r="J11">
        <v>434</v>
      </c>
      <c r="K11">
        <v>0</v>
      </c>
      <c r="N11" s="115">
        <v>27510</v>
      </c>
      <c r="O11" s="116">
        <v>1251</v>
      </c>
      <c r="P11" s="116">
        <v>0</v>
      </c>
    </row>
    <row r="12" spans="1:16" x14ac:dyDescent="0.3">
      <c r="A12">
        <v>27709</v>
      </c>
      <c r="B12" t="s">
        <v>2</v>
      </c>
      <c r="C12">
        <f>VLOOKUP(A12,Table39[],3,FALSE)</f>
        <v>556</v>
      </c>
      <c r="D12">
        <f>VLOOKUP(A12,Table39[],4,FALSE)</f>
        <v>0</v>
      </c>
      <c r="H12">
        <v>27769</v>
      </c>
      <c r="I12" t="s">
        <v>8</v>
      </c>
      <c r="J12">
        <v>616</v>
      </c>
      <c r="K12">
        <v>0</v>
      </c>
      <c r="N12" s="115">
        <v>27544</v>
      </c>
      <c r="O12" s="116">
        <v>466</v>
      </c>
      <c r="P12" s="116">
        <v>0</v>
      </c>
    </row>
    <row r="13" spans="1:16" x14ac:dyDescent="0.3">
      <c r="A13">
        <v>27703</v>
      </c>
      <c r="B13" t="s">
        <v>2</v>
      </c>
      <c r="C13">
        <f>VLOOKUP(A13,Table39[],3,FALSE)</f>
        <v>1228</v>
      </c>
      <c r="D13">
        <f>VLOOKUP(A13,Table39[],4,FALSE)</f>
        <v>0</v>
      </c>
      <c r="H13">
        <v>27768</v>
      </c>
      <c r="I13" t="s">
        <v>12</v>
      </c>
      <c r="J13">
        <v>734</v>
      </c>
      <c r="K13">
        <v>0</v>
      </c>
      <c r="N13" s="115">
        <v>27545</v>
      </c>
      <c r="O13" s="116">
        <v>301</v>
      </c>
      <c r="P13" s="116">
        <v>0</v>
      </c>
    </row>
    <row r="14" spans="1:16" x14ac:dyDescent="0.3">
      <c r="A14">
        <v>27724</v>
      </c>
      <c r="B14" t="s">
        <v>2</v>
      </c>
      <c r="C14">
        <f>VLOOKUP(A14,Table39[],3,FALSE)</f>
        <v>627</v>
      </c>
      <c r="D14">
        <f>VLOOKUP(A14,Table39[],4,FALSE)</f>
        <v>627</v>
      </c>
      <c r="H14">
        <v>27767</v>
      </c>
      <c r="I14" t="s">
        <v>53</v>
      </c>
      <c r="J14">
        <v>478</v>
      </c>
      <c r="K14">
        <v>0</v>
      </c>
      <c r="N14" s="115">
        <v>27561</v>
      </c>
      <c r="O14" s="116">
        <v>434</v>
      </c>
      <c r="P14" s="116">
        <v>0</v>
      </c>
    </row>
    <row r="15" spans="1:16" x14ac:dyDescent="0.3">
      <c r="A15">
        <v>27727</v>
      </c>
      <c r="B15" t="s">
        <v>2</v>
      </c>
      <c r="C15">
        <f>VLOOKUP(A15,Table39[],3,FALSE)</f>
        <v>622</v>
      </c>
      <c r="D15">
        <f>VLOOKUP(A15,Table39[],4,FALSE)</f>
        <v>622</v>
      </c>
      <c r="H15">
        <v>27766</v>
      </c>
      <c r="I15" t="s">
        <v>12</v>
      </c>
      <c r="J15">
        <v>191</v>
      </c>
      <c r="K15">
        <v>0</v>
      </c>
      <c r="N15" s="115">
        <v>27562</v>
      </c>
      <c r="O15" s="116">
        <v>454</v>
      </c>
      <c r="P15" s="116">
        <v>0</v>
      </c>
    </row>
    <row r="16" spans="1:16" x14ac:dyDescent="0.3">
      <c r="A16">
        <v>27562</v>
      </c>
      <c r="B16" t="s">
        <v>2</v>
      </c>
      <c r="C16">
        <f>VLOOKUP(A16,Table39[],3,FALSE)</f>
        <v>454</v>
      </c>
      <c r="D16">
        <f>VLOOKUP(A16,Table39[],4,FALSE)</f>
        <v>0</v>
      </c>
      <c r="H16">
        <v>27765</v>
      </c>
      <c r="I16" t="s">
        <v>53</v>
      </c>
      <c r="J16">
        <v>23</v>
      </c>
      <c r="K16">
        <v>0</v>
      </c>
      <c r="N16" s="115">
        <v>27572</v>
      </c>
      <c r="O16" s="116">
        <v>434</v>
      </c>
      <c r="P16" s="116">
        <v>0</v>
      </c>
    </row>
    <row r="17" spans="1:16" x14ac:dyDescent="0.3">
      <c r="A17">
        <v>27733</v>
      </c>
      <c r="B17" t="s">
        <v>2</v>
      </c>
      <c r="C17">
        <f>VLOOKUP(A17,Table39[],3,FALSE)</f>
        <v>706</v>
      </c>
      <c r="D17">
        <f>VLOOKUP(A17,Table39[],4,FALSE)</f>
        <v>0</v>
      </c>
      <c r="H17">
        <v>27763</v>
      </c>
      <c r="I17" t="s">
        <v>8</v>
      </c>
      <c r="J17">
        <v>418</v>
      </c>
      <c r="K17">
        <v>0</v>
      </c>
      <c r="N17" s="115">
        <v>27601</v>
      </c>
      <c r="O17" s="116">
        <v>499</v>
      </c>
      <c r="P17" s="116">
        <v>0</v>
      </c>
    </row>
    <row r="18" spans="1:16" x14ac:dyDescent="0.3">
      <c r="A18">
        <v>27731</v>
      </c>
      <c r="B18" t="s">
        <v>2</v>
      </c>
      <c r="C18">
        <f>VLOOKUP(A18,Table39[],3,FALSE)</f>
        <v>4639</v>
      </c>
      <c r="D18">
        <f>VLOOKUP(A18,Table39[],4,FALSE)</f>
        <v>0</v>
      </c>
      <c r="H18">
        <v>27762</v>
      </c>
      <c r="I18" t="s">
        <v>7</v>
      </c>
      <c r="J18">
        <v>62</v>
      </c>
      <c r="K18">
        <v>0</v>
      </c>
      <c r="N18" s="115">
        <v>27607</v>
      </c>
      <c r="O18" s="116">
        <v>1541</v>
      </c>
      <c r="P18" s="116">
        <v>0</v>
      </c>
    </row>
    <row r="19" spans="1:16" x14ac:dyDescent="0.3">
      <c r="A19">
        <v>27726</v>
      </c>
      <c r="B19" t="s">
        <v>2</v>
      </c>
      <c r="C19">
        <f>VLOOKUP(A19,Table39[],3,FALSE)</f>
        <v>767</v>
      </c>
      <c r="D19">
        <f>VLOOKUP(A19,Table39[],4,FALSE)</f>
        <v>767</v>
      </c>
      <c r="H19">
        <v>27761</v>
      </c>
      <c r="I19" t="s">
        <v>7</v>
      </c>
      <c r="J19">
        <v>106</v>
      </c>
      <c r="K19">
        <v>106</v>
      </c>
      <c r="N19" s="115">
        <v>27614</v>
      </c>
      <c r="O19" s="116">
        <v>483</v>
      </c>
      <c r="P19" s="116">
        <v>0</v>
      </c>
    </row>
    <row r="20" spans="1:16" x14ac:dyDescent="0.3">
      <c r="A20">
        <v>27758</v>
      </c>
      <c r="B20" t="s">
        <v>2</v>
      </c>
      <c r="C20">
        <f>VLOOKUP(A20,Table39[],3,FALSE)</f>
        <v>106</v>
      </c>
      <c r="D20">
        <f>VLOOKUP(A20,Table39[],4,FALSE)</f>
        <v>0</v>
      </c>
      <c r="H20">
        <v>27760</v>
      </c>
      <c r="I20" t="s">
        <v>53</v>
      </c>
      <c r="J20">
        <v>453</v>
      </c>
      <c r="K20">
        <v>0</v>
      </c>
      <c r="N20" s="115">
        <v>27616</v>
      </c>
      <c r="O20" s="116">
        <v>2007</v>
      </c>
      <c r="P20" s="116">
        <v>0</v>
      </c>
    </row>
    <row r="21" spans="1:16" x14ac:dyDescent="0.3">
      <c r="A21">
        <v>27728</v>
      </c>
      <c r="B21" t="s">
        <v>2</v>
      </c>
      <c r="C21">
        <f>VLOOKUP(A21,Table39[],3,FALSE)</f>
        <v>593</v>
      </c>
      <c r="D21">
        <f>VLOOKUP(A21,Table39[],4,FALSE)</f>
        <v>593</v>
      </c>
      <c r="H21">
        <v>27759</v>
      </c>
      <c r="I21" t="s">
        <v>12</v>
      </c>
      <c r="J21">
        <v>137</v>
      </c>
      <c r="K21">
        <v>0</v>
      </c>
      <c r="N21" s="115">
        <v>27637</v>
      </c>
      <c r="O21" s="116">
        <v>985</v>
      </c>
      <c r="P21" s="116">
        <v>0</v>
      </c>
    </row>
    <row r="22" spans="1:16" x14ac:dyDescent="0.3">
      <c r="A22">
        <v>27749</v>
      </c>
      <c r="B22" t="s">
        <v>38</v>
      </c>
      <c r="C22">
        <f>VLOOKUP(A22,Table39[],3,FALSE)</f>
        <v>467</v>
      </c>
      <c r="D22">
        <f>VLOOKUP(A22,Table39[],4,FALSE)</f>
        <v>0</v>
      </c>
      <c r="H22">
        <v>27758</v>
      </c>
      <c r="I22" t="s">
        <v>11</v>
      </c>
      <c r="J22">
        <v>106</v>
      </c>
      <c r="K22">
        <v>0</v>
      </c>
      <c r="N22" s="115">
        <v>27653</v>
      </c>
      <c r="O22" s="116">
        <v>414</v>
      </c>
      <c r="P22" s="116">
        <v>0</v>
      </c>
    </row>
    <row r="23" spans="1:16" x14ac:dyDescent="0.3">
      <c r="A23">
        <v>27700</v>
      </c>
      <c r="B23" t="s">
        <v>38</v>
      </c>
      <c r="C23">
        <f>VLOOKUP(A23,Table39[],3,FALSE)</f>
        <v>602</v>
      </c>
      <c r="D23">
        <f>VLOOKUP(A23,Table39[],4,FALSE)</f>
        <v>0</v>
      </c>
      <c r="H23">
        <v>27757</v>
      </c>
      <c r="I23" t="s">
        <v>53</v>
      </c>
      <c r="J23">
        <v>457</v>
      </c>
      <c r="K23">
        <v>0</v>
      </c>
      <c r="N23" s="115">
        <v>27655</v>
      </c>
      <c r="O23" s="116">
        <v>529</v>
      </c>
      <c r="P23" s="116">
        <v>0</v>
      </c>
    </row>
    <row r="24" spans="1:16" x14ac:dyDescent="0.3">
      <c r="A24">
        <v>27572</v>
      </c>
      <c r="B24" t="s">
        <v>38</v>
      </c>
      <c r="C24">
        <f>VLOOKUP(A24,Table39[],3,FALSE)</f>
        <v>434</v>
      </c>
      <c r="D24">
        <f>VLOOKUP(A24,Table39[],4,FALSE)</f>
        <v>0</v>
      </c>
      <c r="H24">
        <v>27756</v>
      </c>
      <c r="I24" t="s">
        <v>9</v>
      </c>
      <c r="J24">
        <v>175</v>
      </c>
      <c r="K24">
        <v>0</v>
      </c>
      <c r="N24" s="115">
        <v>27663</v>
      </c>
      <c r="O24" s="116">
        <v>715</v>
      </c>
      <c r="P24" s="116">
        <v>0</v>
      </c>
    </row>
    <row r="25" spans="1:16" x14ac:dyDescent="0.3">
      <c r="A25">
        <v>27742</v>
      </c>
      <c r="B25" t="s">
        <v>38</v>
      </c>
      <c r="C25">
        <f>VLOOKUP(A25,Table39[],3,FALSE)</f>
        <v>1186</v>
      </c>
      <c r="D25">
        <f>VLOOKUP(A25,Table39[],4,FALSE)</f>
        <v>1186</v>
      </c>
      <c r="H25">
        <v>27755</v>
      </c>
      <c r="I25" t="s">
        <v>11</v>
      </c>
      <c r="J25">
        <v>422.5</v>
      </c>
      <c r="K25">
        <v>0</v>
      </c>
      <c r="N25" s="115">
        <v>27664</v>
      </c>
      <c r="O25" s="116">
        <v>476</v>
      </c>
      <c r="P25" s="116">
        <v>0</v>
      </c>
    </row>
    <row r="26" spans="1:16" x14ac:dyDescent="0.3">
      <c r="A26">
        <v>27705</v>
      </c>
      <c r="B26" t="s">
        <v>38</v>
      </c>
      <c r="C26">
        <f>VLOOKUP(A26,Table39[],3,FALSE)</f>
        <v>983</v>
      </c>
      <c r="D26">
        <f>VLOOKUP(A26,Table39[],4,FALSE)</f>
        <v>0</v>
      </c>
      <c r="H26">
        <v>27754</v>
      </c>
      <c r="I26" t="s">
        <v>11</v>
      </c>
      <c r="J26">
        <v>877</v>
      </c>
      <c r="K26">
        <v>0</v>
      </c>
      <c r="N26" s="115">
        <v>27685</v>
      </c>
      <c r="O26" s="116">
        <v>1994</v>
      </c>
      <c r="P26" s="116">
        <v>0</v>
      </c>
    </row>
    <row r="27" spans="1:16" x14ac:dyDescent="0.3">
      <c r="A27">
        <v>27692</v>
      </c>
      <c r="B27" t="s">
        <v>38</v>
      </c>
      <c r="C27">
        <f>VLOOKUP(A27,Table39[],3,FALSE)</f>
        <v>521</v>
      </c>
      <c r="D27">
        <f>VLOOKUP(A27,Table39[],4,FALSE)</f>
        <v>0</v>
      </c>
      <c r="H27">
        <v>27753</v>
      </c>
      <c r="I27" t="s">
        <v>8</v>
      </c>
      <c r="J27">
        <v>270</v>
      </c>
      <c r="K27">
        <v>0</v>
      </c>
      <c r="N27" s="115">
        <v>27690</v>
      </c>
      <c r="O27" s="116">
        <v>821</v>
      </c>
      <c r="P27" s="116">
        <v>821</v>
      </c>
    </row>
    <row r="28" spans="1:16" x14ac:dyDescent="0.3">
      <c r="A28">
        <v>27663</v>
      </c>
      <c r="B28" t="s">
        <v>38</v>
      </c>
      <c r="C28">
        <f>VLOOKUP(A28,Table39[],3,FALSE)</f>
        <v>715</v>
      </c>
      <c r="D28">
        <f>VLOOKUP(A28,Table39[],4,FALSE)</f>
        <v>0</v>
      </c>
      <c r="H28">
        <v>27752</v>
      </c>
      <c r="I28" t="s">
        <v>53</v>
      </c>
      <c r="J28">
        <v>830</v>
      </c>
      <c r="K28">
        <v>830</v>
      </c>
      <c r="N28" s="115">
        <v>27692</v>
      </c>
      <c r="O28" s="116">
        <v>521</v>
      </c>
      <c r="P28" s="116">
        <v>0</v>
      </c>
    </row>
    <row r="29" spans="1:16" x14ac:dyDescent="0.3">
      <c r="A29">
        <v>27695</v>
      </c>
      <c r="B29" t="s">
        <v>38</v>
      </c>
      <c r="C29">
        <f>VLOOKUP(A29,Table39[],3,FALSE)</f>
        <v>527</v>
      </c>
      <c r="D29">
        <f>VLOOKUP(A29,Table39[],4,FALSE)</f>
        <v>527</v>
      </c>
      <c r="H29">
        <v>27751</v>
      </c>
      <c r="I29" t="s">
        <v>9</v>
      </c>
      <c r="J29">
        <v>434</v>
      </c>
      <c r="K29">
        <v>434</v>
      </c>
      <c r="N29" s="115">
        <v>27695</v>
      </c>
      <c r="O29" s="116">
        <v>527</v>
      </c>
      <c r="P29" s="116">
        <v>527</v>
      </c>
    </row>
    <row r="30" spans="1:16" x14ac:dyDescent="0.3">
      <c r="A30">
        <v>27713</v>
      </c>
      <c r="B30" t="s">
        <v>38</v>
      </c>
      <c r="C30">
        <f>VLOOKUP(A30,Table39[],3,FALSE)</f>
        <v>472</v>
      </c>
      <c r="D30">
        <f>VLOOKUP(A30,Table39[],4,FALSE)</f>
        <v>0</v>
      </c>
      <c r="H30">
        <v>27750</v>
      </c>
      <c r="I30" t="s">
        <v>82</v>
      </c>
      <c r="J30">
        <v>1017</v>
      </c>
      <c r="K30">
        <v>0</v>
      </c>
      <c r="N30" s="115">
        <v>27697</v>
      </c>
      <c r="O30" s="116">
        <v>589</v>
      </c>
      <c r="P30" s="116">
        <v>0</v>
      </c>
    </row>
    <row r="31" spans="1:16" x14ac:dyDescent="0.3">
      <c r="A31">
        <v>27701</v>
      </c>
      <c r="B31" t="s">
        <v>38</v>
      </c>
      <c r="C31">
        <f>VLOOKUP(A31,Table39[],3,FALSE)</f>
        <v>55</v>
      </c>
      <c r="D31">
        <f>VLOOKUP(A31,Table39[],4,FALSE)</f>
        <v>0</v>
      </c>
      <c r="H31">
        <v>27749</v>
      </c>
      <c r="I31" t="s">
        <v>18</v>
      </c>
      <c r="J31">
        <v>467</v>
      </c>
      <c r="K31">
        <v>0</v>
      </c>
      <c r="N31" s="115">
        <v>27699</v>
      </c>
      <c r="O31" s="116">
        <v>1620</v>
      </c>
      <c r="P31" s="116">
        <v>0</v>
      </c>
    </row>
    <row r="32" spans="1:16" x14ac:dyDescent="0.3">
      <c r="A32">
        <v>27776</v>
      </c>
      <c r="B32" t="s">
        <v>38</v>
      </c>
      <c r="C32">
        <f>VLOOKUP(A32,Table39[],3,FALSE)</f>
        <v>1113</v>
      </c>
      <c r="D32">
        <f>VLOOKUP(A32,Table39[],4,FALSE)</f>
        <v>0</v>
      </c>
      <c r="H32">
        <v>27748</v>
      </c>
      <c r="I32" t="s">
        <v>11</v>
      </c>
      <c r="J32">
        <v>1016.3</v>
      </c>
      <c r="K32">
        <v>0</v>
      </c>
      <c r="N32" s="115">
        <v>27700</v>
      </c>
      <c r="O32" s="116">
        <v>602</v>
      </c>
      <c r="P32" s="116">
        <v>0</v>
      </c>
    </row>
    <row r="33" spans="1:16" x14ac:dyDescent="0.3">
      <c r="A33">
        <v>27664</v>
      </c>
      <c r="B33" t="s">
        <v>1</v>
      </c>
      <c r="C33">
        <f>VLOOKUP(A33,Table39[],3,FALSE)</f>
        <v>476</v>
      </c>
      <c r="D33">
        <f>VLOOKUP(A33,Table39[],4,FALSE)</f>
        <v>0</v>
      </c>
      <c r="H33">
        <v>27747</v>
      </c>
      <c r="I33" t="s">
        <v>12</v>
      </c>
      <c r="J33">
        <v>1258</v>
      </c>
      <c r="K33">
        <v>0</v>
      </c>
      <c r="N33" s="115">
        <v>27701</v>
      </c>
      <c r="O33" s="116">
        <v>55</v>
      </c>
      <c r="P33" s="116">
        <v>0</v>
      </c>
    </row>
    <row r="34" spans="1:16" x14ac:dyDescent="0.3">
      <c r="A34">
        <v>27753</v>
      </c>
      <c r="B34" t="s">
        <v>1</v>
      </c>
      <c r="C34">
        <f>VLOOKUP(A34,Table39[],3,FALSE)</f>
        <v>270</v>
      </c>
      <c r="D34">
        <f>VLOOKUP(A34,Table39[],4,FALSE)</f>
        <v>0</v>
      </c>
      <c r="H34">
        <v>27746</v>
      </c>
      <c r="I34" t="s">
        <v>14</v>
      </c>
      <c r="J34">
        <v>659</v>
      </c>
      <c r="K34">
        <v>0</v>
      </c>
      <c r="N34" s="115">
        <v>27702</v>
      </c>
      <c r="O34" s="116">
        <v>489</v>
      </c>
      <c r="P34" s="116">
        <v>0</v>
      </c>
    </row>
    <row r="35" spans="1:16" x14ac:dyDescent="0.3">
      <c r="A35">
        <v>27470</v>
      </c>
      <c r="B35" t="s">
        <v>1</v>
      </c>
      <c r="C35">
        <f>VLOOKUP(A35,Table39[],3,FALSE)</f>
        <v>374</v>
      </c>
      <c r="D35">
        <f>VLOOKUP(A35,Table39[],4,FALSE)</f>
        <v>0</v>
      </c>
      <c r="H35">
        <v>27745</v>
      </c>
      <c r="I35" t="s">
        <v>82</v>
      </c>
      <c r="J35">
        <v>1106</v>
      </c>
      <c r="K35">
        <v>0</v>
      </c>
      <c r="N35" s="115">
        <v>27703</v>
      </c>
      <c r="O35" s="116">
        <v>1228</v>
      </c>
      <c r="P35" s="116">
        <v>0</v>
      </c>
    </row>
    <row r="36" spans="1:16" x14ac:dyDescent="0.3">
      <c r="A36">
        <v>27720</v>
      </c>
      <c r="B36" t="s">
        <v>1</v>
      </c>
      <c r="C36">
        <f>VLOOKUP(A36,Table39[],3,FALSE)</f>
        <v>368</v>
      </c>
      <c r="D36">
        <f>VLOOKUP(A36,Table39[],4,FALSE)</f>
        <v>0</v>
      </c>
      <c r="H36">
        <v>27744</v>
      </c>
      <c r="I36" t="s">
        <v>7</v>
      </c>
      <c r="J36">
        <v>44</v>
      </c>
      <c r="K36">
        <v>0</v>
      </c>
      <c r="N36" s="115">
        <v>27705</v>
      </c>
      <c r="O36" s="116">
        <v>983</v>
      </c>
      <c r="P36" s="116">
        <v>0</v>
      </c>
    </row>
    <row r="37" spans="1:16" x14ac:dyDescent="0.3">
      <c r="A37">
        <v>27544</v>
      </c>
      <c r="B37" t="s">
        <v>1</v>
      </c>
      <c r="C37">
        <f>VLOOKUP(A37,Table39[],3,FALSE)</f>
        <v>466</v>
      </c>
      <c r="D37">
        <f>VLOOKUP(A37,Table39[],4,FALSE)</f>
        <v>0</v>
      </c>
      <c r="H37">
        <v>27743</v>
      </c>
      <c r="I37" t="s">
        <v>8</v>
      </c>
      <c r="J37">
        <v>604</v>
      </c>
      <c r="K37">
        <v>0</v>
      </c>
      <c r="N37" s="115">
        <v>27706</v>
      </c>
      <c r="O37" s="116">
        <v>2473</v>
      </c>
      <c r="P37" s="116">
        <v>0</v>
      </c>
    </row>
    <row r="38" spans="1:16" x14ac:dyDescent="0.3">
      <c r="A38">
        <v>27653</v>
      </c>
      <c r="B38" t="s">
        <v>1</v>
      </c>
      <c r="C38">
        <f>VLOOKUP(A38,Table39[],3,FALSE)</f>
        <v>414</v>
      </c>
      <c r="D38">
        <f>VLOOKUP(A38,Table39[],4,FALSE)</f>
        <v>0</v>
      </c>
      <c r="H38">
        <v>27742</v>
      </c>
      <c r="I38" t="s">
        <v>18</v>
      </c>
      <c r="J38">
        <v>1186</v>
      </c>
      <c r="K38">
        <v>1186</v>
      </c>
      <c r="N38" s="115">
        <v>27707</v>
      </c>
      <c r="O38" s="116">
        <v>454</v>
      </c>
      <c r="P38" s="116">
        <v>0</v>
      </c>
    </row>
    <row r="39" spans="1:16" x14ac:dyDescent="0.3">
      <c r="A39">
        <v>27708</v>
      </c>
      <c r="B39" t="s">
        <v>1</v>
      </c>
      <c r="C39">
        <f>VLOOKUP(A39,Table39[],3,FALSE)</f>
        <v>884</v>
      </c>
      <c r="D39">
        <f>VLOOKUP(A39,Table39[],4,FALSE)</f>
        <v>0</v>
      </c>
      <c r="H39">
        <v>27741</v>
      </c>
      <c r="I39" t="s">
        <v>7</v>
      </c>
      <c r="J39">
        <v>545</v>
      </c>
      <c r="K39">
        <v>0</v>
      </c>
      <c r="N39" s="115">
        <v>27708</v>
      </c>
      <c r="O39" s="116">
        <v>884</v>
      </c>
      <c r="P39" s="116">
        <v>0</v>
      </c>
    </row>
    <row r="40" spans="1:16" x14ac:dyDescent="0.3">
      <c r="A40">
        <v>27770</v>
      </c>
      <c r="B40" t="s">
        <v>1</v>
      </c>
      <c r="C40">
        <f>VLOOKUP(A40,Table39[],3,FALSE)</f>
        <v>434</v>
      </c>
      <c r="D40">
        <f>VLOOKUP(A40,Table39[],4,FALSE)</f>
        <v>0</v>
      </c>
      <c r="H40">
        <v>27740</v>
      </c>
      <c r="I40" t="s">
        <v>11</v>
      </c>
      <c r="J40">
        <v>786</v>
      </c>
      <c r="K40">
        <v>0</v>
      </c>
      <c r="N40" s="115">
        <v>27709</v>
      </c>
      <c r="O40" s="116">
        <v>556</v>
      </c>
      <c r="P40" s="116">
        <v>0</v>
      </c>
    </row>
    <row r="41" spans="1:16" x14ac:dyDescent="0.3">
      <c r="A41">
        <v>27722</v>
      </c>
      <c r="B41" t="s">
        <v>1</v>
      </c>
      <c r="C41">
        <f>VLOOKUP(A41,Table39[],3,FALSE)</f>
        <v>280</v>
      </c>
      <c r="D41">
        <f>VLOOKUP(A41,Table39[],4,FALSE)</f>
        <v>0</v>
      </c>
      <c r="H41">
        <v>27739</v>
      </c>
      <c r="I41" t="s">
        <v>7</v>
      </c>
      <c r="J41">
        <v>42</v>
      </c>
      <c r="K41">
        <v>0</v>
      </c>
      <c r="N41" s="115">
        <v>27710</v>
      </c>
      <c r="O41" s="116">
        <v>459</v>
      </c>
      <c r="P41" s="116">
        <v>0</v>
      </c>
    </row>
    <row r="42" spans="1:16" x14ac:dyDescent="0.3">
      <c r="A42">
        <v>27718</v>
      </c>
      <c r="B42" t="s">
        <v>1</v>
      </c>
      <c r="C42">
        <f>VLOOKUP(A42,Table39[],3,FALSE)</f>
        <v>527</v>
      </c>
      <c r="D42">
        <f>VLOOKUP(A42,Table39[],4,FALSE)</f>
        <v>0</v>
      </c>
      <c r="H42">
        <v>27738</v>
      </c>
      <c r="I42" t="s">
        <v>12</v>
      </c>
      <c r="J42">
        <v>558</v>
      </c>
      <c r="K42">
        <v>0</v>
      </c>
      <c r="N42" s="115">
        <v>27711</v>
      </c>
      <c r="O42" s="116">
        <v>432</v>
      </c>
      <c r="P42" s="116">
        <v>0</v>
      </c>
    </row>
    <row r="43" spans="1:16" x14ac:dyDescent="0.3">
      <c r="A43">
        <v>27743</v>
      </c>
      <c r="B43" t="s">
        <v>1</v>
      </c>
      <c r="C43">
        <f>VLOOKUP(A43,Table39[],3,FALSE)</f>
        <v>604</v>
      </c>
      <c r="D43">
        <f>VLOOKUP(A43,Table39[],4,FALSE)</f>
        <v>0</v>
      </c>
      <c r="H43">
        <v>27737</v>
      </c>
      <c r="I43" t="s">
        <v>12</v>
      </c>
      <c r="J43">
        <v>658</v>
      </c>
      <c r="K43">
        <v>0</v>
      </c>
      <c r="N43" s="115">
        <v>27713</v>
      </c>
      <c r="O43" s="116">
        <v>472</v>
      </c>
      <c r="P43" s="116">
        <v>0</v>
      </c>
    </row>
    <row r="44" spans="1:16" x14ac:dyDescent="0.3">
      <c r="A44">
        <v>27719</v>
      </c>
      <c r="B44" t="s">
        <v>1</v>
      </c>
      <c r="C44">
        <f>VLOOKUP(A44,Table39[],3,FALSE)</f>
        <v>438</v>
      </c>
      <c r="D44">
        <f>VLOOKUP(A44,Table39[],4,FALSE)</f>
        <v>0</v>
      </c>
      <c r="H44">
        <v>27736</v>
      </c>
      <c r="I44" t="s">
        <v>7</v>
      </c>
      <c r="J44">
        <v>0</v>
      </c>
      <c r="K44">
        <v>0</v>
      </c>
      <c r="N44" s="115">
        <v>27714</v>
      </c>
      <c r="O44" s="116">
        <v>569</v>
      </c>
      <c r="P44" s="116">
        <v>0</v>
      </c>
    </row>
    <row r="45" spans="1:16" x14ac:dyDescent="0.3">
      <c r="A45">
        <v>27690</v>
      </c>
      <c r="B45" t="s">
        <v>1</v>
      </c>
      <c r="C45">
        <f>VLOOKUP(A45,Table39[],3,FALSE)</f>
        <v>821</v>
      </c>
      <c r="D45">
        <f>VLOOKUP(A45,Table39[],4,FALSE)</f>
        <v>821</v>
      </c>
      <c r="H45">
        <v>27735</v>
      </c>
      <c r="I45" t="s">
        <v>7</v>
      </c>
      <c r="J45">
        <v>1680</v>
      </c>
      <c r="K45">
        <v>0</v>
      </c>
      <c r="N45" s="115">
        <v>27718</v>
      </c>
      <c r="O45" s="116">
        <v>527</v>
      </c>
      <c r="P45" s="116">
        <v>0</v>
      </c>
    </row>
    <row r="46" spans="1:16" x14ac:dyDescent="0.3">
      <c r="A46">
        <v>27763</v>
      </c>
      <c r="B46" t="s">
        <v>1</v>
      </c>
      <c r="C46">
        <f>VLOOKUP(A46,Table39[],3,FALSE)</f>
        <v>418</v>
      </c>
      <c r="D46">
        <f>VLOOKUP(A46,Table39[],4,FALSE)</f>
        <v>0</v>
      </c>
      <c r="H46">
        <v>27734</v>
      </c>
      <c r="I46" t="s">
        <v>7</v>
      </c>
      <c r="J46">
        <v>263</v>
      </c>
      <c r="K46">
        <v>0</v>
      </c>
      <c r="N46" s="115">
        <v>27719</v>
      </c>
      <c r="O46" s="116">
        <v>438</v>
      </c>
      <c r="P46" s="116">
        <v>0</v>
      </c>
    </row>
    <row r="47" spans="1:16" x14ac:dyDescent="0.3">
      <c r="A47">
        <v>27607</v>
      </c>
      <c r="B47" t="s">
        <v>1</v>
      </c>
      <c r="C47">
        <f>VLOOKUP(A47,Table39[],3,FALSE)</f>
        <v>1541</v>
      </c>
      <c r="D47">
        <f>VLOOKUP(A47,Table39[],4,FALSE)</f>
        <v>0</v>
      </c>
      <c r="H47">
        <v>27733</v>
      </c>
      <c r="I47" t="s">
        <v>11</v>
      </c>
      <c r="J47">
        <v>706</v>
      </c>
      <c r="K47">
        <v>0</v>
      </c>
      <c r="N47" s="115">
        <v>27720</v>
      </c>
      <c r="O47" s="116">
        <v>368</v>
      </c>
      <c r="P47" s="116">
        <v>0</v>
      </c>
    </row>
    <row r="48" spans="1:16" x14ac:dyDescent="0.3">
      <c r="A48">
        <v>27769</v>
      </c>
      <c r="B48" t="s">
        <v>1</v>
      </c>
      <c r="C48">
        <f>VLOOKUP(A48,Table39[],3,FALSE)</f>
        <v>616</v>
      </c>
      <c r="D48">
        <f>VLOOKUP(A48,Table39[],4,FALSE)</f>
        <v>0</v>
      </c>
      <c r="H48">
        <v>27732</v>
      </c>
      <c r="I48" t="s">
        <v>7</v>
      </c>
      <c r="J48">
        <v>708</v>
      </c>
      <c r="K48">
        <v>0</v>
      </c>
      <c r="N48" s="115">
        <v>27722</v>
      </c>
      <c r="O48" s="116">
        <v>280</v>
      </c>
      <c r="P48" s="116">
        <v>0</v>
      </c>
    </row>
    <row r="49" spans="1:16" x14ac:dyDescent="0.3">
      <c r="A49">
        <v>27775</v>
      </c>
      <c r="B49" t="s">
        <v>52</v>
      </c>
      <c r="C49">
        <f>VLOOKUP(A49,Table39[],3,FALSE)</f>
        <v>910</v>
      </c>
      <c r="D49">
        <f>VLOOKUP(A49,Table39[],4,FALSE)</f>
        <v>0</v>
      </c>
      <c r="H49">
        <v>27731</v>
      </c>
      <c r="I49" t="s">
        <v>11</v>
      </c>
      <c r="J49">
        <v>4639</v>
      </c>
      <c r="K49">
        <v>0</v>
      </c>
      <c r="N49" s="115">
        <v>27724</v>
      </c>
      <c r="O49" s="116">
        <v>627</v>
      </c>
      <c r="P49" s="116">
        <v>627</v>
      </c>
    </row>
    <row r="50" spans="1:16" x14ac:dyDescent="0.3">
      <c r="A50">
        <v>27459</v>
      </c>
      <c r="B50" t="s">
        <v>52</v>
      </c>
      <c r="C50">
        <f>VLOOKUP(A50,Table39[],3,FALSE)</f>
        <v>461</v>
      </c>
      <c r="D50">
        <f>VLOOKUP(A50,Table39[],4,FALSE)</f>
        <v>0</v>
      </c>
      <c r="H50">
        <v>27730</v>
      </c>
      <c r="I50" t="s">
        <v>12</v>
      </c>
      <c r="J50">
        <v>438</v>
      </c>
      <c r="K50">
        <v>0</v>
      </c>
      <c r="N50" s="115">
        <v>27726</v>
      </c>
      <c r="O50" s="116">
        <v>767</v>
      </c>
      <c r="P50" s="116">
        <v>767</v>
      </c>
    </row>
    <row r="51" spans="1:16" x14ac:dyDescent="0.3">
      <c r="A51">
        <v>27765</v>
      </c>
      <c r="B51" t="s">
        <v>52</v>
      </c>
      <c r="C51">
        <f>VLOOKUP(A51,Table39[],3,FALSE)</f>
        <v>23</v>
      </c>
      <c r="D51">
        <f>VLOOKUP(A51,Table39[],4,FALSE)</f>
        <v>0</v>
      </c>
      <c r="H51">
        <v>27729</v>
      </c>
      <c r="I51" t="s">
        <v>7</v>
      </c>
      <c r="J51">
        <v>513</v>
      </c>
      <c r="K51">
        <v>0</v>
      </c>
      <c r="N51" s="115">
        <v>27727</v>
      </c>
      <c r="O51" s="116">
        <v>622</v>
      </c>
      <c r="P51" s="116">
        <v>622</v>
      </c>
    </row>
    <row r="52" spans="1:16" x14ac:dyDescent="0.3">
      <c r="A52">
        <v>27757</v>
      </c>
      <c r="B52" t="s">
        <v>52</v>
      </c>
      <c r="C52">
        <f>VLOOKUP(A52,Table39[],3,FALSE)</f>
        <v>457</v>
      </c>
      <c r="D52">
        <f>VLOOKUP(A52,Table39[],4,FALSE)</f>
        <v>0</v>
      </c>
      <c r="H52">
        <v>27728</v>
      </c>
      <c r="I52" t="s">
        <v>11</v>
      </c>
      <c r="J52">
        <v>593</v>
      </c>
      <c r="K52">
        <v>593</v>
      </c>
      <c r="N52" s="115">
        <v>27728</v>
      </c>
      <c r="O52" s="116">
        <v>593</v>
      </c>
      <c r="P52" s="116">
        <v>593</v>
      </c>
    </row>
    <row r="53" spans="1:16" x14ac:dyDescent="0.3">
      <c r="A53">
        <v>27767</v>
      </c>
      <c r="B53" t="s">
        <v>52</v>
      </c>
      <c r="C53">
        <f>VLOOKUP(A53,Table39[],3,FALSE)</f>
        <v>478</v>
      </c>
      <c r="D53">
        <f>VLOOKUP(A53,Table39[],4,FALSE)</f>
        <v>0</v>
      </c>
      <c r="H53">
        <v>27727</v>
      </c>
      <c r="I53" t="s">
        <v>11</v>
      </c>
      <c r="J53">
        <v>622</v>
      </c>
      <c r="K53">
        <v>622</v>
      </c>
      <c r="N53" s="115">
        <v>27731</v>
      </c>
      <c r="O53" s="116">
        <v>4639</v>
      </c>
      <c r="P53" s="116">
        <v>0</v>
      </c>
    </row>
    <row r="54" spans="1:16" x14ac:dyDescent="0.3">
      <c r="A54">
        <v>27752</v>
      </c>
      <c r="B54" t="s">
        <v>52</v>
      </c>
      <c r="C54">
        <f>VLOOKUP(A54,Table39[],3,FALSE)</f>
        <v>830</v>
      </c>
      <c r="D54">
        <f>VLOOKUP(A54,Table39[],4,FALSE)</f>
        <v>830</v>
      </c>
      <c r="H54">
        <v>27726</v>
      </c>
      <c r="I54" t="s">
        <v>11</v>
      </c>
      <c r="J54">
        <v>767</v>
      </c>
      <c r="K54">
        <v>767</v>
      </c>
      <c r="N54" s="115">
        <v>27733</v>
      </c>
      <c r="O54" s="116">
        <v>706</v>
      </c>
      <c r="P54" s="116">
        <v>0</v>
      </c>
    </row>
    <row r="55" spans="1:16" x14ac:dyDescent="0.3">
      <c r="A55">
        <v>27760</v>
      </c>
      <c r="B55" t="s">
        <v>52</v>
      </c>
      <c r="C55">
        <f>VLOOKUP(A55,Table39[],3,FALSE)</f>
        <v>453</v>
      </c>
      <c r="D55">
        <f>VLOOKUP(A55,Table39[],4,FALSE)</f>
        <v>0</v>
      </c>
      <c r="H55">
        <v>27724</v>
      </c>
      <c r="I55" t="s">
        <v>11</v>
      </c>
      <c r="J55">
        <v>627</v>
      </c>
      <c r="K55">
        <v>627</v>
      </c>
      <c r="N55" s="115">
        <v>27740</v>
      </c>
      <c r="O55" s="116">
        <v>786</v>
      </c>
      <c r="P55" s="116">
        <v>0</v>
      </c>
    </row>
    <row r="56" spans="1:16" x14ac:dyDescent="0.3">
      <c r="A56">
        <v>27707</v>
      </c>
      <c r="B56" t="s">
        <v>81</v>
      </c>
      <c r="C56">
        <f>VLOOKUP(A56,Table39[],3,FALSE)</f>
        <v>454</v>
      </c>
      <c r="D56">
        <f>VLOOKUP(A56,Table39[],4,FALSE)</f>
        <v>0</v>
      </c>
      <c r="H56">
        <v>27723</v>
      </c>
      <c r="I56" t="s">
        <v>7</v>
      </c>
      <c r="J56">
        <v>512</v>
      </c>
      <c r="K56">
        <v>0</v>
      </c>
      <c r="N56" s="115">
        <v>27742</v>
      </c>
      <c r="O56" s="116">
        <v>1186</v>
      </c>
      <c r="P56" s="116">
        <v>1186</v>
      </c>
    </row>
    <row r="57" spans="1:16" x14ac:dyDescent="0.3">
      <c r="A57">
        <v>27714</v>
      </c>
      <c r="B57" t="s">
        <v>81</v>
      </c>
      <c r="C57">
        <f>VLOOKUP(A57,Table39[],3,FALSE)</f>
        <v>569</v>
      </c>
      <c r="D57">
        <f>VLOOKUP(A57,Table39[],4,FALSE)</f>
        <v>0</v>
      </c>
      <c r="H57">
        <v>27722</v>
      </c>
      <c r="I57" t="s">
        <v>8</v>
      </c>
      <c r="J57">
        <v>280</v>
      </c>
      <c r="K57">
        <v>0</v>
      </c>
      <c r="N57" s="115">
        <v>27743</v>
      </c>
      <c r="O57" s="116">
        <v>604</v>
      </c>
      <c r="P57" s="116">
        <v>0</v>
      </c>
    </row>
    <row r="58" spans="1:16" x14ac:dyDescent="0.3">
      <c r="A58">
        <v>27745</v>
      </c>
      <c r="B58" t="s">
        <v>81</v>
      </c>
      <c r="C58">
        <f>VLOOKUP(A58,Table39[],3,FALSE)</f>
        <v>1106</v>
      </c>
      <c r="D58">
        <f>VLOOKUP(A58,Table39[],4,FALSE)</f>
        <v>0</v>
      </c>
      <c r="H58">
        <v>27721</v>
      </c>
      <c r="I58" t="s">
        <v>9</v>
      </c>
      <c r="J58">
        <v>510</v>
      </c>
      <c r="K58">
        <v>0</v>
      </c>
      <c r="N58" s="115">
        <v>27745</v>
      </c>
      <c r="O58" s="116">
        <v>1106</v>
      </c>
      <c r="P58" s="116">
        <v>0</v>
      </c>
    </row>
    <row r="59" spans="1:16" x14ac:dyDescent="0.3">
      <c r="A59">
        <v>27750</v>
      </c>
      <c r="B59" t="s">
        <v>81</v>
      </c>
      <c r="C59">
        <f>VLOOKUP(A59,Table39[],3,FALSE)</f>
        <v>1017</v>
      </c>
      <c r="D59">
        <f>VLOOKUP(A59,Table39[],4,FALSE)</f>
        <v>0</v>
      </c>
      <c r="H59">
        <v>27720</v>
      </c>
      <c r="I59" t="s">
        <v>8</v>
      </c>
      <c r="J59">
        <v>368</v>
      </c>
      <c r="K59">
        <v>0</v>
      </c>
      <c r="N59" s="115">
        <v>27748</v>
      </c>
      <c r="O59" s="116">
        <v>1016.3</v>
      </c>
      <c r="P59" s="116">
        <v>0</v>
      </c>
    </row>
    <row r="60" spans="1:16" x14ac:dyDescent="0.3">
      <c r="A60">
        <v>27510</v>
      </c>
      <c r="B60" t="s">
        <v>81</v>
      </c>
      <c r="C60">
        <f>VLOOKUP(A60,Table39[],3,FALSE)</f>
        <v>1251</v>
      </c>
      <c r="D60">
        <f>VLOOKUP(A60,Table39[],4,FALSE)</f>
        <v>0</v>
      </c>
      <c r="H60">
        <v>27719</v>
      </c>
      <c r="I60" t="s">
        <v>8</v>
      </c>
      <c r="J60">
        <v>438</v>
      </c>
      <c r="K60">
        <v>0</v>
      </c>
      <c r="N60" s="115">
        <v>27749</v>
      </c>
      <c r="O60" s="116">
        <v>467</v>
      </c>
      <c r="P60" s="116">
        <v>0</v>
      </c>
    </row>
    <row r="61" spans="1:16" x14ac:dyDescent="0.3">
      <c r="A61">
        <v>27699</v>
      </c>
      <c r="B61" t="s">
        <v>81</v>
      </c>
      <c r="C61">
        <f>VLOOKUP(A61,Table39[],3,FALSE)</f>
        <v>1620</v>
      </c>
      <c r="D61">
        <f>VLOOKUP(A61,Table39[],4,FALSE)</f>
        <v>0</v>
      </c>
      <c r="H61">
        <v>27718</v>
      </c>
      <c r="I61" t="s">
        <v>8</v>
      </c>
      <c r="J61">
        <v>527</v>
      </c>
      <c r="K61">
        <v>0</v>
      </c>
      <c r="N61" s="115">
        <v>27750</v>
      </c>
      <c r="O61" s="116">
        <v>1017</v>
      </c>
      <c r="P61" s="116">
        <v>0</v>
      </c>
    </row>
    <row r="62" spans="1:16" x14ac:dyDescent="0.3">
      <c r="A62">
        <v>27614</v>
      </c>
      <c r="B62" t="s">
        <v>81</v>
      </c>
      <c r="C62">
        <f>VLOOKUP(A62,Table39[],3,FALSE)</f>
        <v>483</v>
      </c>
      <c r="D62">
        <f>VLOOKUP(A62,Table39[],4,FALSE)</f>
        <v>0</v>
      </c>
      <c r="H62">
        <v>27717</v>
      </c>
      <c r="I62" t="s">
        <v>15</v>
      </c>
      <c r="J62">
        <v>454</v>
      </c>
      <c r="K62">
        <v>0</v>
      </c>
      <c r="N62" s="115">
        <v>27752</v>
      </c>
      <c r="O62" s="116">
        <v>830</v>
      </c>
      <c r="P62" s="116">
        <v>830</v>
      </c>
    </row>
    <row r="63" spans="1:16" x14ac:dyDescent="0.3">
      <c r="A63">
        <v>27312</v>
      </c>
      <c r="B63" t="s">
        <v>81</v>
      </c>
      <c r="C63">
        <f>VLOOKUP(A63,Table39[],3,FALSE)</f>
        <v>700</v>
      </c>
      <c r="D63">
        <f>VLOOKUP(A63,Table39[],4,FALSE)</f>
        <v>0</v>
      </c>
      <c r="H63">
        <v>27716</v>
      </c>
      <c r="I63" t="s">
        <v>9</v>
      </c>
      <c r="J63">
        <v>421</v>
      </c>
      <c r="K63">
        <v>421</v>
      </c>
      <c r="N63" s="115">
        <v>27753</v>
      </c>
      <c r="O63" s="116">
        <v>270</v>
      </c>
      <c r="P63" s="116">
        <v>0</v>
      </c>
    </row>
    <row r="64" spans="1:16" x14ac:dyDescent="0.3">
      <c r="A64">
        <v>27601</v>
      </c>
      <c r="B64" t="s">
        <v>81</v>
      </c>
      <c r="C64">
        <f>VLOOKUP(A64,Table39[],3,FALSE)</f>
        <v>499</v>
      </c>
      <c r="D64">
        <f>VLOOKUP(A64,Table39[],4,FALSE)</f>
        <v>0</v>
      </c>
      <c r="H64">
        <v>27714</v>
      </c>
      <c r="I64" t="s">
        <v>82</v>
      </c>
      <c r="J64">
        <v>569</v>
      </c>
      <c r="K64">
        <v>0</v>
      </c>
      <c r="N64" s="115">
        <v>27754</v>
      </c>
      <c r="O64" s="116">
        <v>877</v>
      </c>
      <c r="P64" s="116">
        <v>0</v>
      </c>
    </row>
    <row r="65" spans="1:16" x14ac:dyDescent="0.3">
      <c r="A65">
        <v>27773</v>
      </c>
      <c r="B65" t="s">
        <v>50</v>
      </c>
      <c r="C65">
        <f>VLOOKUP(A65,Table39[],3,FALSE)</f>
        <v>1000</v>
      </c>
      <c r="D65">
        <f>VLOOKUP(A65,Table39[],4,FALSE)</f>
        <v>0</v>
      </c>
      <c r="H65">
        <v>27713</v>
      </c>
      <c r="I65" t="s">
        <v>18</v>
      </c>
      <c r="J65">
        <v>472</v>
      </c>
      <c r="K65">
        <v>0</v>
      </c>
      <c r="N65" s="115">
        <v>27755</v>
      </c>
      <c r="O65" s="116">
        <v>422.5</v>
      </c>
      <c r="P65" s="116">
        <v>0</v>
      </c>
    </row>
    <row r="66" spans="1:16" x14ac:dyDescent="0.3">
      <c r="A66">
        <v>27710</v>
      </c>
      <c r="B66" t="s">
        <v>50</v>
      </c>
      <c r="C66">
        <f>VLOOKUP(A66,Table39[],3,FALSE)</f>
        <v>459</v>
      </c>
      <c r="D66">
        <f>VLOOKUP(A66,Table39[],4,FALSE)</f>
        <v>0</v>
      </c>
      <c r="H66">
        <v>27712</v>
      </c>
      <c r="I66" t="s">
        <v>9</v>
      </c>
      <c r="J66">
        <v>883.1</v>
      </c>
      <c r="K66">
        <v>883.1</v>
      </c>
      <c r="N66" s="115">
        <v>27757</v>
      </c>
      <c r="O66" s="116">
        <v>457</v>
      </c>
      <c r="P66" s="116">
        <v>0</v>
      </c>
    </row>
    <row r="67" spans="1:16" x14ac:dyDescent="0.3">
      <c r="A67">
        <v>27702</v>
      </c>
      <c r="B67" t="s">
        <v>50</v>
      </c>
      <c r="C67">
        <f>VLOOKUP(A67,Table39[],3,FALSE)</f>
        <v>489</v>
      </c>
      <c r="D67">
        <f>VLOOKUP(A67,Table39[],4,FALSE)</f>
        <v>0</v>
      </c>
      <c r="H67">
        <v>27711</v>
      </c>
      <c r="I67" t="s">
        <v>14</v>
      </c>
      <c r="J67">
        <v>432</v>
      </c>
      <c r="K67">
        <v>0</v>
      </c>
      <c r="N67" s="115">
        <v>27758</v>
      </c>
      <c r="O67" s="116">
        <v>106</v>
      </c>
      <c r="P67" s="116">
        <v>0</v>
      </c>
    </row>
    <row r="68" spans="1:16" x14ac:dyDescent="0.3">
      <c r="A68">
        <v>27711</v>
      </c>
      <c r="B68" t="s">
        <v>50</v>
      </c>
      <c r="C68">
        <f>VLOOKUP(A68,Table39[],3,FALSE)</f>
        <v>432</v>
      </c>
      <c r="D68">
        <f>VLOOKUP(A68,Table39[],4,FALSE)</f>
        <v>0</v>
      </c>
      <c r="H68">
        <v>27710</v>
      </c>
      <c r="I68" t="s">
        <v>14</v>
      </c>
      <c r="J68">
        <v>459</v>
      </c>
      <c r="K68">
        <v>0</v>
      </c>
      <c r="N68" s="115">
        <v>27760</v>
      </c>
      <c r="O68" s="116">
        <v>453</v>
      </c>
      <c r="P68" s="116">
        <v>0</v>
      </c>
    </row>
    <row r="69" spans="1:16" x14ac:dyDescent="0.3">
      <c r="A69">
        <v>27616</v>
      </c>
      <c r="B69" t="s">
        <v>44</v>
      </c>
      <c r="C69">
        <f>VLOOKUP(A69,Table39[],3,FALSE)</f>
        <v>2007</v>
      </c>
      <c r="D69">
        <f>VLOOKUP(A69,Table39[],4,FALSE)</f>
        <v>0</v>
      </c>
      <c r="H69">
        <v>27709</v>
      </c>
      <c r="I69" t="s">
        <v>11</v>
      </c>
      <c r="J69">
        <v>556</v>
      </c>
      <c r="K69">
        <v>0</v>
      </c>
      <c r="N69" s="115">
        <v>27763</v>
      </c>
      <c r="O69" s="116">
        <v>418</v>
      </c>
      <c r="P69" s="116">
        <v>0</v>
      </c>
    </row>
    <row r="70" spans="1:16" x14ac:dyDescent="0.3">
      <c r="A70">
        <v>27697</v>
      </c>
      <c r="B70" t="s">
        <v>44</v>
      </c>
      <c r="C70">
        <f>VLOOKUP(A70,Table39[],3,FALSE)</f>
        <v>589</v>
      </c>
      <c r="D70">
        <f>VLOOKUP(A70,Table39[],4,FALSE)</f>
        <v>0</v>
      </c>
      <c r="H70">
        <v>27708</v>
      </c>
      <c r="I70" t="s">
        <v>8</v>
      </c>
      <c r="J70">
        <v>884</v>
      </c>
      <c r="K70">
        <v>0</v>
      </c>
      <c r="N70" s="115">
        <v>27765</v>
      </c>
      <c r="O70" s="116">
        <v>23</v>
      </c>
      <c r="P70" s="116">
        <v>0</v>
      </c>
    </row>
    <row r="71" spans="1:16" x14ac:dyDescent="0.3">
      <c r="A71">
        <v>27685</v>
      </c>
      <c r="B71" t="s">
        <v>44</v>
      </c>
      <c r="C71">
        <f>VLOOKUP(A71,Table39[],3,FALSE)</f>
        <v>1994</v>
      </c>
      <c r="D71">
        <f>VLOOKUP(A71,Table39[],4,FALSE)</f>
        <v>0</v>
      </c>
      <c r="H71">
        <v>27707</v>
      </c>
      <c r="I71" t="s">
        <v>82</v>
      </c>
      <c r="J71">
        <v>454</v>
      </c>
      <c r="K71">
        <v>0</v>
      </c>
      <c r="N71" s="115">
        <v>27767</v>
      </c>
      <c r="O71" s="116">
        <v>478</v>
      </c>
      <c r="P71" s="116">
        <v>0</v>
      </c>
    </row>
    <row r="72" spans="1:16" x14ac:dyDescent="0.3">
      <c r="A72">
        <v>27545</v>
      </c>
      <c r="B72" t="s">
        <v>65</v>
      </c>
      <c r="C72">
        <f>VLOOKUP(A72,Table39[],3,FALSE)</f>
        <v>301</v>
      </c>
      <c r="D72">
        <f>VLOOKUP(A72,Table39[],4,FALSE)</f>
        <v>0</v>
      </c>
      <c r="H72">
        <v>27706</v>
      </c>
      <c r="I72" t="s">
        <v>11</v>
      </c>
      <c r="J72">
        <v>2473</v>
      </c>
      <c r="K72">
        <v>0</v>
      </c>
      <c r="N72" s="115">
        <v>27769</v>
      </c>
      <c r="O72" s="116">
        <v>616</v>
      </c>
      <c r="P72" s="116">
        <v>0</v>
      </c>
    </row>
    <row r="73" spans="1:16" x14ac:dyDescent="0.3">
      <c r="A73">
        <v>27777</v>
      </c>
      <c r="B73" t="s">
        <v>65</v>
      </c>
      <c r="C73">
        <f>VLOOKUP(A73,Table39[],3,FALSE)</f>
        <v>498.5</v>
      </c>
      <c r="D73">
        <f>VLOOKUP(A73,Table39[],4,FALSE)</f>
        <v>0</v>
      </c>
      <c r="H73">
        <v>27705</v>
      </c>
      <c r="I73" t="s">
        <v>18</v>
      </c>
      <c r="J73">
        <v>983</v>
      </c>
      <c r="K73">
        <v>0</v>
      </c>
      <c r="N73" s="115">
        <v>27770</v>
      </c>
      <c r="O73" s="116">
        <v>434</v>
      </c>
      <c r="P73" s="116">
        <v>0</v>
      </c>
    </row>
    <row r="74" spans="1:16" x14ac:dyDescent="0.3">
      <c r="A74">
        <v>27491</v>
      </c>
      <c r="B74" t="s">
        <v>65</v>
      </c>
      <c r="C74">
        <f>VLOOKUP(A74,Table39[],3,FALSE)</f>
        <v>1826</v>
      </c>
      <c r="D74">
        <f>VLOOKUP(A74,Table39[],4,FALSE)</f>
        <v>0</v>
      </c>
      <c r="H74">
        <v>27704</v>
      </c>
      <c r="I74" t="s">
        <v>9</v>
      </c>
      <c r="J74">
        <v>775</v>
      </c>
      <c r="K74">
        <v>0</v>
      </c>
      <c r="N74" s="115">
        <v>27771</v>
      </c>
      <c r="O74" s="116">
        <v>472</v>
      </c>
      <c r="P74" s="116">
        <v>0</v>
      </c>
    </row>
    <row r="75" spans="1:16" x14ac:dyDescent="0.3">
      <c r="A75">
        <v>27561</v>
      </c>
      <c r="B75" t="s">
        <v>65</v>
      </c>
      <c r="C75">
        <f>VLOOKUP(A75,Table39[],3,FALSE)</f>
        <v>434</v>
      </c>
      <c r="D75">
        <f>VLOOKUP(A75,Table39[],4,FALSE)</f>
        <v>0</v>
      </c>
      <c r="H75">
        <v>27703</v>
      </c>
      <c r="I75" t="s">
        <v>11</v>
      </c>
      <c r="J75">
        <v>1228</v>
      </c>
      <c r="K75">
        <v>0</v>
      </c>
      <c r="N75" s="115">
        <v>27773</v>
      </c>
      <c r="O75" s="116">
        <v>1000</v>
      </c>
      <c r="P75" s="116">
        <v>0</v>
      </c>
    </row>
    <row r="76" spans="1:16" x14ac:dyDescent="0.3">
      <c r="H76">
        <v>27702</v>
      </c>
      <c r="I76" t="s">
        <v>14</v>
      </c>
      <c r="J76">
        <v>489</v>
      </c>
      <c r="K76">
        <v>0</v>
      </c>
      <c r="N76" s="115">
        <v>27775</v>
      </c>
      <c r="O76" s="116">
        <v>910</v>
      </c>
      <c r="P76" s="116">
        <v>0</v>
      </c>
    </row>
    <row r="77" spans="1:16" x14ac:dyDescent="0.3">
      <c r="H77">
        <v>27701</v>
      </c>
      <c r="I77" t="s">
        <v>18</v>
      </c>
      <c r="J77">
        <v>55</v>
      </c>
      <c r="K77">
        <v>0</v>
      </c>
      <c r="N77" s="115">
        <v>27776</v>
      </c>
      <c r="O77" s="116">
        <v>1113</v>
      </c>
      <c r="P77" s="116">
        <v>0</v>
      </c>
    </row>
    <row r="78" spans="1:16" x14ac:dyDescent="0.3">
      <c r="H78">
        <v>27700</v>
      </c>
      <c r="I78" t="s">
        <v>18</v>
      </c>
      <c r="J78">
        <v>602</v>
      </c>
      <c r="K78">
        <v>0</v>
      </c>
      <c r="N78" s="115">
        <v>27777</v>
      </c>
      <c r="O78" s="116">
        <v>498.5</v>
      </c>
      <c r="P78" s="116">
        <v>0</v>
      </c>
    </row>
    <row r="79" spans="1:16" x14ac:dyDescent="0.3">
      <c r="H79">
        <v>27699</v>
      </c>
      <c r="I79" t="s">
        <v>82</v>
      </c>
      <c r="J79">
        <v>1620</v>
      </c>
      <c r="K79">
        <v>0</v>
      </c>
      <c r="N79" s="115" t="s">
        <v>30</v>
      </c>
      <c r="O79" s="116">
        <v>55420.3</v>
      </c>
      <c r="P79" s="116">
        <v>5973</v>
      </c>
    </row>
    <row r="80" spans="1:16" x14ac:dyDescent="0.3">
      <c r="H80">
        <v>27698</v>
      </c>
      <c r="I80" t="s">
        <v>20</v>
      </c>
      <c r="J80">
        <v>460</v>
      </c>
      <c r="K80">
        <v>0</v>
      </c>
    </row>
    <row r="81" spans="8:11" x14ac:dyDescent="0.3">
      <c r="H81">
        <v>27697</v>
      </c>
      <c r="I81" t="s">
        <v>21</v>
      </c>
      <c r="J81">
        <v>589</v>
      </c>
      <c r="K81">
        <v>0</v>
      </c>
    </row>
    <row r="82" spans="8:11" x14ac:dyDescent="0.3">
      <c r="H82">
        <v>27696</v>
      </c>
      <c r="I82" t="s">
        <v>7</v>
      </c>
      <c r="J82">
        <v>434</v>
      </c>
      <c r="K82">
        <v>0</v>
      </c>
    </row>
    <row r="83" spans="8:11" x14ac:dyDescent="0.3">
      <c r="H83">
        <v>27695</v>
      </c>
      <c r="I83" t="s">
        <v>18</v>
      </c>
      <c r="J83">
        <v>527</v>
      </c>
      <c r="K83">
        <v>527</v>
      </c>
    </row>
    <row r="84" spans="8:11" x14ac:dyDescent="0.3">
      <c r="H84">
        <v>27692</v>
      </c>
      <c r="I84" t="s">
        <v>18</v>
      </c>
      <c r="J84">
        <v>521</v>
      </c>
      <c r="K84">
        <v>0</v>
      </c>
    </row>
    <row r="85" spans="8:11" x14ac:dyDescent="0.3">
      <c r="H85">
        <v>27691</v>
      </c>
      <c r="I85" t="s">
        <v>12</v>
      </c>
      <c r="J85">
        <v>460</v>
      </c>
      <c r="K85">
        <v>460</v>
      </c>
    </row>
    <row r="86" spans="8:11" x14ac:dyDescent="0.3">
      <c r="H86">
        <v>27690</v>
      </c>
      <c r="I86" t="s">
        <v>8</v>
      </c>
      <c r="J86">
        <v>821</v>
      </c>
      <c r="K86">
        <v>821</v>
      </c>
    </row>
    <row r="87" spans="8:11" x14ac:dyDescent="0.3">
      <c r="H87">
        <v>27689</v>
      </c>
      <c r="I87" t="s">
        <v>9</v>
      </c>
      <c r="J87">
        <v>1253</v>
      </c>
      <c r="K87">
        <v>0</v>
      </c>
    </row>
    <row r="88" spans="8:11" x14ac:dyDescent="0.3">
      <c r="H88">
        <v>27688</v>
      </c>
      <c r="I88" t="s">
        <v>7</v>
      </c>
      <c r="J88">
        <v>1780</v>
      </c>
      <c r="K88">
        <v>0</v>
      </c>
    </row>
    <row r="89" spans="8:11" x14ac:dyDescent="0.3">
      <c r="H89">
        <v>27686</v>
      </c>
      <c r="I89" t="s">
        <v>20</v>
      </c>
      <c r="J89">
        <v>97</v>
      </c>
      <c r="K89">
        <v>0</v>
      </c>
    </row>
    <row r="90" spans="8:11" x14ac:dyDescent="0.3">
      <c r="H90">
        <v>27685</v>
      </c>
      <c r="I90" t="s">
        <v>21</v>
      </c>
      <c r="J90">
        <v>1994</v>
      </c>
      <c r="K90">
        <v>0</v>
      </c>
    </row>
    <row r="91" spans="8:11" x14ac:dyDescent="0.3">
      <c r="H91">
        <v>27684</v>
      </c>
      <c r="I91" t="s">
        <v>11</v>
      </c>
      <c r="J91">
        <v>1224</v>
      </c>
      <c r="K91">
        <v>0</v>
      </c>
    </row>
    <row r="92" spans="8:11" x14ac:dyDescent="0.3">
      <c r="H92">
        <v>27683</v>
      </c>
      <c r="I92" t="s">
        <v>14</v>
      </c>
      <c r="J92">
        <v>560</v>
      </c>
      <c r="K92">
        <v>0</v>
      </c>
    </row>
    <row r="93" spans="8:11" x14ac:dyDescent="0.3">
      <c r="H93">
        <v>27682</v>
      </c>
      <c r="I93" t="s">
        <v>53</v>
      </c>
      <c r="J93">
        <v>550</v>
      </c>
      <c r="K93">
        <v>0</v>
      </c>
    </row>
    <row r="94" spans="8:11" x14ac:dyDescent="0.3">
      <c r="H94">
        <v>27681</v>
      </c>
      <c r="I94" t="s">
        <v>9</v>
      </c>
      <c r="J94">
        <v>388</v>
      </c>
      <c r="K94">
        <v>0</v>
      </c>
    </row>
    <row r="95" spans="8:11" x14ac:dyDescent="0.3">
      <c r="H95">
        <v>27680</v>
      </c>
      <c r="I95" t="s">
        <v>12</v>
      </c>
      <c r="J95">
        <v>501</v>
      </c>
      <c r="K95">
        <v>0</v>
      </c>
    </row>
    <row r="96" spans="8:11" x14ac:dyDescent="0.3">
      <c r="H96">
        <v>27679</v>
      </c>
      <c r="I96" t="s">
        <v>11</v>
      </c>
      <c r="J96">
        <v>431</v>
      </c>
      <c r="K96">
        <v>0</v>
      </c>
    </row>
    <row r="97" spans="8:11" x14ac:dyDescent="0.3">
      <c r="H97">
        <v>27678</v>
      </c>
      <c r="I97" t="s">
        <v>67</v>
      </c>
      <c r="J97">
        <v>463</v>
      </c>
      <c r="K97">
        <v>463</v>
      </c>
    </row>
    <row r="98" spans="8:11" x14ac:dyDescent="0.3">
      <c r="H98">
        <v>27677</v>
      </c>
      <c r="I98" t="s">
        <v>82</v>
      </c>
      <c r="J98">
        <v>35</v>
      </c>
      <c r="K98">
        <v>0</v>
      </c>
    </row>
    <row r="99" spans="8:11" x14ac:dyDescent="0.3">
      <c r="H99">
        <v>27676</v>
      </c>
      <c r="I99" t="s">
        <v>82</v>
      </c>
      <c r="J99">
        <v>494</v>
      </c>
      <c r="K99">
        <v>0</v>
      </c>
    </row>
    <row r="100" spans="8:11" x14ac:dyDescent="0.3">
      <c r="H100">
        <v>27675</v>
      </c>
      <c r="I100" t="s">
        <v>53</v>
      </c>
      <c r="J100">
        <v>524</v>
      </c>
      <c r="K100">
        <v>0</v>
      </c>
    </row>
    <row r="101" spans="8:11" x14ac:dyDescent="0.3">
      <c r="H101">
        <v>27674</v>
      </c>
      <c r="I101" t="s">
        <v>53</v>
      </c>
      <c r="J101">
        <v>1201.5</v>
      </c>
      <c r="K101">
        <v>0</v>
      </c>
    </row>
    <row r="102" spans="8:11" x14ac:dyDescent="0.3">
      <c r="H102">
        <v>27673</v>
      </c>
      <c r="I102" t="s">
        <v>7</v>
      </c>
      <c r="J102">
        <v>0</v>
      </c>
      <c r="K102">
        <v>0</v>
      </c>
    </row>
    <row r="103" spans="8:11" x14ac:dyDescent="0.3">
      <c r="H103">
        <v>27672</v>
      </c>
      <c r="I103" t="s">
        <v>9</v>
      </c>
      <c r="J103">
        <v>14</v>
      </c>
      <c r="K103">
        <v>14</v>
      </c>
    </row>
    <row r="104" spans="8:11" x14ac:dyDescent="0.3">
      <c r="H104">
        <v>27671</v>
      </c>
      <c r="I104" t="s">
        <v>67</v>
      </c>
      <c r="J104">
        <v>940</v>
      </c>
      <c r="K104">
        <v>0</v>
      </c>
    </row>
    <row r="105" spans="8:11" x14ac:dyDescent="0.3">
      <c r="H105">
        <v>27670</v>
      </c>
      <c r="I105" t="s">
        <v>53</v>
      </c>
      <c r="J105">
        <v>361</v>
      </c>
      <c r="K105">
        <v>0</v>
      </c>
    </row>
    <row r="106" spans="8:11" x14ac:dyDescent="0.3">
      <c r="H106">
        <v>27669</v>
      </c>
      <c r="I106" t="s">
        <v>67</v>
      </c>
      <c r="J106">
        <v>181</v>
      </c>
      <c r="K106">
        <v>0</v>
      </c>
    </row>
    <row r="107" spans="8:11" x14ac:dyDescent="0.3">
      <c r="H107">
        <v>27668</v>
      </c>
      <c r="I107" t="s">
        <v>67</v>
      </c>
      <c r="J107">
        <v>1500</v>
      </c>
      <c r="K107">
        <v>1500</v>
      </c>
    </row>
    <row r="108" spans="8:11" x14ac:dyDescent="0.3">
      <c r="H108">
        <v>27666</v>
      </c>
      <c r="I108" t="s">
        <v>8</v>
      </c>
      <c r="J108">
        <v>252</v>
      </c>
      <c r="K108">
        <v>0</v>
      </c>
    </row>
    <row r="109" spans="8:11" x14ac:dyDescent="0.3">
      <c r="H109">
        <v>27665</v>
      </c>
      <c r="I109" t="s">
        <v>14</v>
      </c>
      <c r="J109">
        <v>466</v>
      </c>
      <c r="K109">
        <v>0</v>
      </c>
    </row>
    <row r="110" spans="8:11" x14ac:dyDescent="0.3">
      <c r="H110">
        <v>27664</v>
      </c>
      <c r="I110" t="s">
        <v>8</v>
      </c>
      <c r="J110">
        <v>476</v>
      </c>
      <c r="K110">
        <v>0</v>
      </c>
    </row>
    <row r="111" spans="8:11" x14ac:dyDescent="0.3">
      <c r="H111">
        <v>27663</v>
      </c>
      <c r="I111" t="s">
        <v>18</v>
      </c>
      <c r="J111">
        <v>715</v>
      </c>
      <c r="K111">
        <v>0</v>
      </c>
    </row>
    <row r="112" spans="8:11" x14ac:dyDescent="0.3">
      <c r="H112">
        <v>27662</v>
      </c>
      <c r="I112" t="s">
        <v>15</v>
      </c>
      <c r="J112">
        <v>542</v>
      </c>
      <c r="K112">
        <v>0</v>
      </c>
    </row>
    <row r="113" spans="8:11" x14ac:dyDescent="0.3">
      <c r="H113">
        <v>27661</v>
      </c>
      <c r="I113" t="s">
        <v>20</v>
      </c>
      <c r="J113">
        <v>435</v>
      </c>
      <c r="K113">
        <v>0</v>
      </c>
    </row>
    <row r="114" spans="8:11" x14ac:dyDescent="0.3">
      <c r="H114">
        <v>27660</v>
      </c>
      <c r="I114" t="s">
        <v>8</v>
      </c>
      <c r="J114">
        <v>435</v>
      </c>
      <c r="K114">
        <v>0</v>
      </c>
    </row>
    <row r="115" spans="8:11" x14ac:dyDescent="0.3">
      <c r="H115">
        <v>27659</v>
      </c>
      <c r="I115" t="s">
        <v>67</v>
      </c>
      <c r="J115">
        <v>59</v>
      </c>
      <c r="K115">
        <v>0</v>
      </c>
    </row>
    <row r="116" spans="8:11" x14ac:dyDescent="0.3">
      <c r="H116">
        <v>27658</v>
      </c>
      <c r="I116" t="s">
        <v>14</v>
      </c>
      <c r="J116">
        <v>426</v>
      </c>
      <c r="K116">
        <v>0</v>
      </c>
    </row>
    <row r="117" spans="8:11" x14ac:dyDescent="0.3">
      <c r="H117">
        <v>27657</v>
      </c>
      <c r="I117" t="s">
        <v>7</v>
      </c>
      <c r="J117">
        <v>0</v>
      </c>
      <c r="K117">
        <v>23</v>
      </c>
    </row>
    <row r="118" spans="8:11" x14ac:dyDescent="0.3">
      <c r="H118">
        <v>27656</v>
      </c>
      <c r="I118" t="s">
        <v>18</v>
      </c>
      <c r="J118">
        <v>1715.5</v>
      </c>
      <c r="K118">
        <v>0</v>
      </c>
    </row>
    <row r="119" spans="8:11" x14ac:dyDescent="0.3">
      <c r="H119">
        <v>27655</v>
      </c>
      <c r="I119" t="s">
        <v>11</v>
      </c>
      <c r="J119">
        <v>529</v>
      </c>
      <c r="K119">
        <v>0</v>
      </c>
    </row>
    <row r="120" spans="8:11" x14ac:dyDescent="0.3">
      <c r="H120">
        <v>27654</v>
      </c>
      <c r="I120" t="s">
        <v>15</v>
      </c>
      <c r="J120">
        <v>580</v>
      </c>
      <c r="K120">
        <v>0</v>
      </c>
    </row>
    <row r="121" spans="8:11" x14ac:dyDescent="0.3">
      <c r="H121">
        <v>27653</v>
      </c>
      <c r="I121" t="s">
        <v>8</v>
      </c>
      <c r="J121">
        <v>414</v>
      </c>
      <c r="K121">
        <v>0</v>
      </c>
    </row>
    <row r="122" spans="8:11" x14ac:dyDescent="0.3">
      <c r="H122">
        <v>27652</v>
      </c>
      <c r="I122" t="s">
        <v>18</v>
      </c>
      <c r="J122">
        <v>1213</v>
      </c>
      <c r="K122">
        <v>0</v>
      </c>
    </row>
    <row r="123" spans="8:11" x14ac:dyDescent="0.3">
      <c r="H123">
        <v>27651</v>
      </c>
      <c r="I123" t="s">
        <v>9</v>
      </c>
      <c r="J123">
        <v>25</v>
      </c>
      <c r="K123">
        <v>0</v>
      </c>
    </row>
    <row r="124" spans="8:11" x14ac:dyDescent="0.3">
      <c r="H124">
        <v>27650</v>
      </c>
      <c r="I124" t="s">
        <v>11</v>
      </c>
      <c r="J124">
        <v>535</v>
      </c>
      <c r="K124">
        <v>0</v>
      </c>
    </row>
    <row r="125" spans="8:11" x14ac:dyDescent="0.3">
      <c r="H125">
        <v>27649</v>
      </c>
      <c r="I125" t="s">
        <v>9</v>
      </c>
      <c r="J125">
        <v>147</v>
      </c>
      <c r="K125">
        <v>0</v>
      </c>
    </row>
    <row r="126" spans="8:11" x14ac:dyDescent="0.3">
      <c r="H126">
        <v>27648</v>
      </c>
      <c r="I126" t="s">
        <v>20</v>
      </c>
      <c r="J126">
        <v>355</v>
      </c>
      <c r="K126">
        <v>0</v>
      </c>
    </row>
    <row r="127" spans="8:11" x14ac:dyDescent="0.3">
      <c r="H127">
        <v>27647</v>
      </c>
      <c r="I127" t="s">
        <v>9</v>
      </c>
      <c r="J127">
        <v>522</v>
      </c>
      <c r="K127">
        <v>0</v>
      </c>
    </row>
    <row r="128" spans="8:11" x14ac:dyDescent="0.3">
      <c r="H128">
        <v>27646</v>
      </c>
      <c r="I128" t="s">
        <v>9</v>
      </c>
      <c r="J128">
        <v>392</v>
      </c>
      <c r="K128">
        <v>0</v>
      </c>
    </row>
    <row r="129" spans="8:11" x14ac:dyDescent="0.3">
      <c r="H129">
        <v>27645</v>
      </c>
      <c r="I129" t="s">
        <v>18</v>
      </c>
      <c r="J129">
        <v>718</v>
      </c>
      <c r="K129">
        <v>0</v>
      </c>
    </row>
    <row r="130" spans="8:11" x14ac:dyDescent="0.3">
      <c r="H130">
        <v>27644</v>
      </c>
      <c r="I130" t="s">
        <v>14</v>
      </c>
      <c r="J130">
        <v>1026</v>
      </c>
      <c r="K130">
        <v>0</v>
      </c>
    </row>
    <row r="131" spans="8:11" x14ac:dyDescent="0.3">
      <c r="H131">
        <v>27643</v>
      </c>
      <c r="I131" t="s">
        <v>20</v>
      </c>
      <c r="J131">
        <v>452</v>
      </c>
      <c r="K131">
        <v>0</v>
      </c>
    </row>
    <row r="132" spans="8:11" x14ac:dyDescent="0.3">
      <c r="H132">
        <v>27642</v>
      </c>
      <c r="I132" t="s">
        <v>11</v>
      </c>
      <c r="J132">
        <v>1502</v>
      </c>
      <c r="K132">
        <v>0</v>
      </c>
    </row>
    <row r="133" spans="8:11" x14ac:dyDescent="0.3">
      <c r="H133">
        <v>27641</v>
      </c>
      <c r="I133" t="s">
        <v>8</v>
      </c>
      <c r="J133">
        <v>866</v>
      </c>
      <c r="K133">
        <v>0</v>
      </c>
    </row>
    <row r="134" spans="8:11" x14ac:dyDescent="0.3">
      <c r="H134">
        <v>27640</v>
      </c>
      <c r="I134" t="s">
        <v>7</v>
      </c>
      <c r="J134">
        <v>0</v>
      </c>
      <c r="K134">
        <v>0</v>
      </c>
    </row>
    <row r="135" spans="8:11" x14ac:dyDescent="0.3">
      <c r="H135">
        <v>27639</v>
      </c>
      <c r="I135" t="s">
        <v>67</v>
      </c>
      <c r="J135">
        <v>435</v>
      </c>
      <c r="K135">
        <v>0</v>
      </c>
    </row>
    <row r="136" spans="8:11" x14ac:dyDescent="0.3">
      <c r="H136">
        <v>27638</v>
      </c>
      <c r="I136" t="s">
        <v>9</v>
      </c>
      <c r="J136">
        <v>436</v>
      </c>
      <c r="K136">
        <v>0</v>
      </c>
    </row>
    <row r="137" spans="8:11" x14ac:dyDescent="0.3">
      <c r="H137">
        <v>27637</v>
      </c>
      <c r="I137" t="s">
        <v>8</v>
      </c>
      <c r="J137">
        <v>985</v>
      </c>
      <c r="K137">
        <v>0</v>
      </c>
    </row>
    <row r="138" spans="8:11" x14ac:dyDescent="0.3">
      <c r="H138">
        <v>27636</v>
      </c>
      <c r="I138" t="s">
        <v>8</v>
      </c>
      <c r="J138">
        <v>1109</v>
      </c>
      <c r="K138">
        <v>0</v>
      </c>
    </row>
    <row r="139" spans="8:11" x14ac:dyDescent="0.3">
      <c r="H139">
        <v>27635</v>
      </c>
      <c r="I139" t="s">
        <v>11</v>
      </c>
      <c r="J139">
        <v>1093</v>
      </c>
      <c r="K139">
        <v>0</v>
      </c>
    </row>
    <row r="140" spans="8:11" x14ac:dyDescent="0.3">
      <c r="H140">
        <v>27634</v>
      </c>
      <c r="I140" t="s">
        <v>9</v>
      </c>
      <c r="J140">
        <v>3335.5</v>
      </c>
      <c r="K140">
        <v>0</v>
      </c>
    </row>
    <row r="141" spans="8:11" x14ac:dyDescent="0.3">
      <c r="H141">
        <v>27633</v>
      </c>
      <c r="I141" t="s">
        <v>67</v>
      </c>
      <c r="J141">
        <v>885</v>
      </c>
      <c r="K141">
        <v>0</v>
      </c>
    </row>
    <row r="142" spans="8:11" x14ac:dyDescent="0.3">
      <c r="H142">
        <v>27632</v>
      </c>
      <c r="I142" t="s">
        <v>14</v>
      </c>
      <c r="J142">
        <v>478</v>
      </c>
      <c r="K142">
        <v>0</v>
      </c>
    </row>
    <row r="143" spans="8:11" x14ac:dyDescent="0.3">
      <c r="H143">
        <v>27631</v>
      </c>
      <c r="I143" t="s">
        <v>12</v>
      </c>
      <c r="J143">
        <v>617</v>
      </c>
      <c r="K143">
        <v>0</v>
      </c>
    </row>
    <row r="144" spans="8:11" x14ac:dyDescent="0.3">
      <c r="H144">
        <v>27630</v>
      </c>
      <c r="I144" t="s">
        <v>9</v>
      </c>
      <c r="J144">
        <v>728</v>
      </c>
      <c r="K144">
        <v>0</v>
      </c>
    </row>
    <row r="145" spans="8:11" x14ac:dyDescent="0.3">
      <c r="H145">
        <v>27629</v>
      </c>
      <c r="I145" t="s">
        <v>11</v>
      </c>
      <c r="J145">
        <v>354</v>
      </c>
      <c r="K145">
        <v>0</v>
      </c>
    </row>
    <row r="146" spans="8:11" x14ac:dyDescent="0.3">
      <c r="H146">
        <v>27628</v>
      </c>
      <c r="I146" t="s">
        <v>11</v>
      </c>
      <c r="J146">
        <v>465</v>
      </c>
      <c r="K146">
        <v>0</v>
      </c>
    </row>
    <row r="147" spans="8:11" x14ac:dyDescent="0.3">
      <c r="H147">
        <v>27627</v>
      </c>
      <c r="I147" t="s">
        <v>82</v>
      </c>
      <c r="J147">
        <v>259</v>
      </c>
      <c r="K147">
        <v>0</v>
      </c>
    </row>
    <row r="148" spans="8:11" x14ac:dyDescent="0.3">
      <c r="H148">
        <v>27626</v>
      </c>
      <c r="I148" t="s">
        <v>7</v>
      </c>
      <c r="J148">
        <v>729</v>
      </c>
      <c r="K148">
        <v>0</v>
      </c>
    </row>
    <row r="149" spans="8:11" x14ac:dyDescent="0.3">
      <c r="H149">
        <v>27625</v>
      </c>
      <c r="I149" t="s">
        <v>67</v>
      </c>
      <c r="J149">
        <v>616</v>
      </c>
      <c r="K149">
        <v>616</v>
      </c>
    </row>
    <row r="150" spans="8:11" x14ac:dyDescent="0.3">
      <c r="H150">
        <v>27624</v>
      </c>
      <c r="I150" t="s">
        <v>8</v>
      </c>
      <c r="J150">
        <v>698</v>
      </c>
      <c r="K150">
        <v>698</v>
      </c>
    </row>
    <row r="151" spans="8:11" x14ac:dyDescent="0.3">
      <c r="H151">
        <v>27623</v>
      </c>
      <c r="I151" t="s">
        <v>7</v>
      </c>
      <c r="J151">
        <v>0</v>
      </c>
      <c r="K151">
        <v>0</v>
      </c>
    </row>
    <row r="152" spans="8:11" x14ac:dyDescent="0.3">
      <c r="H152">
        <v>27622</v>
      </c>
      <c r="I152" t="s">
        <v>9</v>
      </c>
      <c r="J152">
        <v>527</v>
      </c>
      <c r="K152">
        <v>0</v>
      </c>
    </row>
    <row r="153" spans="8:11" x14ac:dyDescent="0.3">
      <c r="H153">
        <v>27621</v>
      </c>
      <c r="I153" t="s">
        <v>9</v>
      </c>
      <c r="J153">
        <v>426</v>
      </c>
      <c r="K153">
        <v>0</v>
      </c>
    </row>
    <row r="154" spans="8:11" x14ac:dyDescent="0.3">
      <c r="H154">
        <v>27620</v>
      </c>
      <c r="I154" t="s">
        <v>53</v>
      </c>
      <c r="J154">
        <v>608</v>
      </c>
      <c r="K154">
        <v>608</v>
      </c>
    </row>
    <row r="155" spans="8:11" x14ac:dyDescent="0.3">
      <c r="H155">
        <v>27619</v>
      </c>
      <c r="I155" t="s">
        <v>67</v>
      </c>
      <c r="J155">
        <v>434</v>
      </c>
      <c r="K155">
        <v>0</v>
      </c>
    </row>
    <row r="156" spans="8:11" x14ac:dyDescent="0.3">
      <c r="H156">
        <v>27618</v>
      </c>
      <c r="I156" t="s">
        <v>9</v>
      </c>
      <c r="J156">
        <v>795</v>
      </c>
      <c r="K156">
        <v>0</v>
      </c>
    </row>
    <row r="157" spans="8:11" x14ac:dyDescent="0.3">
      <c r="H157">
        <v>27617</v>
      </c>
      <c r="I157" t="s">
        <v>8</v>
      </c>
      <c r="J157">
        <v>1353</v>
      </c>
      <c r="K157">
        <v>0</v>
      </c>
    </row>
    <row r="158" spans="8:11" x14ac:dyDescent="0.3">
      <c r="H158">
        <v>27616</v>
      </c>
      <c r="I158" t="s">
        <v>21</v>
      </c>
      <c r="J158">
        <v>2007</v>
      </c>
      <c r="K158">
        <v>0</v>
      </c>
    </row>
    <row r="159" spans="8:11" x14ac:dyDescent="0.3">
      <c r="H159">
        <v>27615</v>
      </c>
      <c r="I159" t="s">
        <v>53</v>
      </c>
      <c r="J159">
        <v>712</v>
      </c>
      <c r="K159">
        <v>0</v>
      </c>
    </row>
    <row r="160" spans="8:11" x14ac:dyDescent="0.3">
      <c r="H160">
        <v>27614</v>
      </c>
      <c r="I160" t="s">
        <v>82</v>
      </c>
      <c r="J160">
        <v>483</v>
      </c>
      <c r="K160">
        <v>0</v>
      </c>
    </row>
    <row r="161" spans="8:11" x14ac:dyDescent="0.3">
      <c r="H161">
        <v>27613</v>
      </c>
      <c r="I161" t="s">
        <v>9</v>
      </c>
      <c r="J161">
        <v>470</v>
      </c>
      <c r="K161">
        <v>470</v>
      </c>
    </row>
    <row r="162" spans="8:11" x14ac:dyDescent="0.3">
      <c r="H162">
        <v>27612</v>
      </c>
      <c r="I162" t="s">
        <v>11</v>
      </c>
      <c r="J162">
        <v>512</v>
      </c>
      <c r="K162">
        <v>0</v>
      </c>
    </row>
    <row r="163" spans="8:11" x14ac:dyDescent="0.3">
      <c r="H163">
        <v>27611</v>
      </c>
      <c r="I163" t="s">
        <v>8</v>
      </c>
      <c r="J163">
        <v>359</v>
      </c>
      <c r="K163">
        <v>0</v>
      </c>
    </row>
    <row r="164" spans="8:11" x14ac:dyDescent="0.3">
      <c r="H164">
        <v>27610</v>
      </c>
      <c r="I164" t="s">
        <v>11</v>
      </c>
      <c r="J164">
        <v>482</v>
      </c>
      <c r="K164">
        <v>0</v>
      </c>
    </row>
    <row r="165" spans="8:11" x14ac:dyDescent="0.3">
      <c r="H165">
        <v>27609</v>
      </c>
      <c r="I165" t="s">
        <v>20</v>
      </c>
      <c r="J165">
        <v>502</v>
      </c>
      <c r="K165">
        <v>0</v>
      </c>
    </row>
    <row r="166" spans="8:11" x14ac:dyDescent="0.3">
      <c r="H166">
        <v>27608</v>
      </c>
      <c r="I166" t="s">
        <v>12</v>
      </c>
      <c r="J166">
        <v>527</v>
      </c>
      <c r="K166">
        <v>0</v>
      </c>
    </row>
    <row r="167" spans="8:11" x14ac:dyDescent="0.3">
      <c r="H167">
        <v>27607</v>
      </c>
      <c r="I167" t="s">
        <v>8</v>
      </c>
      <c r="J167">
        <v>1541</v>
      </c>
      <c r="K167">
        <v>0</v>
      </c>
    </row>
    <row r="168" spans="8:11" x14ac:dyDescent="0.3">
      <c r="H168">
        <v>27606</v>
      </c>
      <c r="I168" t="s">
        <v>18</v>
      </c>
      <c r="J168">
        <v>463</v>
      </c>
      <c r="K168">
        <v>0</v>
      </c>
    </row>
    <row r="169" spans="8:11" x14ac:dyDescent="0.3">
      <c r="H169">
        <v>27605</v>
      </c>
      <c r="I169" t="s">
        <v>9</v>
      </c>
      <c r="J169">
        <v>245</v>
      </c>
      <c r="K169">
        <v>0</v>
      </c>
    </row>
    <row r="170" spans="8:11" x14ac:dyDescent="0.3">
      <c r="H170">
        <v>27604</v>
      </c>
      <c r="I170" t="s">
        <v>53</v>
      </c>
      <c r="J170">
        <v>756</v>
      </c>
      <c r="K170">
        <v>0</v>
      </c>
    </row>
    <row r="171" spans="8:11" x14ac:dyDescent="0.3">
      <c r="H171">
        <v>27603</v>
      </c>
      <c r="I171" t="s">
        <v>9</v>
      </c>
      <c r="J171">
        <v>655</v>
      </c>
      <c r="K171">
        <v>655</v>
      </c>
    </row>
    <row r="172" spans="8:11" x14ac:dyDescent="0.3">
      <c r="H172">
        <v>27602</v>
      </c>
      <c r="I172" t="s">
        <v>8</v>
      </c>
      <c r="J172">
        <v>445</v>
      </c>
      <c r="K172">
        <v>0</v>
      </c>
    </row>
    <row r="173" spans="8:11" x14ac:dyDescent="0.3">
      <c r="H173">
        <v>27601</v>
      </c>
      <c r="I173" t="s">
        <v>82</v>
      </c>
      <c r="J173">
        <v>499</v>
      </c>
      <c r="K173">
        <v>0</v>
      </c>
    </row>
    <row r="174" spans="8:11" x14ac:dyDescent="0.3">
      <c r="H174">
        <v>27600</v>
      </c>
      <c r="I174" t="s">
        <v>67</v>
      </c>
      <c r="J174">
        <v>722</v>
      </c>
      <c r="K174">
        <v>0</v>
      </c>
    </row>
    <row r="175" spans="8:11" x14ac:dyDescent="0.3">
      <c r="H175">
        <v>27599</v>
      </c>
      <c r="I175" t="s">
        <v>9</v>
      </c>
      <c r="J175">
        <v>482</v>
      </c>
      <c r="K175">
        <v>0</v>
      </c>
    </row>
    <row r="176" spans="8:11" x14ac:dyDescent="0.3">
      <c r="H176">
        <v>27598</v>
      </c>
      <c r="I176" t="s">
        <v>18</v>
      </c>
      <c r="J176">
        <v>715</v>
      </c>
      <c r="K176">
        <v>0</v>
      </c>
    </row>
    <row r="177" spans="8:11" x14ac:dyDescent="0.3">
      <c r="H177">
        <v>27597</v>
      </c>
      <c r="I177" t="s">
        <v>9</v>
      </c>
      <c r="J177">
        <v>1144</v>
      </c>
      <c r="K177">
        <v>0</v>
      </c>
    </row>
    <row r="178" spans="8:11" x14ac:dyDescent="0.3">
      <c r="H178">
        <v>27596</v>
      </c>
      <c r="I178" t="s">
        <v>12</v>
      </c>
      <c r="J178">
        <v>589</v>
      </c>
      <c r="K178">
        <v>0</v>
      </c>
    </row>
    <row r="179" spans="8:11" x14ac:dyDescent="0.3">
      <c r="H179">
        <v>27595</v>
      </c>
      <c r="I179" t="s">
        <v>15</v>
      </c>
      <c r="J179">
        <v>451</v>
      </c>
      <c r="K179">
        <v>0</v>
      </c>
    </row>
    <row r="180" spans="8:11" x14ac:dyDescent="0.3">
      <c r="H180">
        <v>27594</v>
      </c>
      <c r="I180" t="s">
        <v>82</v>
      </c>
      <c r="J180">
        <v>344</v>
      </c>
      <c r="K180">
        <v>0</v>
      </c>
    </row>
    <row r="181" spans="8:11" x14ac:dyDescent="0.3">
      <c r="H181">
        <v>27593</v>
      </c>
      <c r="I181" t="s">
        <v>9</v>
      </c>
      <c r="J181">
        <v>543</v>
      </c>
      <c r="K181">
        <v>0</v>
      </c>
    </row>
    <row r="182" spans="8:11" x14ac:dyDescent="0.3">
      <c r="H182">
        <v>27592</v>
      </c>
      <c r="I182" t="s">
        <v>61</v>
      </c>
      <c r="J182">
        <v>0</v>
      </c>
      <c r="K182">
        <v>0</v>
      </c>
    </row>
    <row r="183" spans="8:11" x14ac:dyDescent="0.3">
      <c r="H183">
        <v>27591</v>
      </c>
      <c r="I183" t="s">
        <v>20</v>
      </c>
      <c r="J183">
        <v>170</v>
      </c>
      <c r="K183">
        <v>0</v>
      </c>
    </row>
    <row r="184" spans="8:11" x14ac:dyDescent="0.3">
      <c r="H184">
        <v>27590</v>
      </c>
      <c r="I184" t="s">
        <v>67</v>
      </c>
      <c r="J184">
        <v>434</v>
      </c>
      <c r="K184">
        <v>0</v>
      </c>
    </row>
    <row r="185" spans="8:11" x14ac:dyDescent="0.3">
      <c r="H185">
        <v>27589</v>
      </c>
      <c r="I185" t="s">
        <v>18</v>
      </c>
      <c r="J185">
        <v>561</v>
      </c>
      <c r="K185">
        <v>0</v>
      </c>
    </row>
    <row r="186" spans="8:11" x14ac:dyDescent="0.3">
      <c r="H186">
        <v>27588</v>
      </c>
      <c r="I186" t="s">
        <v>18</v>
      </c>
      <c r="J186">
        <v>408</v>
      </c>
      <c r="K186">
        <v>0</v>
      </c>
    </row>
    <row r="187" spans="8:11" x14ac:dyDescent="0.3">
      <c r="H187">
        <v>27587</v>
      </c>
      <c r="I187" t="s">
        <v>12</v>
      </c>
      <c r="J187">
        <v>752.65</v>
      </c>
      <c r="K187">
        <v>0</v>
      </c>
    </row>
    <row r="188" spans="8:11" x14ac:dyDescent="0.3">
      <c r="H188">
        <v>27586</v>
      </c>
      <c r="I188" t="s">
        <v>67</v>
      </c>
      <c r="J188">
        <v>459</v>
      </c>
      <c r="K188">
        <v>0</v>
      </c>
    </row>
    <row r="189" spans="8:11" x14ac:dyDescent="0.3">
      <c r="H189">
        <v>27585</v>
      </c>
      <c r="I189" t="s">
        <v>67</v>
      </c>
      <c r="J189">
        <v>466</v>
      </c>
      <c r="K189">
        <v>0</v>
      </c>
    </row>
    <row r="190" spans="8:11" x14ac:dyDescent="0.3">
      <c r="H190">
        <v>27584</v>
      </c>
      <c r="I190" t="s">
        <v>82</v>
      </c>
      <c r="J190">
        <v>515</v>
      </c>
      <c r="K190">
        <v>0</v>
      </c>
    </row>
    <row r="191" spans="8:11" x14ac:dyDescent="0.3">
      <c r="H191">
        <v>27583</v>
      </c>
      <c r="I191" t="s">
        <v>15</v>
      </c>
      <c r="J191">
        <v>434</v>
      </c>
      <c r="K191">
        <v>0</v>
      </c>
    </row>
    <row r="192" spans="8:11" x14ac:dyDescent="0.3">
      <c r="H192">
        <v>27582</v>
      </c>
      <c r="I192" t="s">
        <v>11</v>
      </c>
      <c r="J192">
        <v>416</v>
      </c>
      <c r="K192">
        <v>0</v>
      </c>
    </row>
    <row r="193" spans="8:11" x14ac:dyDescent="0.3">
      <c r="H193">
        <v>27581</v>
      </c>
      <c r="I193" t="s">
        <v>8</v>
      </c>
      <c r="J193">
        <v>507</v>
      </c>
      <c r="K193">
        <v>0</v>
      </c>
    </row>
    <row r="194" spans="8:11" x14ac:dyDescent="0.3">
      <c r="H194">
        <v>27580</v>
      </c>
      <c r="I194" t="s">
        <v>9</v>
      </c>
      <c r="J194">
        <v>470</v>
      </c>
      <c r="K194">
        <v>0</v>
      </c>
    </row>
    <row r="195" spans="8:11" x14ac:dyDescent="0.3">
      <c r="H195">
        <v>27579</v>
      </c>
      <c r="I195" t="s">
        <v>7</v>
      </c>
      <c r="J195">
        <v>0.5</v>
      </c>
      <c r="K195">
        <v>0</v>
      </c>
    </row>
    <row r="196" spans="8:11" x14ac:dyDescent="0.3">
      <c r="H196">
        <v>27578</v>
      </c>
      <c r="I196" t="s">
        <v>53</v>
      </c>
      <c r="J196">
        <v>486</v>
      </c>
      <c r="K196">
        <v>0</v>
      </c>
    </row>
    <row r="197" spans="8:11" x14ac:dyDescent="0.3">
      <c r="H197">
        <v>27577</v>
      </c>
      <c r="I197" t="s">
        <v>8</v>
      </c>
      <c r="J197">
        <v>461.5</v>
      </c>
      <c r="K197">
        <v>0</v>
      </c>
    </row>
    <row r="198" spans="8:11" x14ac:dyDescent="0.3">
      <c r="H198">
        <v>27576</v>
      </c>
      <c r="I198" t="s">
        <v>20</v>
      </c>
      <c r="J198">
        <v>476</v>
      </c>
      <c r="K198">
        <v>0</v>
      </c>
    </row>
    <row r="199" spans="8:11" x14ac:dyDescent="0.3">
      <c r="H199">
        <v>27575</v>
      </c>
      <c r="I199" t="s">
        <v>11</v>
      </c>
      <c r="J199">
        <v>1228</v>
      </c>
      <c r="K199">
        <v>0</v>
      </c>
    </row>
    <row r="200" spans="8:11" x14ac:dyDescent="0.3">
      <c r="H200">
        <v>27574</v>
      </c>
      <c r="I200" t="s">
        <v>15</v>
      </c>
      <c r="J200">
        <v>573</v>
      </c>
      <c r="K200">
        <v>0</v>
      </c>
    </row>
    <row r="201" spans="8:11" x14ac:dyDescent="0.3">
      <c r="H201">
        <v>27573</v>
      </c>
      <c r="I201" t="s">
        <v>11</v>
      </c>
      <c r="J201">
        <v>1664</v>
      </c>
      <c r="K201">
        <v>0</v>
      </c>
    </row>
    <row r="202" spans="8:11" x14ac:dyDescent="0.3">
      <c r="H202">
        <v>27572</v>
      </c>
      <c r="I202" t="s">
        <v>18</v>
      </c>
      <c r="J202">
        <v>434</v>
      </c>
      <c r="K202">
        <v>0</v>
      </c>
    </row>
    <row r="203" spans="8:11" x14ac:dyDescent="0.3">
      <c r="H203">
        <v>27571</v>
      </c>
      <c r="I203" t="s">
        <v>9</v>
      </c>
      <c r="J203">
        <v>411</v>
      </c>
      <c r="K203">
        <v>0</v>
      </c>
    </row>
    <row r="204" spans="8:11" x14ac:dyDescent="0.3">
      <c r="H204">
        <v>27570</v>
      </c>
      <c r="I204" t="s">
        <v>53</v>
      </c>
      <c r="J204">
        <v>608</v>
      </c>
      <c r="K204">
        <v>608</v>
      </c>
    </row>
    <row r="205" spans="8:11" x14ac:dyDescent="0.3">
      <c r="H205">
        <v>27569</v>
      </c>
      <c r="I205" t="s">
        <v>61</v>
      </c>
      <c r="J205">
        <v>23</v>
      </c>
      <c r="K205">
        <v>0</v>
      </c>
    </row>
    <row r="206" spans="8:11" x14ac:dyDescent="0.3">
      <c r="H206">
        <v>27568</v>
      </c>
      <c r="I206" t="s">
        <v>67</v>
      </c>
      <c r="J206">
        <v>437</v>
      </c>
      <c r="K206">
        <v>0</v>
      </c>
    </row>
    <row r="207" spans="8:11" x14ac:dyDescent="0.3">
      <c r="H207">
        <v>27567</v>
      </c>
      <c r="I207" t="s">
        <v>11</v>
      </c>
      <c r="J207">
        <v>552</v>
      </c>
      <c r="K207">
        <v>0</v>
      </c>
    </row>
    <row r="208" spans="8:11" x14ac:dyDescent="0.3">
      <c r="H208">
        <v>27566</v>
      </c>
      <c r="I208" t="s">
        <v>67</v>
      </c>
      <c r="J208">
        <v>451</v>
      </c>
      <c r="K208">
        <v>0</v>
      </c>
    </row>
    <row r="209" spans="8:11" x14ac:dyDescent="0.3">
      <c r="H209">
        <v>27565</v>
      </c>
      <c r="I209" t="s">
        <v>9</v>
      </c>
      <c r="J209">
        <v>24.5</v>
      </c>
      <c r="K209">
        <v>0</v>
      </c>
    </row>
    <row r="210" spans="8:11" x14ac:dyDescent="0.3">
      <c r="H210">
        <v>27564</v>
      </c>
      <c r="I210" t="s">
        <v>9</v>
      </c>
      <c r="J210">
        <v>428</v>
      </c>
      <c r="K210">
        <v>428</v>
      </c>
    </row>
    <row r="211" spans="8:11" x14ac:dyDescent="0.3">
      <c r="H211">
        <v>27563</v>
      </c>
      <c r="I211" t="s">
        <v>11</v>
      </c>
      <c r="J211">
        <v>1768</v>
      </c>
      <c r="K211">
        <v>0</v>
      </c>
    </row>
    <row r="212" spans="8:11" x14ac:dyDescent="0.3">
      <c r="H212">
        <v>27562</v>
      </c>
      <c r="I212" t="s">
        <v>11</v>
      </c>
      <c r="J212">
        <v>454</v>
      </c>
      <c r="K212">
        <v>0</v>
      </c>
    </row>
    <row r="213" spans="8:11" x14ac:dyDescent="0.3">
      <c r="H213">
        <v>27561</v>
      </c>
      <c r="I213" t="s">
        <v>67</v>
      </c>
      <c r="J213">
        <v>434</v>
      </c>
      <c r="K213">
        <v>0</v>
      </c>
    </row>
    <row r="214" spans="8:11" x14ac:dyDescent="0.3">
      <c r="H214">
        <v>27560</v>
      </c>
      <c r="I214" t="s">
        <v>15</v>
      </c>
      <c r="J214">
        <v>437</v>
      </c>
      <c r="K214">
        <v>0</v>
      </c>
    </row>
    <row r="215" spans="8:11" x14ac:dyDescent="0.3">
      <c r="H215">
        <v>27559</v>
      </c>
      <c r="I215" t="s">
        <v>9</v>
      </c>
      <c r="J215">
        <v>796</v>
      </c>
      <c r="K215">
        <v>0</v>
      </c>
    </row>
    <row r="216" spans="8:11" x14ac:dyDescent="0.3">
      <c r="H216">
        <v>27558</v>
      </c>
      <c r="I216" t="s">
        <v>67</v>
      </c>
      <c r="J216">
        <v>450</v>
      </c>
      <c r="K216">
        <v>0</v>
      </c>
    </row>
    <row r="217" spans="8:11" x14ac:dyDescent="0.3">
      <c r="H217">
        <v>27557</v>
      </c>
      <c r="I217" t="s">
        <v>11</v>
      </c>
      <c r="J217">
        <v>1312</v>
      </c>
      <c r="K217">
        <v>0</v>
      </c>
    </row>
    <row r="218" spans="8:11" x14ac:dyDescent="0.3">
      <c r="H218">
        <v>27556</v>
      </c>
      <c r="I218" t="s">
        <v>18</v>
      </c>
      <c r="J218">
        <v>454</v>
      </c>
      <c r="K218">
        <v>0</v>
      </c>
    </row>
    <row r="219" spans="8:11" x14ac:dyDescent="0.3">
      <c r="H219">
        <v>27555</v>
      </c>
      <c r="I219" t="s">
        <v>8</v>
      </c>
      <c r="J219">
        <v>997</v>
      </c>
      <c r="K219">
        <v>0</v>
      </c>
    </row>
    <row r="220" spans="8:11" x14ac:dyDescent="0.3">
      <c r="H220">
        <v>27554</v>
      </c>
      <c r="I220" t="s">
        <v>18</v>
      </c>
      <c r="J220">
        <v>573</v>
      </c>
      <c r="K220">
        <v>0</v>
      </c>
    </row>
    <row r="221" spans="8:11" x14ac:dyDescent="0.3">
      <c r="H221">
        <v>27553</v>
      </c>
      <c r="I221" t="s">
        <v>18</v>
      </c>
      <c r="J221">
        <v>1284.5</v>
      </c>
      <c r="K221">
        <v>0</v>
      </c>
    </row>
    <row r="222" spans="8:11" x14ac:dyDescent="0.3">
      <c r="H222">
        <v>27552</v>
      </c>
      <c r="I222" t="s">
        <v>18</v>
      </c>
      <c r="J222">
        <v>428</v>
      </c>
      <c r="K222">
        <v>0</v>
      </c>
    </row>
    <row r="223" spans="8:11" x14ac:dyDescent="0.3">
      <c r="H223">
        <v>27551</v>
      </c>
      <c r="I223" t="s">
        <v>18</v>
      </c>
      <c r="J223">
        <v>432</v>
      </c>
      <c r="K223">
        <v>0</v>
      </c>
    </row>
    <row r="224" spans="8:11" x14ac:dyDescent="0.3">
      <c r="H224">
        <v>27550</v>
      </c>
      <c r="I224" t="s">
        <v>11</v>
      </c>
      <c r="J224">
        <v>216</v>
      </c>
      <c r="K224">
        <v>0</v>
      </c>
    </row>
    <row r="225" spans="8:11" x14ac:dyDescent="0.3">
      <c r="H225">
        <v>27549</v>
      </c>
      <c r="I225" t="s">
        <v>18</v>
      </c>
      <c r="J225">
        <v>1716</v>
      </c>
      <c r="K225">
        <v>0</v>
      </c>
    </row>
    <row r="226" spans="8:11" x14ac:dyDescent="0.3">
      <c r="H226">
        <v>27548</v>
      </c>
      <c r="I226" t="s">
        <v>15</v>
      </c>
      <c r="J226">
        <v>542</v>
      </c>
      <c r="K226">
        <v>0</v>
      </c>
    </row>
    <row r="227" spans="8:11" x14ac:dyDescent="0.3">
      <c r="H227">
        <v>27547</v>
      </c>
      <c r="I227" t="s">
        <v>8</v>
      </c>
      <c r="J227">
        <v>444</v>
      </c>
      <c r="K227">
        <v>444</v>
      </c>
    </row>
    <row r="228" spans="8:11" x14ac:dyDescent="0.3">
      <c r="H228">
        <v>27546</v>
      </c>
      <c r="I228" t="s">
        <v>18</v>
      </c>
      <c r="J228">
        <v>503</v>
      </c>
      <c r="K228">
        <v>0</v>
      </c>
    </row>
    <row r="229" spans="8:11" x14ac:dyDescent="0.3">
      <c r="H229">
        <v>27545</v>
      </c>
      <c r="I229" t="s">
        <v>67</v>
      </c>
      <c r="J229">
        <v>301</v>
      </c>
      <c r="K229">
        <v>0</v>
      </c>
    </row>
    <row r="230" spans="8:11" x14ac:dyDescent="0.3">
      <c r="H230">
        <v>27544</v>
      </c>
      <c r="I230" t="s">
        <v>8</v>
      </c>
      <c r="J230">
        <v>466</v>
      </c>
      <c r="K230">
        <v>0</v>
      </c>
    </row>
    <row r="231" spans="8:11" x14ac:dyDescent="0.3">
      <c r="H231">
        <v>27543</v>
      </c>
      <c r="I231" t="s">
        <v>8</v>
      </c>
      <c r="J231">
        <v>523</v>
      </c>
      <c r="K231">
        <v>0</v>
      </c>
    </row>
    <row r="232" spans="8:11" x14ac:dyDescent="0.3">
      <c r="H232">
        <v>27542</v>
      </c>
      <c r="I232" t="s">
        <v>18</v>
      </c>
      <c r="J232">
        <v>1836</v>
      </c>
      <c r="K232">
        <v>0</v>
      </c>
    </row>
    <row r="233" spans="8:11" x14ac:dyDescent="0.3">
      <c r="H233">
        <v>27541</v>
      </c>
      <c r="I233" t="s">
        <v>7</v>
      </c>
      <c r="J233">
        <v>0</v>
      </c>
      <c r="K233">
        <v>0</v>
      </c>
    </row>
    <row r="234" spans="8:11" x14ac:dyDescent="0.3">
      <c r="H234">
        <v>27540</v>
      </c>
      <c r="I234" t="s">
        <v>15</v>
      </c>
      <c r="J234">
        <v>454</v>
      </c>
      <c r="K234">
        <v>0</v>
      </c>
    </row>
    <row r="235" spans="8:11" x14ac:dyDescent="0.3">
      <c r="H235">
        <v>27539</v>
      </c>
      <c r="I235" t="s">
        <v>9</v>
      </c>
      <c r="J235">
        <v>475</v>
      </c>
      <c r="K235">
        <v>0</v>
      </c>
    </row>
    <row r="236" spans="8:11" x14ac:dyDescent="0.3">
      <c r="H236">
        <v>27538</v>
      </c>
      <c r="I236" t="s">
        <v>8</v>
      </c>
      <c r="J236">
        <v>537</v>
      </c>
      <c r="K236">
        <v>0</v>
      </c>
    </row>
    <row r="237" spans="8:11" x14ac:dyDescent="0.3">
      <c r="H237">
        <v>27537</v>
      </c>
      <c r="I237" t="s">
        <v>15</v>
      </c>
      <c r="J237">
        <v>422</v>
      </c>
      <c r="K237">
        <v>0</v>
      </c>
    </row>
    <row r="238" spans="8:11" x14ac:dyDescent="0.3">
      <c r="H238">
        <v>27536</v>
      </c>
      <c r="I238" t="s">
        <v>53</v>
      </c>
      <c r="J238">
        <v>25</v>
      </c>
      <c r="K238">
        <v>0</v>
      </c>
    </row>
    <row r="239" spans="8:11" x14ac:dyDescent="0.3">
      <c r="H239">
        <v>27535</v>
      </c>
      <c r="I239" t="s">
        <v>18</v>
      </c>
      <c r="J239">
        <v>498</v>
      </c>
      <c r="K239">
        <v>0</v>
      </c>
    </row>
    <row r="240" spans="8:11" x14ac:dyDescent="0.3">
      <c r="H240">
        <v>27534</v>
      </c>
      <c r="I240" t="s">
        <v>9</v>
      </c>
      <c r="J240">
        <v>789</v>
      </c>
      <c r="K240">
        <v>0</v>
      </c>
    </row>
    <row r="241" spans="8:11" x14ac:dyDescent="0.3">
      <c r="H241">
        <v>27533</v>
      </c>
      <c r="I241" t="s">
        <v>53</v>
      </c>
      <c r="J241">
        <v>449</v>
      </c>
      <c r="K241">
        <v>0</v>
      </c>
    </row>
    <row r="242" spans="8:11" x14ac:dyDescent="0.3">
      <c r="H242">
        <v>27532</v>
      </c>
      <c r="I242" t="s">
        <v>14</v>
      </c>
      <c r="J242">
        <v>1116</v>
      </c>
      <c r="K242">
        <v>0</v>
      </c>
    </row>
    <row r="243" spans="8:11" x14ac:dyDescent="0.3">
      <c r="H243">
        <v>27531</v>
      </c>
      <c r="I243" t="s">
        <v>53</v>
      </c>
      <c r="J243">
        <v>452</v>
      </c>
      <c r="K243">
        <v>0</v>
      </c>
    </row>
    <row r="244" spans="8:11" x14ac:dyDescent="0.3">
      <c r="H244">
        <v>27530</v>
      </c>
      <c r="I244" t="s">
        <v>11</v>
      </c>
      <c r="J244">
        <v>582</v>
      </c>
      <c r="K244">
        <v>0</v>
      </c>
    </row>
    <row r="245" spans="8:11" x14ac:dyDescent="0.3">
      <c r="H245">
        <v>27529</v>
      </c>
      <c r="I245" t="s">
        <v>53</v>
      </c>
      <c r="J245">
        <v>463</v>
      </c>
      <c r="K245">
        <v>0</v>
      </c>
    </row>
    <row r="246" spans="8:11" x14ac:dyDescent="0.3">
      <c r="H246">
        <v>27528</v>
      </c>
      <c r="I246" t="s">
        <v>15</v>
      </c>
      <c r="J246">
        <v>1182</v>
      </c>
      <c r="K246">
        <v>0</v>
      </c>
    </row>
    <row r="247" spans="8:11" x14ac:dyDescent="0.3">
      <c r="H247">
        <v>27527</v>
      </c>
      <c r="I247" t="s">
        <v>18</v>
      </c>
      <c r="J247">
        <v>681</v>
      </c>
      <c r="K247">
        <v>0</v>
      </c>
    </row>
    <row r="248" spans="8:11" x14ac:dyDescent="0.3">
      <c r="H248">
        <v>27526</v>
      </c>
      <c r="I248" t="s">
        <v>53</v>
      </c>
      <c r="J248">
        <v>479</v>
      </c>
      <c r="K248">
        <v>0</v>
      </c>
    </row>
    <row r="249" spans="8:11" x14ac:dyDescent="0.3">
      <c r="H249">
        <v>27525</v>
      </c>
      <c r="I249" t="s">
        <v>12</v>
      </c>
      <c r="J249">
        <v>1651</v>
      </c>
      <c r="K249">
        <v>0</v>
      </c>
    </row>
    <row r="250" spans="8:11" x14ac:dyDescent="0.3">
      <c r="H250">
        <v>27524</v>
      </c>
      <c r="I250" t="s">
        <v>11</v>
      </c>
      <c r="J250">
        <v>469</v>
      </c>
      <c r="K250">
        <v>0</v>
      </c>
    </row>
    <row r="251" spans="8:11" x14ac:dyDescent="0.3">
      <c r="H251">
        <v>27523</v>
      </c>
      <c r="I251" t="s">
        <v>53</v>
      </c>
      <c r="J251">
        <v>112</v>
      </c>
      <c r="K251">
        <v>0</v>
      </c>
    </row>
    <row r="252" spans="8:11" x14ac:dyDescent="0.3">
      <c r="H252">
        <v>27522</v>
      </c>
      <c r="I252" t="s">
        <v>53</v>
      </c>
      <c r="J252">
        <v>544</v>
      </c>
      <c r="K252">
        <v>0</v>
      </c>
    </row>
    <row r="253" spans="8:11" x14ac:dyDescent="0.3">
      <c r="H253">
        <v>27521</v>
      </c>
      <c r="I253" t="s">
        <v>8</v>
      </c>
      <c r="J253">
        <v>115</v>
      </c>
      <c r="K253">
        <v>0</v>
      </c>
    </row>
    <row r="254" spans="8:11" x14ac:dyDescent="0.3">
      <c r="H254">
        <v>27520</v>
      </c>
      <c r="I254" t="s">
        <v>67</v>
      </c>
      <c r="J254">
        <v>66</v>
      </c>
      <c r="K254">
        <v>0</v>
      </c>
    </row>
    <row r="255" spans="8:11" x14ac:dyDescent="0.3">
      <c r="H255">
        <v>27519</v>
      </c>
      <c r="I255" t="s">
        <v>12</v>
      </c>
      <c r="J255">
        <v>462</v>
      </c>
      <c r="K255">
        <v>0</v>
      </c>
    </row>
    <row r="256" spans="8:11" x14ac:dyDescent="0.3">
      <c r="H256">
        <v>27518</v>
      </c>
      <c r="I256" t="s">
        <v>18</v>
      </c>
      <c r="J256">
        <v>473</v>
      </c>
      <c r="K256">
        <v>473</v>
      </c>
    </row>
    <row r="257" spans="8:11" x14ac:dyDescent="0.3">
      <c r="H257">
        <v>27517</v>
      </c>
      <c r="I257" t="s">
        <v>9</v>
      </c>
      <c r="J257">
        <v>426</v>
      </c>
      <c r="K257">
        <v>0</v>
      </c>
    </row>
    <row r="258" spans="8:11" x14ac:dyDescent="0.3">
      <c r="H258">
        <v>27516</v>
      </c>
      <c r="I258" t="s">
        <v>67</v>
      </c>
      <c r="J258">
        <v>688</v>
      </c>
      <c r="K258">
        <v>0</v>
      </c>
    </row>
    <row r="259" spans="8:11" x14ac:dyDescent="0.3">
      <c r="H259">
        <v>27515</v>
      </c>
      <c r="I259" t="s">
        <v>11</v>
      </c>
      <c r="J259">
        <v>459</v>
      </c>
      <c r="K259">
        <v>0</v>
      </c>
    </row>
    <row r="260" spans="8:11" x14ac:dyDescent="0.3">
      <c r="H260">
        <v>27514</v>
      </c>
      <c r="I260" t="s">
        <v>11</v>
      </c>
      <c r="J260">
        <v>1306</v>
      </c>
      <c r="K260">
        <v>0</v>
      </c>
    </row>
    <row r="261" spans="8:11" x14ac:dyDescent="0.3">
      <c r="H261">
        <v>27513</v>
      </c>
      <c r="I261" t="s">
        <v>18</v>
      </c>
      <c r="J261">
        <v>61</v>
      </c>
      <c r="K261">
        <v>0</v>
      </c>
    </row>
    <row r="262" spans="8:11" x14ac:dyDescent="0.3">
      <c r="H262">
        <v>27512</v>
      </c>
      <c r="I262" t="s">
        <v>67</v>
      </c>
      <c r="J262">
        <v>568</v>
      </c>
      <c r="K262">
        <v>0</v>
      </c>
    </row>
    <row r="263" spans="8:11" x14ac:dyDescent="0.3">
      <c r="H263">
        <v>27511</v>
      </c>
      <c r="I263" t="s">
        <v>8</v>
      </c>
      <c r="J263">
        <v>957</v>
      </c>
      <c r="K263">
        <v>0</v>
      </c>
    </row>
    <row r="264" spans="8:11" x14ac:dyDescent="0.3">
      <c r="H264">
        <v>27510</v>
      </c>
      <c r="I264" t="s">
        <v>82</v>
      </c>
      <c r="J264">
        <v>1251</v>
      </c>
      <c r="K264">
        <v>0</v>
      </c>
    </row>
    <row r="265" spans="8:11" x14ac:dyDescent="0.3">
      <c r="H265">
        <v>27509</v>
      </c>
      <c r="I265" t="s">
        <v>9</v>
      </c>
      <c r="J265">
        <v>1333</v>
      </c>
      <c r="K265">
        <v>0</v>
      </c>
    </row>
    <row r="266" spans="8:11" x14ac:dyDescent="0.3">
      <c r="H266">
        <v>27508</v>
      </c>
      <c r="I266" t="s">
        <v>79</v>
      </c>
      <c r="J266">
        <v>486</v>
      </c>
      <c r="K266">
        <v>486</v>
      </c>
    </row>
    <row r="267" spans="8:11" x14ac:dyDescent="0.3">
      <c r="H267">
        <v>27507</v>
      </c>
      <c r="I267" t="s">
        <v>12</v>
      </c>
      <c r="J267">
        <v>3783</v>
      </c>
      <c r="K267">
        <v>3783</v>
      </c>
    </row>
    <row r="268" spans="8:11" x14ac:dyDescent="0.3">
      <c r="H268">
        <v>27506</v>
      </c>
      <c r="I268" t="s">
        <v>8</v>
      </c>
      <c r="J268">
        <v>0</v>
      </c>
      <c r="K268">
        <v>0</v>
      </c>
    </row>
    <row r="269" spans="8:11" x14ac:dyDescent="0.3">
      <c r="H269">
        <v>27505</v>
      </c>
      <c r="I269" t="s">
        <v>67</v>
      </c>
      <c r="J269">
        <v>450</v>
      </c>
      <c r="K269">
        <v>0</v>
      </c>
    </row>
    <row r="270" spans="8:11" x14ac:dyDescent="0.3">
      <c r="H270">
        <v>27504</v>
      </c>
      <c r="I270" t="s">
        <v>8</v>
      </c>
      <c r="J270">
        <v>450.5</v>
      </c>
      <c r="K270">
        <v>0</v>
      </c>
    </row>
    <row r="271" spans="8:11" x14ac:dyDescent="0.3">
      <c r="H271">
        <v>27503</v>
      </c>
      <c r="I271" t="s">
        <v>11</v>
      </c>
      <c r="J271">
        <v>483</v>
      </c>
      <c r="K271">
        <v>0</v>
      </c>
    </row>
    <row r="272" spans="8:11" x14ac:dyDescent="0.3">
      <c r="H272">
        <v>27502</v>
      </c>
      <c r="I272" t="s">
        <v>21</v>
      </c>
      <c r="J272">
        <v>2061</v>
      </c>
      <c r="K272">
        <v>0</v>
      </c>
    </row>
    <row r="273" spans="8:11" x14ac:dyDescent="0.3">
      <c r="H273">
        <v>27501</v>
      </c>
      <c r="I273" t="s">
        <v>8</v>
      </c>
      <c r="J273">
        <v>566</v>
      </c>
      <c r="K273">
        <v>0</v>
      </c>
    </row>
    <row r="274" spans="8:11" x14ac:dyDescent="0.3">
      <c r="H274">
        <v>27500</v>
      </c>
      <c r="I274" t="s">
        <v>18</v>
      </c>
      <c r="J274">
        <v>597</v>
      </c>
      <c r="K274">
        <v>0</v>
      </c>
    </row>
    <row r="275" spans="8:11" x14ac:dyDescent="0.3">
      <c r="H275">
        <v>27499</v>
      </c>
      <c r="I275" t="s">
        <v>9</v>
      </c>
      <c r="J275">
        <v>278</v>
      </c>
      <c r="K275">
        <v>0</v>
      </c>
    </row>
    <row r="276" spans="8:11" x14ac:dyDescent="0.3">
      <c r="H276">
        <v>27498</v>
      </c>
      <c r="I276" t="s">
        <v>8</v>
      </c>
      <c r="J276">
        <v>1090.5999999999999</v>
      </c>
      <c r="K276">
        <v>0</v>
      </c>
    </row>
    <row r="277" spans="8:11" x14ac:dyDescent="0.3">
      <c r="H277">
        <v>27497</v>
      </c>
      <c r="I277" t="s">
        <v>20</v>
      </c>
      <c r="J277">
        <v>747</v>
      </c>
      <c r="K277">
        <v>0</v>
      </c>
    </row>
    <row r="278" spans="8:11" x14ac:dyDescent="0.3">
      <c r="H278">
        <v>27495</v>
      </c>
      <c r="I278" t="s">
        <v>82</v>
      </c>
      <c r="J278">
        <v>52</v>
      </c>
      <c r="K278">
        <v>0</v>
      </c>
    </row>
    <row r="279" spans="8:11" x14ac:dyDescent="0.3">
      <c r="H279">
        <v>27494</v>
      </c>
      <c r="I279" t="s">
        <v>11</v>
      </c>
      <c r="J279">
        <v>458</v>
      </c>
      <c r="K279">
        <v>0</v>
      </c>
    </row>
    <row r="280" spans="8:11" x14ac:dyDescent="0.3">
      <c r="H280">
        <v>27493</v>
      </c>
      <c r="I280" t="s">
        <v>8</v>
      </c>
      <c r="J280">
        <v>638</v>
      </c>
      <c r="K280">
        <v>0</v>
      </c>
    </row>
    <row r="281" spans="8:11" x14ac:dyDescent="0.3">
      <c r="H281">
        <v>27492</v>
      </c>
      <c r="I281" t="s">
        <v>53</v>
      </c>
      <c r="J281">
        <v>717</v>
      </c>
      <c r="K281">
        <v>0</v>
      </c>
    </row>
    <row r="282" spans="8:11" x14ac:dyDescent="0.3">
      <c r="H282">
        <v>27491</v>
      </c>
      <c r="I282" t="s">
        <v>67</v>
      </c>
      <c r="J282">
        <v>1826</v>
      </c>
      <c r="K282">
        <v>0</v>
      </c>
    </row>
    <row r="283" spans="8:11" x14ac:dyDescent="0.3">
      <c r="H283">
        <v>27490</v>
      </c>
      <c r="I283" t="s">
        <v>15</v>
      </c>
      <c r="J283">
        <v>1360</v>
      </c>
      <c r="K283">
        <v>0</v>
      </c>
    </row>
    <row r="284" spans="8:11" x14ac:dyDescent="0.3">
      <c r="H284">
        <v>27489</v>
      </c>
      <c r="I284" t="s">
        <v>11</v>
      </c>
      <c r="J284">
        <v>1475.6</v>
      </c>
      <c r="K284">
        <v>0</v>
      </c>
    </row>
    <row r="285" spans="8:11" x14ac:dyDescent="0.3">
      <c r="H285">
        <v>27488</v>
      </c>
      <c r="I285" t="s">
        <v>9</v>
      </c>
      <c r="J285">
        <v>903</v>
      </c>
      <c r="K285">
        <v>0</v>
      </c>
    </row>
    <row r="286" spans="8:11" x14ac:dyDescent="0.3">
      <c r="H286">
        <v>27487</v>
      </c>
      <c r="I286" t="s">
        <v>53</v>
      </c>
      <c r="J286">
        <v>512</v>
      </c>
      <c r="K286">
        <v>0</v>
      </c>
    </row>
    <row r="287" spans="8:11" x14ac:dyDescent="0.3">
      <c r="H287">
        <v>27486</v>
      </c>
      <c r="I287" t="s">
        <v>11</v>
      </c>
      <c r="J287">
        <v>477</v>
      </c>
      <c r="K287">
        <v>0</v>
      </c>
    </row>
    <row r="288" spans="8:11" x14ac:dyDescent="0.3">
      <c r="H288">
        <v>27485</v>
      </c>
      <c r="I288" t="s">
        <v>18</v>
      </c>
      <c r="J288">
        <v>799</v>
      </c>
      <c r="K288">
        <v>0</v>
      </c>
    </row>
    <row r="289" spans="8:11" x14ac:dyDescent="0.3">
      <c r="H289">
        <v>27484</v>
      </c>
      <c r="I289" t="s">
        <v>11</v>
      </c>
      <c r="J289">
        <v>513</v>
      </c>
      <c r="K289">
        <v>513</v>
      </c>
    </row>
    <row r="290" spans="8:11" x14ac:dyDescent="0.3">
      <c r="H290">
        <v>27483</v>
      </c>
      <c r="I290" t="s">
        <v>53</v>
      </c>
      <c r="J290">
        <v>769</v>
      </c>
      <c r="K290">
        <v>0</v>
      </c>
    </row>
    <row r="291" spans="8:11" x14ac:dyDescent="0.3">
      <c r="H291">
        <v>27482</v>
      </c>
      <c r="I291" t="s">
        <v>67</v>
      </c>
      <c r="J291">
        <v>456</v>
      </c>
      <c r="K291">
        <v>0</v>
      </c>
    </row>
    <row r="292" spans="8:11" x14ac:dyDescent="0.3">
      <c r="H292">
        <v>27481</v>
      </c>
      <c r="I292" t="s">
        <v>8</v>
      </c>
      <c r="J292">
        <v>540</v>
      </c>
      <c r="K292">
        <v>540</v>
      </c>
    </row>
    <row r="293" spans="8:11" x14ac:dyDescent="0.3">
      <c r="H293">
        <v>27480</v>
      </c>
      <c r="I293" t="s">
        <v>8</v>
      </c>
      <c r="J293">
        <v>501</v>
      </c>
      <c r="K293">
        <v>0</v>
      </c>
    </row>
    <row r="294" spans="8:11" x14ac:dyDescent="0.3">
      <c r="H294">
        <v>27478</v>
      </c>
      <c r="I294" t="s">
        <v>9</v>
      </c>
      <c r="J294">
        <v>533</v>
      </c>
      <c r="K294">
        <v>0</v>
      </c>
    </row>
    <row r="295" spans="8:11" x14ac:dyDescent="0.3">
      <c r="H295">
        <v>27477</v>
      </c>
      <c r="I295" t="s">
        <v>9</v>
      </c>
      <c r="J295">
        <v>506</v>
      </c>
      <c r="K295">
        <v>506</v>
      </c>
    </row>
    <row r="296" spans="8:11" x14ac:dyDescent="0.3">
      <c r="H296">
        <v>27476</v>
      </c>
      <c r="I296" t="s">
        <v>53</v>
      </c>
      <c r="J296">
        <v>219</v>
      </c>
      <c r="K296">
        <v>0</v>
      </c>
    </row>
    <row r="297" spans="8:11" x14ac:dyDescent="0.3">
      <c r="H297">
        <v>27475</v>
      </c>
      <c r="I297" t="s">
        <v>53</v>
      </c>
      <c r="J297">
        <v>541</v>
      </c>
      <c r="K297">
        <v>0</v>
      </c>
    </row>
    <row r="298" spans="8:11" x14ac:dyDescent="0.3">
      <c r="H298">
        <v>27474</v>
      </c>
      <c r="I298" t="s">
        <v>11</v>
      </c>
      <c r="J298">
        <v>863</v>
      </c>
      <c r="K298">
        <v>0</v>
      </c>
    </row>
    <row r="299" spans="8:11" x14ac:dyDescent="0.3">
      <c r="H299">
        <v>27473</v>
      </c>
      <c r="I299" t="s">
        <v>67</v>
      </c>
      <c r="J299">
        <v>458</v>
      </c>
      <c r="K299">
        <v>0</v>
      </c>
    </row>
    <row r="300" spans="8:11" x14ac:dyDescent="0.3">
      <c r="H300">
        <v>27472</v>
      </c>
      <c r="I300" t="s">
        <v>67</v>
      </c>
      <c r="J300">
        <v>756</v>
      </c>
      <c r="K300">
        <v>0</v>
      </c>
    </row>
    <row r="301" spans="8:11" x14ac:dyDescent="0.3">
      <c r="H301">
        <v>27471</v>
      </c>
      <c r="I301" t="s">
        <v>18</v>
      </c>
      <c r="J301">
        <v>517</v>
      </c>
      <c r="K301">
        <v>0</v>
      </c>
    </row>
    <row r="302" spans="8:11" x14ac:dyDescent="0.3">
      <c r="H302">
        <v>27470</v>
      </c>
      <c r="I302" t="s">
        <v>8</v>
      </c>
      <c r="J302">
        <v>374</v>
      </c>
      <c r="K302">
        <v>0</v>
      </c>
    </row>
    <row r="303" spans="8:11" x14ac:dyDescent="0.3">
      <c r="H303">
        <v>27469</v>
      </c>
      <c r="I303" t="s">
        <v>15</v>
      </c>
      <c r="J303">
        <v>454</v>
      </c>
      <c r="K303">
        <v>0</v>
      </c>
    </row>
    <row r="304" spans="8:11" x14ac:dyDescent="0.3">
      <c r="H304">
        <v>27468</v>
      </c>
      <c r="I304" t="s">
        <v>67</v>
      </c>
      <c r="J304">
        <v>699</v>
      </c>
      <c r="K304">
        <v>0</v>
      </c>
    </row>
    <row r="305" spans="8:11" x14ac:dyDescent="0.3">
      <c r="H305">
        <v>27467</v>
      </c>
      <c r="I305" t="s">
        <v>13</v>
      </c>
      <c r="J305">
        <v>608</v>
      </c>
      <c r="K305">
        <v>608</v>
      </c>
    </row>
    <row r="306" spans="8:11" x14ac:dyDescent="0.3">
      <c r="H306">
        <v>27466</v>
      </c>
      <c r="I306" t="s">
        <v>67</v>
      </c>
      <c r="J306">
        <v>904</v>
      </c>
      <c r="K306">
        <v>0</v>
      </c>
    </row>
    <row r="307" spans="8:11" x14ac:dyDescent="0.3">
      <c r="H307">
        <v>27465</v>
      </c>
      <c r="I307" t="s">
        <v>82</v>
      </c>
      <c r="J307">
        <v>598</v>
      </c>
      <c r="K307">
        <v>0</v>
      </c>
    </row>
    <row r="308" spans="8:11" x14ac:dyDescent="0.3">
      <c r="H308">
        <v>27464</v>
      </c>
      <c r="I308" t="s">
        <v>11</v>
      </c>
      <c r="J308">
        <v>677</v>
      </c>
      <c r="K308">
        <v>0</v>
      </c>
    </row>
    <row r="309" spans="8:11" x14ac:dyDescent="0.3">
      <c r="H309">
        <v>27463</v>
      </c>
      <c r="I309" t="s">
        <v>9</v>
      </c>
      <c r="J309">
        <v>1742</v>
      </c>
      <c r="K309">
        <v>1742</v>
      </c>
    </row>
    <row r="310" spans="8:11" x14ac:dyDescent="0.3">
      <c r="H310">
        <v>27462</v>
      </c>
      <c r="I310" t="s">
        <v>20</v>
      </c>
      <c r="J310">
        <v>484</v>
      </c>
      <c r="K310">
        <v>0</v>
      </c>
    </row>
    <row r="311" spans="8:11" x14ac:dyDescent="0.3">
      <c r="H311">
        <v>27461</v>
      </c>
      <c r="I311" t="s">
        <v>9</v>
      </c>
      <c r="J311">
        <v>545</v>
      </c>
      <c r="K311">
        <v>0</v>
      </c>
    </row>
    <row r="312" spans="8:11" x14ac:dyDescent="0.3">
      <c r="H312">
        <v>27459</v>
      </c>
      <c r="I312" t="s">
        <v>53</v>
      </c>
      <c r="J312">
        <v>461</v>
      </c>
      <c r="K312">
        <v>0</v>
      </c>
    </row>
    <row r="313" spans="8:11" x14ac:dyDescent="0.3">
      <c r="H313">
        <v>27458</v>
      </c>
      <c r="I313" t="s">
        <v>13</v>
      </c>
      <c r="J313">
        <v>31</v>
      </c>
      <c r="K313">
        <v>0</v>
      </c>
    </row>
    <row r="314" spans="8:11" x14ac:dyDescent="0.3">
      <c r="H314">
        <v>27455</v>
      </c>
      <c r="I314" t="s">
        <v>22</v>
      </c>
      <c r="J314">
        <v>458</v>
      </c>
      <c r="K314">
        <v>0</v>
      </c>
    </row>
    <row r="315" spans="8:11" x14ac:dyDescent="0.3">
      <c r="H315">
        <v>27454</v>
      </c>
      <c r="I315" t="s">
        <v>11</v>
      </c>
      <c r="J315">
        <v>874</v>
      </c>
      <c r="K315">
        <v>874</v>
      </c>
    </row>
    <row r="316" spans="8:11" x14ac:dyDescent="0.3">
      <c r="H316">
        <v>27453</v>
      </c>
      <c r="I316" t="s">
        <v>11</v>
      </c>
      <c r="J316">
        <v>874</v>
      </c>
      <c r="K316">
        <v>874</v>
      </c>
    </row>
    <row r="317" spans="8:11" x14ac:dyDescent="0.3">
      <c r="H317">
        <v>27452</v>
      </c>
      <c r="I317" t="s">
        <v>11</v>
      </c>
      <c r="J317">
        <v>1072</v>
      </c>
      <c r="K317">
        <v>0</v>
      </c>
    </row>
    <row r="318" spans="8:11" x14ac:dyDescent="0.3">
      <c r="H318">
        <v>27451</v>
      </c>
      <c r="I318" t="s">
        <v>11</v>
      </c>
      <c r="J318">
        <v>1318</v>
      </c>
      <c r="K318">
        <v>1318</v>
      </c>
    </row>
    <row r="319" spans="8:11" x14ac:dyDescent="0.3">
      <c r="H319">
        <v>27450</v>
      </c>
      <c r="I319" t="s">
        <v>11</v>
      </c>
      <c r="J319">
        <v>704</v>
      </c>
      <c r="K319">
        <v>704</v>
      </c>
    </row>
    <row r="320" spans="8:11" x14ac:dyDescent="0.3">
      <c r="H320">
        <v>27449</v>
      </c>
      <c r="I320" t="s">
        <v>11</v>
      </c>
      <c r="J320">
        <v>612</v>
      </c>
      <c r="K320">
        <v>0</v>
      </c>
    </row>
    <row r="321" spans="8:11" x14ac:dyDescent="0.3">
      <c r="H321">
        <v>27446</v>
      </c>
      <c r="I321" t="s">
        <v>11</v>
      </c>
      <c r="J321">
        <v>705</v>
      </c>
      <c r="K321">
        <v>705</v>
      </c>
    </row>
    <row r="322" spans="8:11" x14ac:dyDescent="0.3">
      <c r="H322">
        <v>27445</v>
      </c>
      <c r="I322" t="s">
        <v>13</v>
      </c>
      <c r="J322">
        <v>23</v>
      </c>
      <c r="K322">
        <v>0</v>
      </c>
    </row>
    <row r="323" spans="8:11" x14ac:dyDescent="0.3">
      <c r="H323">
        <v>27443</v>
      </c>
      <c r="I323" t="s">
        <v>20</v>
      </c>
      <c r="J323">
        <v>550</v>
      </c>
      <c r="K323">
        <v>0</v>
      </c>
    </row>
    <row r="324" spans="8:11" x14ac:dyDescent="0.3">
      <c r="H324">
        <v>27442</v>
      </c>
      <c r="I324" t="s">
        <v>11</v>
      </c>
      <c r="J324">
        <v>905</v>
      </c>
      <c r="K324">
        <v>905</v>
      </c>
    </row>
    <row r="325" spans="8:11" x14ac:dyDescent="0.3">
      <c r="H325">
        <v>27441</v>
      </c>
      <c r="I325" t="s">
        <v>22</v>
      </c>
      <c r="J325">
        <v>803</v>
      </c>
      <c r="K325">
        <v>0</v>
      </c>
    </row>
    <row r="326" spans="8:11" x14ac:dyDescent="0.3">
      <c r="H326">
        <v>27440</v>
      </c>
      <c r="I326" t="s">
        <v>22</v>
      </c>
      <c r="J326">
        <v>451</v>
      </c>
      <c r="K326">
        <v>0</v>
      </c>
    </row>
    <row r="327" spans="8:11" x14ac:dyDescent="0.3">
      <c r="H327">
        <v>27437</v>
      </c>
      <c r="I327" t="s">
        <v>20</v>
      </c>
      <c r="J327">
        <v>27</v>
      </c>
      <c r="K327">
        <v>0</v>
      </c>
    </row>
    <row r="328" spans="8:11" x14ac:dyDescent="0.3">
      <c r="H328">
        <v>27435</v>
      </c>
      <c r="I328" t="s">
        <v>13</v>
      </c>
      <c r="J328">
        <v>675</v>
      </c>
      <c r="K328">
        <v>0</v>
      </c>
    </row>
    <row r="329" spans="8:11" x14ac:dyDescent="0.3">
      <c r="H329">
        <v>27434</v>
      </c>
      <c r="I329" t="s">
        <v>12</v>
      </c>
      <c r="J329">
        <v>478</v>
      </c>
      <c r="K329">
        <v>0</v>
      </c>
    </row>
    <row r="330" spans="8:11" x14ac:dyDescent="0.3">
      <c r="H330">
        <v>27430</v>
      </c>
      <c r="I330" t="s">
        <v>22</v>
      </c>
      <c r="J330">
        <v>764</v>
      </c>
      <c r="K330">
        <v>0</v>
      </c>
    </row>
    <row r="331" spans="8:11" x14ac:dyDescent="0.3">
      <c r="H331">
        <v>27429</v>
      </c>
      <c r="I331" t="s">
        <v>11</v>
      </c>
      <c r="J331">
        <v>523</v>
      </c>
      <c r="K331">
        <v>0</v>
      </c>
    </row>
    <row r="332" spans="8:11" x14ac:dyDescent="0.3">
      <c r="H332">
        <v>27428</v>
      </c>
      <c r="I332" t="s">
        <v>11</v>
      </c>
      <c r="J332">
        <v>797</v>
      </c>
      <c r="K332">
        <v>0</v>
      </c>
    </row>
    <row r="333" spans="8:11" x14ac:dyDescent="0.3">
      <c r="H333">
        <v>27427</v>
      </c>
      <c r="I333" t="s">
        <v>13</v>
      </c>
      <c r="J333">
        <v>862</v>
      </c>
      <c r="K333">
        <v>0</v>
      </c>
    </row>
    <row r="334" spans="8:11" x14ac:dyDescent="0.3">
      <c r="H334">
        <v>27423</v>
      </c>
      <c r="I334" t="s">
        <v>13</v>
      </c>
      <c r="J334">
        <v>1936</v>
      </c>
      <c r="K334">
        <v>0</v>
      </c>
    </row>
    <row r="335" spans="8:11" x14ac:dyDescent="0.3">
      <c r="H335">
        <v>27422</v>
      </c>
      <c r="I335" t="s">
        <v>11</v>
      </c>
      <c r="J335">
        <v>247</v>
      </c>
      <c r="K335">
        <v>0</v>
      </c>
    </row>
    <row r="336" spans="8:11" x14ac:dyDescent="0.3">
      <c r="H336">
        <v>27420</v>
      </c>
      <c r="I336" t="s">
        <v>7</v>
      </c>
      <c r="J336">
        <v>0</v>
      </c>
      <c r="K336">
        <v>0</v>
      </c>
    </row>
    <row r="337" spans="8:11" x14ac:dyDescent="0.3">
      <c r="H337">
        <v>27419</v>
      </c>
      <c r="I337" t="s">
        <v>22</v>
      </c>
      <c r="J337">
        <v>782</v>
      </c>
      <c r="K337">
        <v>0</v>
      </c>
    </row>
    <row r="338" spans="8:11" x14ac:dyDescent="0.3">
      <c r="H338">
        <v>27414</v>
      </c>
      <c r="I338" t="s">
        <v>15</v>
      </c>
      <c r="J338">
        <v>89</v>
      </c>
      <c r="K338">
        <v>0</v>
      </c>
    </row>
    <row r="339" spans="8:11" x14ac:dyDescent="0.3">
      <c r="H339">
        <v>27413</v>
      </c>
      <c r="I339" t="s">
        <v>8</v>
      </c>
      <c r="J339">
        <v>494</v>
      </c>
      <c r="K339">
        <v>0</v>
      </c>
    </row>
    <row r="340" spans="8:11" x14ac:dyDescent="0.3">
      <c r="H340">
        <v>27412</v>
      </c>
      <c r="I340" t="s">
        <v>20</v>
      </c>
      <c r="J340">
        <v>569</v>
      </c>
      <c r="K340">
        <v>0</v>
      </c>
    </row>
    <row r="341" spans="8:11" x14ac:dyDescent="0.3">
      <c r="H341">
        <v>27410</v>
      </c>
      <c r="I341" t="s">
        <v>82</v>
      </c>
      <c r="J341">
        <v>619</v>
      </c>
      <c r="K341">
        <v>0</v>
      </c>
    </row>
    <row r="342" spans="8:11" x14ac:dyDescent="0.3">
      <c r="H342">
        <v>27409</v>
      </c>
      <c r="I342" t="s">
        <v>22</v>
      </c>
      <c r="J342">
        <v>0</v>
      </c>
      <c r="K342">
        <v>0</v>
      </c>
    </row>
    <row r="343" spans="8:11" x14ac:dyDescent="0.3">
      <c r="H343">
        <v>27408</v>
      </c>
      <c r="I343" t="s">
        <v>82</v>
      </c>
      <c r="J343">
        <v>502</v>
      </c>
      <c r="K343">
        <v>0</v>
      </c>
    </row>
    <row r="344" spans="8:11" x14ac:dyDescent="0.3">
      <c r="H344">
        <v>27407</v>
      </c>
      <c r="I344" t="s">
        <v>11</v>
      </c>
      <c r="J344">
        <v>489</v>
      </c>
      <c r="K344">
        <v>0</v>
      </c>
    </row>
    <row r="345" spans="8:11" x14ac:dyDescent="0.3">
      <c r="H345">
        <v>27406</v>
      </c>
      <c r="I345" t="s">
        <v>61</v>
      </c>
      <c r="J345">
        <v>68</v>
      </c>
      <c r="K345">
        <v>0</v>
      </c>
    </row>
    <row r="346" spans="8:11" x14ac:dyDescent="0.3">
      <c r="H346">
        <v>27404</v>
      </c>
      <c r="I346" t="s">
        <v>7</v>
      </c>
      <c r="J346">
        <v>0</v>
      </c>
      <c r="K346">
        <v>0</v>
      </c>
    </row>
    <row r="347" spans="8:11" x14ac:dyDescent="0.3">
      <c r="H347">
        <v>27403</v>
      </c>
      <c r="I347" t="s">
        <v>21</v>
      </c>
      <c r="J347">
        <v>-25</v>
      </c>
      <c r="K347">
        <v>0</v>
      </c>
    </row>
    <row r="348" spans="8:11" x14ac:dyDescent="0.3">
      <c r="H348">
        <v>27400</v>
      </c>
      <c r="I348" t="s">
        <v>13</v>
      </c>
      <c r="J348">
        <v>1869</v>
      </c>
      <c r="K348">
        <v>0</v>
      </c>
    </row>
    <row r="349" spans="8:11" x14ac:dyDescent="0.3">
      <c r="H349">
        <v>27399</v>
      </c>
      <c r="I349" t="s">
        <v>22</v>
      </c>
      <c r="J349">
        <v>455</v>
      </c>
      <c r="K349">
        <v>0</v>
      </c>
    </row>
    <row r="350" spans="8:11" x14ac:dyDescent="0.3">
      <c r="H350">
        <v>27398</v>
      </c>
      <c r="I350" t="s">
        <v>22</v>
      </c>
      <c r="J350">
        <v>473</v>
      </c>
      <c r="K350">
        <v>0</v>
      </c>
    </row>
    <row r="351" spans="8:11" x14ac:dyDescent="0.3">
      <c r="H351">
        <v>27396</v>
      </c>
      <c r="I351" t="s">
        <v>11</v>
      </c>
      <c r="J351">
        <v>495</v>
      </c>
      <c r="K351">
        <v>0</v>
      </c>
    </row>
    <row r="352" spans="8:11" x14ac:dyDescent="0.3">
      <c r="H352">
        <v>27394</v>
      </c>
      <c r="I352" t="s">
        <v>14</v>
      </c>
      <c r="J352">
        <v>459.65</v>
      </c>
      <c r="K352">
        <v>0</v>
      </c>
    </row>
    <row r="353" spans="8:11" x14ac:dyDescent="0.3">
      <c r="H353">
        <v>27393</v>
      </c>
      <c r="I353" t="s">
        <v>15</v>
      </c>
      <c r="J353">
        <v>410</v>
      </c>
      <c r="K353">
        <v>0</v>
      </c>
    </row>
    <row r="354" spans="8:11" x14ac:dyDescent="0.3">
      <c r="H354">
        <v>27392</v>
      </c>
      <c r="I354" t="s">
        <v>22</v>
      </c>
      <c r="J354">
        <v>913</v>
      </c>
      <c r="K354">
        <v>913</v>
      </c>
    </row>
    <row r="355" spans="8:11" x14ac:dyDescent="0.3">
      <c r="H355">
        <v>27391</v>
      </c>
      <c r="I355" t="s">
        <v>11</v>
      </c>
      <c r="J355">
        <v>215</v>
      </c>
      <c r="K355">
        <v>0</v>
      </c>
    </row>
    <row r="356" spans="8:11" x14ac:dyDescent="0.3">
      <c r="H356">
        <v>27388</v>
      </c>
      <c r="I356" t="s">
        <v>67</v>
      </c>
      <c r="J356">
        <v>508</v>
      </c>
      <c r="K356">
        <v>0</v>
      </c>
    </row>
    <row r="357" spans="8:11" x14ac:dyDescent="0.3">
      <c r="H357">
        <v>27387</v>
      </c>
      <c r="I357" t="s">
        <v>15</v>
      </c>
      <c r="J357">
        <v>694</v>
      </c>
      <c r="K357">
        <v>694</v>
      </c>
    </row>
    <row r="358" spans="8:11" x14ac:dyDescent="0.3">
      <c r="H358">
        <v>27386</v>
      </c>
      <c r="I358" t="s">
        <v>13</v>
      </c>
      <c r="J358">
        <v>910</v>
      </c>
      <c r="K358">
        <v>0</v>
      </c>
    </row>
    <row r="359" spans="8:11" x14ac:dyDescent="0.3">
      <c r="H359">
        <v>27383</v>
      </c>
      <c r="I359" t="s">
        <v>18</v>
      </c>
      <c r="J359">
        <v>463</v>
      </c>
      <c r="K359">
        <v>0</v>
      </c>
    </row>
    <row r="360" spans="8:11" x14ac:dyDescent="0.3">
      <c r="H360">
        <v>27381</v>
      </c>
      <c r="I360" t="s">
        <v>13</v>
      </c>
      <c r="J360">
        <v>751</v>
      </c>
      <c r="K360">
        <v>0</v>
      </c>
    </row>
    <row r="361" spans="8:11" x14ac:dyDescent="0.3">
      <c r="H361">
        <v>27380</v>
      </c>
      <c r="I361" t="s">
        <v>11</v>
      </c>
      <c r="J361">
        <v>459</v>
      </c>
      <c r="K361">
        <v>0</v>
      </c>
    </row>
    <row r="362" spans="8:11" x14ac:dyDescent="0.3">
      <c r="H362">
        <v>27379</v>
      </c>
      <c r="I362" t="s">
        <v>18</v>
      </c>
      <c r="J362">
        <v>420</v>
      </c>
      <c r="K362">
        <v>0</v>
      </c>
    </row>
    <row r="363" spans="8:11" x14ac:dyDescent="0.3">
      <c r="H363">
        <v>27376</v>
      </c>
      <c r="I363" t="s">
        <v>22</v>
      </c>
      <c r="J363">
        <v>447</v>
      </c>
      <c r="K363">
        <v>447</v>
      </c>
    </row>
    <row r="364" spans="8:11" x14ac:dyDescent="0.3">
      <c r="H364">
        <v>27373</v>
      </c>
      <c r="I364" t="s">
        <v>7</v>
      </c>
      <c r="J364">
        <v>0</v>
      </c>
      <c r="K364">
        <v>0</v>
      </c>
    </row>
    <row r="365" spans="8:11" x14ac:dyDescent="0.3">
      <c r="H365">
        <v>27372</v>
      </c>
      <c r="I365" t="s">
        <v>18</v>
      </c>
      <c r="J365">
        <v>253</v>
      </c>
      <c r="K365">
        <v>0</v>
      </c>
    </row>
    <row r="366" spans="8:11" x14ac:dyDescent="0.3">
      <c r="H366">
        <v>27370</v>
      </c>
      <c r="I366" t="s">
        <v>22</v>
      </c>
      <c r="J366">
        <v>425</v>
      </c>
      <c r="K366">
        <v>0</v>
      </c>
    </row>
    <row r="367" spans="8:11" x14ac:dyDescent="0.3">
      <c r="H367">
        <v>27368</v>
      </c>
      <c r="I367" t="s">
        <v>22</v>
      </c>
      <c r="J367">
        <v>449</v>
      </c>
      <c r="K367">
        <v>0</v>
      </c>
    </row>
    <row r="368" spans="8:11" x14ac:dyDescent="0.3">
      <c r="H368">
        <v>27367</v>
      </c>
      <c r="I368" t="s">
        <v>11</v>
      </c>
      <c r="J368">
        <v>431</v>
      </c>
      <c r="K368">
        <v>0</v>
      </c>
    </row>
    <row r="369" spans="8:11" x14ac:dyDescent="0.3">
      <c r="H369">
        <v>27366</v>
      </c>
      <c r="I369" t="s">
        <v>20</v>
      </c>
      <c r="J369">
        <v>700</v>
      </c>
      <c r="K369">
        <v>0</v>
      </c>
    </row>
    <row r="370" spans="8:11" x14ac:dyDescent="0.3">
      <c r="H370">
        <v>27365</v>
      </c>
      <c r="I370" t="s">
        <v>15</v>
      </c>
      <c r="J370">
        <v>795</v>
      </c>
      <c r="K370">
        <v>0</v>
      </c>
    </row>
    <row r="371" spans="8:11" x14ac:dyDescent="0.3">
      <c r="H371">
        <v>27363</v>
      </c>
      <c r="I371" t="s">
        <v>7</v>
      </c>
      <c r="J371">
        <v>0</v>
      </c>
      <c r="K371">
        <v>0</v>
      </c>
    </row>
    <row r="372" spans="8:11" x14ac:dyDescent="0.3">
      <c r="H372">
        <v>27362</v>
      </c>
      <c r="I372" t="s">
        <v>7</v>
      </c>
      <c r="J372">
        <v>0</v>
      </c>
      <c r="K372">
        <v>0</v>
      </c>
    </row>
    <row r="373" spans="8:11" x14ac:dyDescent="0.3">
      <c r="H373">
        <v>27361</v>
      </c>
      <c r="I373" t="s">
        <v>13</v>
      </c>
      <c r="J373">
        <v>446</v>
      </c>
      <c r="K373">
        <v>0</v>
      </c>
    </row>
    <row r="374" spans="8:11" x14ac:dyDescent="0.3">
      <c r="H374">
        <v>27359</v>
      </c>
      <c r="I374" t="s">
        <v>22</v>
      </c>
      <c r="J374">
        <v>2411</v>
      </c>
      <c r="K374">
        <v>0</v>
      </c>
    </row>
    <row r="375" spans="8:11" x14ac:dyDescent="0.3">
      <c r="H375">
        <v>27358</v>
      </c>
      <c r="I375" t="s">
        <v>7</v>
      </c>
      <c r="J375">
        <v>0</v>
      </c>
      <c r="K375">
        <v>0</v>
      </c>
    </row>
    <row r="376" spans="8:11" x14ac:dyDescent="0.3">
      <c r="H376">
        <v>27357</v>
      </c>
      <c r="I376" t="s">
        <v>7</v>
      </c>
      <c r="J376">
        <v>0</v>
      </c>
      <c r="K376">
        <v>0</v>
      </c>
    </row>
    <row r="377" spans="8:11" x14ac:dyDescent="0.3">
      <c r="H377">
        <v>27356</v>
      </c>
      <c r="I377" t="s">
        <v>22</v>
      </c>
      <c r="J377">
        <v>1065</v>
      </c>
      <c r="K377">
        <v>1065</v>
      </c>
    </row>
    <row r="378" spans="8:11" x14ac:dyDescent="0.3">
      <c r="H378">
        <v>27353</v>
      </c>
      <c r="I378" t="s">
        <v>20</v>
      </c>
      <c r="J378">
        <v>1706</v>
      </c>
      <c r="K378">
        <v>0</v>
      </c>
    </row>
    <row r="379" spans="8:11" x14ac:dyDescent="0.3">
      <c r="H379">
        <v>27349</v>
      </c>
      <c r="I379" t="s">
        <v>12</v>
      </c>
      <c r="J379">
        <v>455</v>
      </c>
      <c r="K379">
        <v>0</v>
      </c>
    </row>
    <row r="380" spans="8:11" x14ac:dyDescent="0.3">
      <c r="H380">
        <v>27348</v>
      </c>
      <c r="I380" t="s">
        <v>7</v>
      </c>
      <c r="J380">
        <v>442.75</v>
      </c>
      <c r="K380">
        <v>0</v>
      </c>
    </row>
    <row r="381" spans="8:11" x14ac:dyDescent="0.3">
      <c r="H381">
        <v>27338</v>
      </c>
      <c r="I381" t="s">
        <v>15</v>
      </c>
      <c r="J381">
        <v>1043</v>
      </c>
      <c r="K381">
        <v>0</v>
      </c>
    </row>
    <row r="382" spans="8:11" x14ac:dyDescent="0.3">
      <c r="H382">
        <v>27336</v>
      </c>
      <c r="I382" t="s">
        <v>22</v>
      </c>
      <c r="J382">
        <v>483</v>
      </c>
      <c r="K382">
        <v>0</v>
      </c>
    </row>
    <row r="383" spans="8:11" x14ac:dyDescent="0.3">
      <c r="H383">
        <v>27334</v>
      </c>
      <c r="I383" t="s">
        <v>67</v>
      </c>
      <c r="J383">
        <v>1020</v>
      </c>
      <c r="K383">
        <v>0</v>
      </c>
    </row>
    <row r="384" spans="8:11" x14ac:dyDescent="0.3">
      <c r="H384">
        <v>27333</v>
      </c>
      <c r="I384" t="s">
        <v>13</v>
      </c>
      <c r="J384">
        <v>450</v>
      </c>
      <c r="K384">
        <v>0</v>
      </c>
    </row>
    <row r="385" spans="8:11" x14ac:dyDescent="0.3">
      <c r="H385">
        <v>27331</v>
      </c>
      <c r="I385" t="s">
        <v>12</v>
      </c>
      <c r="J385">
        <v>0</v>
      </c>
      <c r="K385">
        <v>0</v>
      </c>
    </row>
    <row r="386" spans="8:11" x14ac:dyDescent="0.3">
      <c r="H386">
        <v>27320</v>
      </c>
      <c r="I386" t="s">
        <v>11</v>
      </c>
      <c r="J386">
        <v>82</v>
      </c>
      <c r="K386">
        <v>0</v>
      </c>
    </row>
    <row r="387" spans="8:11" x14ac:dyDescent="0.3">
      <c r="H387">
        <v>27319</v>
      </c>
      <c r="I387" t="s">
        <v>13</v>
      </c>
      <c r="J387">
        <v>653</v>
      </c>
      <c r="K387">
        <v>0</v>
      </c>
    </row>
    <row r="388" spans="8:11" x14ac:dyDescent="0.3">
      <c r="H388">
        <v>27317</v>
      </c>
      <c r="I388" t="s">
        <v>67</v>
      </c>
      <c r="J388">
        <v>530</v>
      </c>
      <c r="K388">
        <v>0</v>
      </c>
    </row>
    <row r="389" spans="8:11" x14ac:dyDescent="0.3">
      <c r="H389">
        <v>27316</v>
      </c>
      <c r="I389" t="s">
        <v>12</v>
      </c>
      <c r="J389">
        <v>468</v>
      </c>
      <c r="K389">
        <v>0</v>
      </c>
    </row>
    <row r="390" spans="8:11" x14ac:dyDescent="0.3">
      <c r="H390">
        <v>27312</v>
      </c>
      <c r="I390" t="s">
        <v>82</v>
      </c>
      <c r="J390">
        <v>700</v>
      </c>
      <c r="K390">
        <v>0</v>
      </c>
    </row>
    <row r="391" spans="8:11" x14ac:dyDescent="0.3">
      <c r="H391">
        <v>27311</v>
      </c>
      <c r="I391" t="s">
        <v>20</v>
      </c>
      <c r="J391">
        <v>456</v>
      </c>
      <c r="K391">
        <v>0</v>
      </c>
    </row>
    <row r="392" spans="8:11" x14ac:dyDescent="0.3">
      <c r="H392">
        <v>27305</v>
      </c>
      <c r="I392" t="s">
        <v>67</v>
      </c>
      <c r="J392">
        <v>752</v>
      </c>
      <c r="K392">
        <v>0</v>
      </c>
    </row>
    <row r="393" spans="8:11" x14ac:dyDescent="0.3">
      <c r="H393">
        <v>27304</v>
      </c>
      <c r="I393" t="s">
        <v>20</v>
      </c>
      <c r="J393">
        <v>500</v>
      </c>
      <c r="K393">
        <v>0</v>
      </c>
    </row>
    <row r="394" spans="8:11" x14ac:dyDescent="0.3">
      <c r="H394">
        <v>27303</v>
      </c>
      <c r="I394" t="s">
        <v>12</v>
      </c>
      <c r="J394">
        <v>-25</v>
      </c>
      <c r="K394">
        <v>0</v>
      </c>
    </row>
    <row r="395" spans="8:11" x14ac:dyDescent="0.3">
      <c r="H395">
        <v>27297</v>
      </c>
      <c r="I395" t="s">
        <v>20</v>
      </c>
      <c r="J395">
        <v>419</v>
      </c>
      <c r="K395">
        <v>0</v>
      </c>
    </row>
    <row r="396" spans="8:11" x14ac:dyDescent="0.3">
      <c r="H396">
        <v>27284</v>
      </c>
      <c r="I396" t="s">
        <v>7</v>
      </c>
      <c r="J396">
        <v>0</v>
      </c>
      <c r="K396">
        <v>0</v>
      </c>
    </row>
    <row r="397" spans="8:11" x14ac:dyDescent="0.3">
      <c r="H397">
        <v>27283</v>
      </c>
      <c r="I397" t="s">
        <v>12</v>
      </c>
      <c r="J397">
        <v>-112</v>
      </c>
      <c r="K397">
        <v>0</v>
      </c>
    </row>
    <row r="398" spans="8:11" x14ac:dyDescent="0.3">
      <c r="H398">
        <v>27282</v>
      </c>
      <c r="I398" t="s">
        <v>18</v>
      </c>
      <c r="J398">
        <v>27</v>
      </c>
      <c r="K398">
        <v>0</v>
      </c>
    </row>
    <row r="399" spans="8:11" x14ac:dyDescent="0.3">
      <c r="H399">
        <v>27279</v>
      </c>
      <c r="I399" t="s">
        <v>66</v>
      </c>
      <c r="J399">
        <v>633</v>
      </c>
      <c r="K399">
        <v>0</v>
      </c>
    </row>
    <row r="400" spans="8:11" x14ac:dyDescent="0.3">
      <c r="H400">
        <v>27278</v>
      </c>
      <c r="I400" t="s">
        <v>11</v>
      </c>
      <c r="J400">
        <v>593</v>
      </c>
      <c r="K400">
        <v>0</v>
      </c>
    </row>
    <row r="401" spans="8:11" x14ac:dyDescent="0.3">
      <c r="H401">
        <v>27276</v>
      </c>
      <c r="I401" t="s">
        <v>15</v>
      </c>
      <c r="J401">
        <v>444</v>
      </c>
      <c r="K401">
        <v>0</v>
      </c>
    </row>
    <row r="402" spans="8:11" x14ac:dyDescent="0.3">
      <c r="H402">
        <v>27267</v>
      </c>
      <c r="I402" t="s">
        <v>13</v>
      </c>
      <c r="J402">
        <v>545</v>
      </c>
      <c r="K402">
        <v>0</v>
      </c>
    </row>
    <row r="403" spans="8:11" x14ac:dyDescent="0.3">
      <c r="H403">
        <v>27266</v>
      </c>
      <c r="I403" t="s">
        <v>15</v>
      </c>
      <c r="J403">
        <v>945</v>
      </c>
      <c r="K403">
        <v>0</v>
      </c>
    </row>
    <row r="404" spans="8:11" x14ac:dyDescent="0.3">
      <c r="H404">
        <v>27263</v>
      </c>
      <c r="I404" t="s">
        <v>13</v>
      </c>
      <c r="J404">
        <v>460</v>
      </c>
      <c r="K404">
        <v>0</v>
      </c>
    </row>
    <row r="405" spans="8:11" x14ac:dyDescent="0.3">
      <c r="H405">
        <v>27260</v>
      </c>
      <c r="I405" t="s">
        <v>53</v>
      </c>
      <c r="J405">
        <v>0</v>
      </c>
      <c r="K405">
        <v>0</v>
      </c>
    </row>
    <row r="406" spans="8:11" x14ac:dyDescent="0.3">
      <c r="H406">
        <v>27257</v>
      </c>
      <c r="I406" t="s">
        <v>20</v>
      </c>
      <c r="J406">
        <v>399.95</v>
      </c>
      <c r="K406">
        <v>0</v>
      </c>
    </row>
    <row r="407" spans="8:11" x14ac:dyDescent="0.3">
      <c r="H407">
        <v>27254</v>
      </c>
      <c r="I407" t="s">
        <v>20</v>
      </c>
      <c r="J407">
        <v>497</v>
      </c>
      <c r="K407">
        <v>497</v>
      </c>
    </row>
    <row r="408" spans="8:11" x14ac:dyDescent="0.3">
      <c r="H408">
        <v>27251</v>
      </c>
      <c r="I408" t="s">
        <v>22</v>
      </c>
      <c r="J408">
        <v>1404</v>
      </c>
      <c r="K408">
        <v>0</v>
      </c>
    </row>
    <row r="409" spans="8:11" x14ac:dyDescent="0.3">
      <c r="H409">
        <v>27250</v>
      </c>
      <c r="I409" t="s">
        <v>11</v>
      </c>
      <c r="J409">
        <v>502</v>
      </c>
      <c r="K409">
        <v>0</v>
      </c>
    </row>
    <row r="410" spans="8:11" x14ac:dyDescent="0.3">
      <c r="H410">
        <v>27245</v>
      </c>
      <c r="I410" t="s">
        <v>12</v>
      </c>
      <c r="J410">
        <v>209</v>
      </c>
      <c r="K410">
        <v>0</v>
      </c>
    </row>
    <row r="411" spans="8:11" x14ac:dyDescent="0.3">
      <c r="H411">
        <v>27242</v>
      </c>
      <c r="I411" t="s">
        <v>11</v>
      </c>
      <c r="J411">
        <v>0</v>
      </c>
      <c r="K411">
        <v>0</v>
      </c>
    </row>
    <row r="412" spans="8:11" x14ac:dyDescent="0.3">
      <c r="H412">
        <v>27224</v>
      </c>
      <c r="I412" t="s">
        <v>18</v>
      </c>
      <c r="J412">
        <v>101</v>
      </c>
      <c r="K412">
        <v>0</v>
      </c>
    </row>
    <row r="413" spans="8:11" x14ac:dyDescent="0.3">
      <c r="H413">
        <v>27221</v>
      </c>
      <c r="I413" t="s">
        <v>12</v>
      </c>
      <c r="J413">
        <v>0</v>
      </c>
      <c r="K413">
        <v>0</v>
      </c>
    </row>
    <row r="414" spans="8:11" x14ac:dyDescent="0.3">
      <c r="H414">
        <v>27214</v>
      </c>
      <c r="I414" t="s">
        <v>15</v>
      </c>
      <c r="J414">
        <v>619</v>
      </c>
      <c r="K414">
        <v>0</v>
      </c>
    </row>
    <row r="415" spans="8:11" x14ac:dyDescent="0.3">
      <c r="H415">
        <v>27211</v>
      </c>
      <c r="I415" t="s">
        <v>12</v>
      </c>
      <c r="J415">
        <v>1493</v>
      </c>
      <c r="K415">
        <v>0</v>
      </c>
    </row>
    <row r="416" spans="8:11" x14ac:dyDescent="0.3">
      <c r="H416">
        <v>27206</v>
      </c>
      <c r="I416" t="s">
        <v>11</v>
      </c>
      <c r="J416">
        <v>545</v>
      </c>
      <c r="K416">
        <v>0</v>
      </c>
    </row>
    <row r="417" spans="8:11" x14ac:dyDescent="0.3">
      <c r="H417">
        <v>27203</v>
      </c>
      <c r="I417" t="s">
        <v>15</v>
      </c>
      <c r="J417">
        <v>419</v>
      </c>
      <c r="K417">
        <v>0</v>
      </c>
    </row>
    <row r="418" spans="8:11" x14ac:dyDescent="0.3">
      <c r="H418">
        <v>27202</v>
      </c>
      <c r="I418" t="s">
        <v>11</v>
      </c>
      <c r="J418">
        <v>694</v>
      </c>
      <c r="K418">
        <v>0</v>
      </c>
    </row>
    <row r="419" spans="8:11" x14ac:dyDescent="0.3">
      <c r="H419">
        <v>27201</v>
      </c>
      <c r="I419" t="s">
        <v>8</v>
      </c>
      <c r="J419">
        <v>0</v>
      </c>
      <c r="K419">
        <v>0</v>
      </c>
    </row>
    <row r="420" spans="8:11" x14ac:dyDescent="0.3">
      <c r="H420">
        <v>27199</v>
      </c>
      <c r="I420" t="s">
        <v>15</v>
      </c>
      <c r="J420">
        <v>504</v>
      </c>
      <c r="K420">
        <v>0</v>
      </c>
    </row>
    <row r="421" spans="8:11" x14ac:dyDescent="0.3">
      <c r="H421">
        <v>27195</v>
      </c>
      <c r="I421" t="s">
        <v>53</v>
      </c>
      <c r="J421">
        <v>995</v>
      </c>
      <c r="K421">
        <v>0</v>
      </c>
    </row>
    <row r="422" spans="8:11" x14ac:dyDescent="0.3">
      <c r="H422">
        <v>27192</v>
      </c>
      <c r="I422" t="s">
        <v>15</v>
      </c>
      <c r="J422">
        <v>597</v>
      </c>
      <c r="K422">
        <v>0</v>
      </c>
    </row>
    <row r="423" spans="8:11" x14ac:dyDescent="0.3">
      <c r="H423">
        <v>27191</v>
      </c>
      <c r="I423" t="s">
        <v>66</v>
      </c>
      <c r="J423">
        <v>0</v>
      </c>
      <c r="K423">
        <v>0</v>
      </c>
    </row>
    <row r="424" spans="8:11" x14ac:dyDescent="0.3">
      <c r="H424">
        <v>27189</v>
      </c>
      <c r="I424" t="s">
        <v>15</v>
      </c>
      <c r="J424">
        <v>53</v>
      </c>
      <c r="K424">
        <v>0</v>
      </c>
    </row>
    <row r="425" spans="8:11" x14ac:dyDescent="0.3">
      <c r="H425">
        <v>27176</v>
      </c>
      <c r="I425" t="s">
        <v>12</v>
      </c>
      <c r="J425">
        <v>424</v>
      </c>
      <c r="K425">
        <v>0</v>
      </c>
    </row>
    <row r="426" spans="8:11" x14ac:dyDescent="0.3">
      <c r="H426">
        <v>27172</v>
      </c>
      <c r="I426" t="s">
        <v>18</v>
      </c>
      <c r="J426">
        <v>0</v>
      </c>
      <c r="K426">
        <v>0</v>
      </c>
    </row>
    <row r="427" spans="8:11" x14ac:dyDescent="0.3">
      <c r="H427">
        <v>27168</v>
      </c>
      <c r="I427" t="s">
        <v>13</v>
      </c>
      <c r="J427">
        <v>817</v>
      </c>
      <c r="K427">
        <v>0</v>
      </c>
    </row>
    <row r="428" spans="8:11" x14ac:dyDescent="0.3">
      <c r="H428">
        <v>27167</v>
      </c>
      <c r="I428" t="s">
        <v>7</v>
      </c>
      <c r="J428">
        <v>0</v>
      </c>
      <c r="K428">
        <v>0</v>
      </c>
    </row>
    <row r="429" spans="8:11" x14ac:dyDescent="0.3">
      <c r="H429">
        <v>27160</v>
      </c>
      <c r="I429" t="s">
        <v>11</v>
      </c>
      <c r="J429">
        <v>466</v>
      </c>
      <c r="K429">
        <v>0</v>
      </c>
    </row>
    <row r="430" spans="8:11" x14ac:dyDescent="0.3">
      <c r="H430">
        <v>27151</v>
      </c>
      <c r="I430" t="s">
        <v>53</v>
      </c>
      <c r="J430">
        <v>248</v>
      </c>
      <c r="K430">
        <v>0</v>
      </c>
    </row>
    <row r="431" spans="8:11" x14ac:dyDescent="0.3">
      <c r="H431">
        <v>27146</v>
      </c>
      <c r="I431" t="s">
        <v>53</v>
      </c>
      <c r="J431">
        <v>0</v>
      </c>
      <c r="K431">
        <v>0</v>
      </c>
    </row>
    <row r="432" spans="8:11" x14ac:dyDescent="0.3">
      <c r="H432">
        <v>27145</v>
      </c>
      <c r="I432" t="s">
        <v>7</v>
      </c>
      <c r="J432">
        <v>0</v>
      </c>
      <c r="K432">
        <v>0</v>
      </c>
    </row>
    <row r="433" spans="8:11" x14ac:dyDescent="0.3">
      <c r="H433">
        <v>27134</v>
      </c>
      <c r="I433" t="s">
        <v>7</v>
      </c>
      <c r="J433">
        <v>0</v>
      </c>
      <c r="K433">
        <v>0</v>
      </c>
    </row>
    <row r="434" spans="8:11" x14ac:dyDescent="0.3">
      <c r="H434">
        <v>27112</v>
      </c>
      <c r="I434" t="s">
        <v>20</v>
      </c>
      <c r="J434">
        <v>555</v>
      </c>
      <c r="K434">
        <v>0</v>
      </c>
    </row>
    <row r="435" spans="8:11" x14ac:dyDescent="0.3">
      <c r="H435">
        <v>27102</v>
      </c>
      <c r="I435" t="s">
        <v>9</v>
      </c>
      <c r="J435">
        <v>375</v>
      </c>
      <c r="K435">
        <v>0</v>
      </c>
    </row>
    <row r="436" spans="8:11" x14ac:dyDescent="0.3">
      <c r="H436">
        <v>27078</v>
      </c>
      <c r="I436" t="s">
        <v>12</v>
      </c>
      <c r="J436">
        <v>428</v>
      </c>
      <c r="K436">
        <v>0</v>
      </c>
    </row>
    <row r="437" spans="8:11" x14ac:dyDescent="0.3">
      <c r="H437">
        <v>27070</v>
      </c>
      <c r="I437" t="s">
        <v>22</v>
      </c>
      <c r="J437">
        <v>3757</v>
      </c>
      <c r="K437">
        <v>0</v>
      </c>
    </row>
    <row r="438" spans="8:11" x14ac:dyDescent="0.3">
      <c r="H438">
        <v>27064</v>
      </c>
      <c r="I438" t="s">
        <v>15</v>
      </c>
      <c r="J438">
        <v>1758</v>
      </c>
      <c r="K438">
        <v>0</v>
      </c>
    </row>
    <row r="439" spans="8:11" x14ac:dyDescent="0.3">
      <c r="H439">
        <v>27056</v>
      </c>
      <c r="I439" t="s">
        <v>67</v>
      </c>
      <c r="J439">
        <v>0</v>
      </c>
      <c r="K439">
        <v>0</v>
      </c>
    </row>
    <row r="440" spans="8:11" x14ac:dyDescent="0.3">
      <c r="H440">
        <v>27048</v>
      </c>
      <c r="I440" t="s">
        <v>66</v>
      </c>
      <c r="J440">
        <v>0</v>
      </c>
      <c r="K440">
        <v>0</v>
      </c>
    </row>
    <row r="441" spans="8:11" x14ac:dyDescent="0.3">
      <c r="H441">
        <v>27045</v>
      </c>
      <c r="I441" t="s">
        <v>14</v>
      </c>
      <c r="J441">
        <v>0</v>
      </c>
      <c r="K441">
        <v>0</v>
      </c>
    </row>
    <row r="442" spans="8:11" x14ac:dyDescent="0.3">
      <c r="H442">
        <v>27015</v>
      </c>
      <c r="I442" t="s">
        <v>20</v>
      </c>
      <c r="J442">
        <v>975</v>
      </c>
      <c r="K442">
        <v>0</v>
      </c>
    </row>
    <row r="443" spans="8:11" x14ac:dyDescent="0.3">
      <c r="H443">
        <v>26962</v>
      </c>
      <c r="I443" t="s">
        <v>67</v>
      </c>
      <c r="J443">
        <v>0</v>
      </c>
      <c r="K443">
        <v>0</v>
      </c>
    </row>
    <row r="444" spans="8:11" x14ac:dyDescent="0.3">
      <c r="H444">
        <v>26957</v>
      </c>
      <c r="I444" t="s">
        <v>67</v>
      </c>
      <c r="J444">
        <v>0</v>
      </c>
      <c r="K444">
        <v>0</v>
      </c>
    </row>
    <row r="445" spans="8:11" x14ac:dyDescent="0.3">
      <c r="H445">
        <v>26946</v>
      </c>
      <c r="I445" t="s">
        <v>20</v>
      </c>
      <c r="J445">
        <v>975</v>
      </c>
      <c r="K445">
        <v>0</v>
      </c>
    </row>
    <row r="446" spans="8:11" x14ac:dyDescent="0.3">
      <c r="H446">
        <v>26941</v>
      </c>
      <c r="I446" t="s">
        <v>67</v>
      </c>
      <c r="J446">
        <v>409</v>
      </c>
      <c r="K446">
        <v>0</v>
      </c>
    </row>
    <row r="447" spans="8:11" x14ac:dyDescent="0.3">
      <c r="H447">
        <v>26934</v>
      </c>
      <c r="I447" t="s">
        <v>18</v>
      </c>
      <c r="J447">
        <v>0</v>
      </c>
      <c r="K447">
        <v>0</v>
      </c>
    </row>
    <row r="448" spans="8:11" x14ac:dyDescent="0.3">
      <c r="H448">
        <v>26911</v>
      </c>
      <c r="I448" t="s">
        <v>20</v>
      </c>
      <c r="J448">
        <v>0</v>
      </c>
      <c r="K448">
        <v>0</v>
      </c>
    </row>
    <row r="449" spans="8:11" x14ac:dyDescent="0.3">
      <c r="H449">
        <v>26904</v>
      </c>
      <c r="I449" t="s">
        <v>7</v>
      </c>
      <c r="J449">
        <v>0</v>
      </c>
      <c r="K449">
        <v>0</v>
      </c>
    </row>
    <row r="450" spans="8:11" x14ac:dyDescent="0.3">
      <c r="H450">
        <v>26900</v>
      </c>
      <c r="I450" t="s">
        <v>7</v>
      </c>
      <c r="J450">
        <v>0</v>
      </c>
      <c r="K450">
        <v>0</v>
      </c>
    </row>
    <row r="451" spans="8:11" x14ac:dyDescent="0.3">
      <c r="H451">
        <v>26899</v>
      </c>
      <c r="I451" t="s">
        <v>7</v>
      </c>
      <c r="J451">
        <v>0</v>
      </c>
      <c r="K451">
        <v>0</v>
      </c>
    </row>
    <row r="452" spans="8:11" x14ac:dyDescent="0.3">
      <c r="H452">
        <v>26898</v>
      </c>
      <c r="I452" t="s">
        <v>7</v>
      </c>
      <c r="J452">
        <v>0</v>
      </c>
      <c r="K452">
        <v>0</v>
      </c>
    </row>
    <row r="453" spans="8:11" x14ac:dyDescent="0.3">
      <c r="H453">
        <v>26896</v>
      </c>
      <c r="I453" t="s">
        <v>13</v>
      </c>
      <c r="J453">
        <v>0</v>
      </c>
      <c r="K453">
        <v>0</v>
      </c>
    </row>
    <row r="454" spans="8:11" x14ac:dyDescent="0.3">
      <c r="H454">
        <v>26889</v>
      </c>
      <c r="I454" t="s">
        <v>18</v>
      </c>
      <c r="J454">
        <v>457</v>
      </c>
      <c r="K454">
        <v>0</v>
      </c>
    </row>
    <row r="455" spans="8:11" x14ac:dyDescent="0.3">
      <c r="H455">
        <v>26883</v>
      </c>
      <c r="I455" t="s">
        <v>20</v>
      </c>
      <c r="J455">
        <v>766</v>
      </c>
      <c r="K455">
        <v>0</v>
      </c>
    </row>
    <row r="456" spans="8:11" x14ac:dyDescent="0.3">
      <c r="H456">
        <v>26877</v>
      </c>
      <c r="I456" t="s">
        <v>11</v>
      </c>
      <c r="J456">
        <v>0</v>
      </c>
      <c r="K456">
        <v>0</v>
      </c>
    </row>
    <row r="457" spans="8:11" x14ac:dyDescent="0.3">
      <c r="H457">
        <v>26859</v>
      </c>
      <c r="I457" t="s">
        <v>9</v>
      </c>
      <c r="J457">
        <v>0</v>
      </c>
      <c r="K457">
        <v>0</v>
      </c>
    </row>
    <row r="458" spans="8:11" x14ac:dyDescent="0.3">
      <c r="H458">
        <v>26852</v>
      </c>
      <c r="I458" t="s">
        <v>15</v>
      </c>
      <c r="J458">
        <v>0</v>
      </c>
      <c r="K458">
        <v>0</v>
      </c>
    </row>
    <row r="459" spans="8:11" x14ac:dyDescent="0.3">
      <c r="H459">
        <v>26842</v>
      </c>
      <c r="I459" t="s">
        <v>7</v>
      </c>
      <c r="J459">
        <v>0</v>
      </c>
      <c r="K459">
        <v>0</v>
      </c>
    </row>
    <row r="460" spans="8:11" x14ac:dyDescent="0.3">
      <c r="H460">
        <v>26839</v>
      </c>
      <c r="I460" t="s">
        <v>7</v>
      </c>
      <c r="J460">
        <v>0</v>
      </c>
      <c r="K460">
        <v>0</v>
      </c>
    </row>
    <row r="461" spans="8:11" x14ac:dyDescent="0.3">
      <c r="H461">
        <v>26833</v>
      </c>
      <c r="I461" t="s">
        <v>7</v>
      </c>
      <c r="J461">
        <v>-19</v>
      </c>
      <c r="K461">
        <v>0</v>
      </c>
    </row>
    <row r="462" spans="8:11" x14ac:dyDescent="0.3">
      <c r="H462">
        <v>26819</v>
      </c>
      <c r="I462" t="s">
        <v>7</v>
      </c>
      <c r="J462">
        <v>0</v>
      </c>
      <c r="K462">
        <v>0</v>
      </c>
    </row>
    <row r="463" spans="8:11" x14ac:dyDescent="0.3">
      <c r="H463">
        <v>26818</v>
      </c>
      <c r="I463" t="s">
        <v>7</v>
      </c>
      <c r="J463">
        <v>0</v>
      </c>
      <c r="K463">
        <v>0</v>
      </c>
    </row>
    <row r="464" spans="8:11" x14ac:dyDescent="0.3">
      <c r="H464">
        <v>26811</v>
      </c>
      <c r="I464" t="s">
        <v>11</v>
      </c>
      <c r="J464">
        <v>0</v>
      </c>
      <c r="K464">
        <v>0</v>
      </c>
    </row>
    <row r="465" spans="8:11" x14ac:dyDescent="0.3">
      <c r="H465">
        <v>26801</v>
      </c>
      <c r="I465" t="s">
        <v>18</v>
      </c>
      <c r="J465">
        <v>0</v>
      </c>
      <c r="K465">
        <v>0</v>
      </c>
    </row>
    <row r="466" spans="8:11" x14ac:dyDescent="0.3">
      <c r="H466">
        <v>26796</v>
      </c>
      <c r="I466" t="s">
        <v>7</v>
      </c>
      <c r="J466">
        <v>0</v>
      </c>
      <c r="K466">
        <v>0</v>
      </c>
    </row>
    <row r="467" spans="8:11" x14ac:dyDescent="0.3">
      <c r="H467">
        <v>26770</v>
      </c>
      <c r="I467" t="s">
        <v>20</v>
      </c>
      <c r="J467">
        <v>0</v>
      </c>
      <c r="K467">
        <v>0</v>
      </c>
    </row>
    <row r="468" spans="8:11" x14ac:dyDescent="0.3">
      <c r="H468">
        <v>26753</v>
      </c>
      <c r="I468" t="s">
        <v>7</v>
      </c>
      <c r="J468">
        <v>0</v>
      </c>
      <c r="K468">
        <v>0</v>
      </c>
    </row>
    <row r="469" spans="8:11" x14ac:dyDescent="0.3">
      <c r="H469">
        <v>26745</v>
      </c>
      <c r="I469" t="s">
        <v>67</v>
      </c>
      <c r="J469">
        <v>0</v>
      </c>
      <c r="K469">
        <v>0</v>
      </c>
    </row>
    <row r="470" spans="8:11" x14ac:dyDescent="0.3">
      <c r="H470">
        <v>26739</v>
      </c>
      <c r="I470" t="s">
        <v>7</v>
      </c>
      <c r="J470">
        <v>0</v>
      </c>
      <c r="K470">
        <v>0</v>
      </c>
    </row>
    <row r="471" spans="8:11" x14ac:dyDescent="0.3">
      <c r="H471">
        <v>26723</v>
      </c>
      <c r="I471" t="s">
        <v>21</v>
      </c>
      <c r="J471">
        <v>0</v>
      </c>
      <c r="K471">
        <v>0</v>
      </c>
    </row>
    <row r="472" spans="8:11" x14ac:dyDescent="0.3">
      <c r="H472">
        <v>26707</v>
      </c>
      <c r="I472" t="s">
        <v>66</v>
      </c>
      <c r="J472">
        <v>0</v>
      </c>
      <c r="K472">
        <v>0</v>
      </c>
    </row>
    <row r="473" spans="8:11" x14ac:dyDescent="0.3">
      <c r="H473">
        <v>26703</v>
      </c>
      <c r="I473" t="s">
        <v>18</v>
      </c>
      <c r="J473">
        <v>0</v>
      </c>
      <c r="K473">
        <v>0</v>
      </c>
    </row>
    <row r="474" spans="8:11" x14ac:dyDescent="0.3">
      <c r="H474">
        <v>26695</v>
      </c>
      <c r="I474" t="s">
        <v>13</v>
      </c>
      <c r="J474">
        <v>0</v>
      </c>
      <c r="K474">
        <v>0</v>
      </c>
    </row>
    <row r="475" spans="8:11" x14ac:dyDescent="0.3">
      <c r="H475">
        <v>26685</v>
      </c>
      <c r="I475" t="s">
        <v>7</v>
      </c>
      <c r="J475">
        <v>0</v>
      </c>
      <c r="K475">
        <v>0</v>
      </c>
    </row>
    <row r="476" spans="8:11" x14ac:dyDescent="0.3">
      <c r="H476">
        <v>26684</v>
      </c>
      <c r="I476" t="s">
        <v>7</v>
      </c>
      <c r="J476">
        <v>0</v>
      </c>
      <c r="K476">
        <v>0</v>
      </c>
    </row>
    <row r="477" spans="8:11" x14ac:dyDescent="0.3">
      <c r="H477">
        <v>26680</v>
      </c>
      <c r="I477" t="s">
        <v>15</v>
      </c>
      <c r="J477">
        <v>0</v>
      </c>
      <c r="K477">
        <v>0</v>
      </c>
    </row>
    <row r="478" spans="8:11" x14ac:dyDescent="0.3">
      <c r="H478">
        <v>26671</v>
      </c>
      <c r="I478" t="s">
        <v>7</v>
      </c>
      <c r="J478">
        <v>0</v>
      </c>
      <c r="K478">
        <v>0</v>
      </c>
    </row>
    <row r="479" spans="8:11" x14ac:dyDescent="0.3">
      <c r="H479">
        <v>26668</v>
      </c>
      <c r="I479" t="s">
        <v>7</v>
      </c>
      <c r="J479">
        <v>0</v>
      </c>
      <c r="K479">
        <v>0</v>
      </c>
    </row>
    <row r="480" spans="8:11" x14ac:dyDescent="0.3">
      <c r="H480">
        <v>26605</v>
      </c>
      <c r="I480" t="s">
        <v>20</v>
      </c>
      <c r="J480">
        <v>-25</v>
      </c>
      <c r="K480">
        <v>0</v>
      </c>
    </row>
    <row r="481" spans="8:11" x14ac:dyDescent="0.3">
      <c r="H481">
        <v>26493</v>
      </c>
      <c r="I481" t="s">
        <v>7</v>
      </c>
      <c r="J481">
        <v>0</v>
      </c>
      <c r="K481">
        <v>0</v>
      </c>
    </row>
    <row r="482" spans="8:11" x14ac:dyDescent="0.3">
      <c r="H482">
        <v>26471</v>
      </c>
      <c r="I482" t="s">
        <v>12</v>
      </c>
      <c r="J482">
        <v>0</v>
      </c>
      <c r="K482">
        <v>0</v>
      </c>
    </row>
    <row r="483" spans="8:11" x14ac:dyDescent="0.3">
      <c r="H483">
        <v>26439</v>
      </c>
      <c r="I483" t="s">
        <v>7</v>
      </c>
      <c r="J483">
        <v>0</v>
      </c>
      <c r="K483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9D26A-972C-407D-8C18-6C49C66A8FAA}">
  <dimension ref="A1:Q513"/>
  <sheetViews>
    <sheetView workbookViewId="0">
      <selection activeCell="O1" sqref="O1:Q56"/>
    </sheetView>
  </sheetViews>
  <sheetFormatPr defaultRowHeight="15.6" x14ac:dyDescent="0.3"/>
  <cols>
    <col min="3" max="3" width="9.5546875" customWidth="1"/>
    <col min="10" max="10" width="9.5546875" customWidth="1"/>
    <col min="15" max="15" width="7.44140625" style="33" customWidth="1"/>
    <col min="16" max="16" width="7.109375" style="33" customWidth="1"/>
    <col min="17" max="17" width="7.44140625" style="33" customWidth="1"/>
  </cols>
  <sheetData>
    <row r="1" spans="1:17" x14ac:dyDescent="0.3">
      <c r="O1" s="33" t="s">
        <v>88</v>
      </c>
    </row>
    <row r="2" spans="1:17" x14ac:dyDescent="0.3">
      <c r="A2" t="s">
        <v>23</v>
      </c>
      <c r="B2" t="s">
        <v>0</v>
      </c>
      <c r="C2" t="s">
        <v>25</v>
      </c>
      <c r="D2" t="s">
        <v>26</v>
      </c>
      <c r="O2" s="34" t="s">
        <v>0</v>
      </c>
      <c r="P2" s="33" t="s">
        <v>39</v>
      </c>
    </row>
    <row r="3" spans="1:17" x14ac:dyDescent="0.3">
      <c r="A3">
        <v>27842</v>
      </c>
      <c r="B3" t="s">
        <v>38</v>
      </c>
      <c r="C3">
        <f>VLOOKUP(A3,Table41[],3,FALSE)</f>
        <v>345</v>
      </c>
      <c r="D3">
        <f>VLOOKUP(A3,Table41[],4,FALSE)</f>
        <v>0</v>
      </c>
      <c r="H3" t="s">
        <v>23</v>
      </c>
      <c r="I3" t="s">
        <v>0</v>
      </c>
      <c r="J3" t="s">
        <v>25</v>
      </c>
      <c r="K3" t="s">
        <v>26</v>
      </c>
    </row>
    <row r="4" spans="1:17" x14ac:dyDescent="0.3">
      <c r="A4">
        <v>27729</v>
      </c>
      <c r="B4" t="s">
        <v>38</v>
      </c>
      <c r="C4">
        <f>VLOOKUP(A4,Table41[],3,FALSE)</f>
        <v>513</v>
      </c>
      <c r="D4">
        <f>VLOOKUP(A4,Table41[],4,FALSE)</f>
        <v>0</v>
      </c>
      <c r="H4">
        <v>27939</v>
      </c>
      <c r="I4" t="s">
        <v>7</v>
      </c>
      <c r="J4">
        <v>197</v>
      </c>
      <c r="K4">
        <v>0</v>
      </c>
      <c r="O4" s="34" t="s">
        <v>29</v>
      </c>
      <c r="P4" s="33" t="s">
        <v>31</v>
      </c>
      <c r="Q4" s="33" t="s">
        <v>32</v>
      </c>
    </row>
    <row r="5" spans="1:17" x14ac:dyDescent="0.3">
      <c r="A5">
        <v>27224</v>
      </c>
      <c r="B5" t="s">
        <v>38</v>
      </c>
      <c r="C5">
        <f>VLOOKUP(A5,Table41[],3,FALSE)</f>
        <v>101</v>
      </c>
      <c r="D5">
        <f>VLOOKUP(A5,Table41[],4,FALSE)</f>
        <v>0</v>
      </c>
      <c r="H5">
        <v>27937</v>
      </c>
      <c r="I5" t="s">
        <v>7</v>
      </c>
      <c r="J5">
        <v>455</v>
      </c>
      <c r="K5">
        <v>0</v>
      </c>
      <c r="O5" s="35">
        <v>27781</v>
      </c>
      <c r="P5" s="83">
        <v>243.5</v>
      </c>
      <c r="Q5" s="83">
        <v>0</v>
      </c>
    </row>
    <row r="6" spans="1:17" x14ac:dyDescent="0.3">
      <c r="A6">
        <v>27739</v>
      </c>
      <c r="B6" t="s">
        <v>38</v>
      </c>
      <c r="C6">
        <f>VLOOKUP(A6,Table41[],3,FALSE)</f>
        <v>42</v>
      </c>
      <c r="D6">
        <f>VLOOKUP(A6,Table41[],4,FALSE)</f>
        <v>0</v>
      </c>
      <c r="H6">
        <v>27936</v>
      </c>
      <c r="I6" t="s">
        <v>7</v>
      </c>
      <c r="J6">
        <v>74</v>
      </c>
      <c r="K6">
        <v>0</v>
      </c>
      <c r="O6" s="35">
        <v>27782</v>
      </c>
      <c r="P6" s="83">
        <v>26</v>
      </c>
      <c r="Q6" s="83">
        <v>0</v>
      </c>
    </row>
    <row r="7" spans="1:17" x14ac:dyDescent="0.3">
      <c r="A7">
        <v>27372</v>
      </c>
      <c r="B7" t="s">
        <v>38</v>
      </c>
      <c r="C7">
        <f>VLOOKUP(A7,Table41[],3,FALSE)</f>
        <v>253</v>
      </c>
      <c r="D7">
        <f>VLOOKUP(A7,Table41[],4,FALSE)</f>
        <v>0</v>
      </c>
      <c r="H7">
        <v>27935</v>
      </c>
      <c r="I7" t="s">
        <v>7</v>
      </c>
      <c r="J7">
        <v>459</v>
      </c>
      <c r="K7">
        <v>0</v>
      </c>
      <c r="O7" s="35">
        <v>27785</v>
      </c>
      <c r="P7" s="83">
        <v>678</v>
      </c>
      <c r="Q7" s="83">
        <v>678</v>
      </c>
    </row>
    <row r="8" spans="1:17" x14ac:dyDescent="0.3">
      <c r="A8">
        <v>27744</v>
      </c>
      <c r="B8" t="s">
        <v>38</v>
      </c>
      <c r="C8">
        <f>VLOOKUP(A8,Table41[],3,FALSE)</f>
        <v>44</v>
      </c>
      <c r="D8">
        <f>VLOOKUP(A8,Table41[],4,FALSE)</f>
        <v>0</v>
      </c>
      <c r="H8">
        <v>27933</v>
      </c>
      <c r="I8" t="s">
        <v>7</v>
      </c>
      <c r="J8">
        <v>430</v>
      </c>
      <c r="K8">
        <v>0</v>
      </c>
      <c r="O8" s="35">
        <v>27786</v>
      </c>
      <c r="P8" s="83">
        <v>203</v>
      </c>
      <c r="Q8" s="83">
        <v>0</v>
      </c>
    </row>
    <row r="9" spans="1:17" x14ac:dyDescent="0.3">
      <c r="A9">
        <v>27734</v>
      </c>
      <c r="B9" t="s">
        <v>38</v>
      </c>
      <c r="C9">
        <f>VLOOKUP(A9,Table41[],3,FALSE)</f>
        <v>263</v>
      </c>
      <c r="D9">
        <f>VLOOKUP(A9,Table41[],4,FALSE)</f>
        <v>0</v>
      </c>
      <c r="H9">
        <v>27932</v>
      </c>
      <c r="I9" t="s">
        <v>7</v>
      </c>
      <c r="J9">
        <v>990</v>
      </c>
      <c r="K9">
        <v>0</v>
      </c>
      <c r="O9" s="35">
        <v>27819</v>
      </c>
      <c r="P9" s="83">
        <v>929</v>
      </c>
      <c r="Q9" s="83">
        <v>0</v>
      </c>
    </row>
    <row r="10" spans="1:17" x14ac:dyDescent="0.3">
      <c r="A10">
        <v>27696</v>
      </c>
      <c r="B10" t="s">
        <v>38</v>
      </c>
      <c r="C10">
        <f>VLOOKUP(A10,Table41[],3,FALSE)</f>
        <v>434</v>
      </c>
      <c r="D10">
        <f>VLOOKUP(A10,Table41[],4,FALSE)</f>
        <v>0</v>
      </c>
      <c r="H10">
        <v>27931</v>
      </c>
      <c r="I10" t="s">
        <v>7</v>
      </c>
      <c r="J10">
        <v>564</v>
      </c>
      <c r="K10">
        <v>0</v>
      </c>
      <c r="O10" s="35">
        <v>27833</v>
      </c>
      <c r="P10" s="83">
        <v>1274</v>
      </c>
      <c r="Q10" s="83">
        <v>0</v>
      </c>
    </row>
    <row r="11" spans="1:17" x14ac:dyDescent="0.3">
      <c r="A11">
        <v>27348</v>
      </c>
      <c r="B11" t="s">
        <v>38</v>
      </c>
      <c r="C11">
        <f>VLOOKUP(A11,Table41[],3,FALSE)</f>
        <v>442.75</v>
      </c>
      <c r="D11">
        <f>VLOOKUP(A11,Table41[],4,FALSE)</f>
        <v>0</v>
      </c>
      <c r="H11">
        <v>27930</v>
      </c>
      <c r="I11" t="s">
        <v>7</v>
      </c>
      <c r="J11">
        <v>555</v>
      </c>
      <c r="K11">
        <v>0</v>
      </c>
      <c r="O11" s="35">
        <v>27838</v>
      </c>
      <c r="P11" s="83">
        <v>97</v>
      </c>
      <c r="Q11" s="83">
        <v>0</v>
      </c>
    </row>
    <row r="12" spans="1:17" x14ac:dyDescent="0.3">
      <c r="A12">
        <v>27732</v>
      </c>
      <c r="B12" t="s">
        <v>38</v>
      </c>
      <c r="C12">
        <f>VLOOKUP(A12,Table41[],3,FALSE)</f>
        <v>708</v>
      </c>
      <c r="D12">
        <f>VLOOKUP(A12,Table41[],4,FALSE)</f>
        <v>0</v>
      </c>
      <c r="H12">
        <v>27929</v>
      </c>
      <c r="I12" t="s">
        <v>7</v>
      </c>
      <c r="J12">
        <v>1011</v>
      </c>
      <c r="K12">
        <v>0</v>
      </c>
      <c r="O12" s="35">
        <v>27864</v>
      </c>
      <c r="P12" s="83">
        <v>2589.65</v>
      </c>
      <c r="Q12" s="83">
        <v>0</v>
      </c>
    </row>
    <row r="13" spans="1:17" x14ac:dyDescent="0.3">
      <c r="A13">
        <v>27282</v>
      </c>
      <c r="B13" t="s">
        <v>38</v>
      </c>
      <c r="C13">
        <f>VLOOKUP(A13,Table41[],3,FALSE)</f>
        <v>27</v>
      </c>
      <c r="D13">
        <f>VLOOKUP(A13,Table41[],4,FALSE)</f>
        <v>0</v>
      </c>
      <c r="H13">
        <v>27927</v>
      </c>
      <c r="I13" t="s">
        <v>7</v>
      </c>
      <c r="J13">
        <v>0</v>
      </c>
      <c r="K13">
        <v>0</v>
      </c>
      <c r="O13" s="35">
        <v>27876</v>
      </c>
      <c r="P13" s="83">
        <v>318.64999999999998</v>
      </c>
      <c r="Q13" s="83">
        <v>0</v>
      </c>
    </row>
    <row r="14" spans="1:17" x14ac:dyDescent="0.3">
      <c r="A14">
        <v>26322</v>
      </c>
      <c r="B14" t="s">
        <v>38</v>
      </c>
      <c r="C14">
        <v>407</v>
      </c>
      <c r="D14">
        <v>0</v>
      </c>
      <c r="H14">
        <v>27926</v>
      </c>
      <c r="I14" t="s">
        <v>7</v>
      </c>
      <c r="J14">
        <v>354</v>
      </c>
      <c r="K14">
        <v>0</v>
      </c>
      <c r="O14" s="35">
        <v>27877</v>
      </c>
      <c r="P14" s="83">
        <v>451</v>
      </c>
      <c r="Q14" s="83">
        <v>0</v>
      </c>
    </row>
    <row r="15" spans="1:17" x14ac:dyDescent="0.3">
      <c r="A15">
        <v>27626</v>
      </c>
      <c r="B15" t="s">
        <v>38</v>
      </c>
      <c r="C15">
        <f>VLOOKUP(A15,Table41[],3,FALSE)</f>
        <v>729</v>
      </c>
      <c r="D15">
        <f>VLOOKUP(A15,Table41[],4,FALSE)</f>
        <v>0</v>
      </c>
      <c r="H15">
        <v>27925</v>
      </c>
      <c r="I15" t="s">
        <v>7</v>
      </c>
      <c r="J15">
        <v>1554</v>
      </c>
      <c r="K15">
        <v>0</v>
      </c>
      <c r="O15" s="35">
        <v>27892</v>
      </c>
      <c r="P15" s="83">
        <v>450</v>
      </c>
      <c r="Q15" s="83">
        <v>0</v>
      </c>
    </row>
    <row r="16" spans="1:17" x14ac:dyDescent="0.3">
      <c r="A16">
        <v>27741</v>
      </c>
      <c r="B16" t="s">
        <v>38</v>
      </c>
      <c r="C16">
        <f>VLOOKUP(A16,Table41[],3,FALSE)</f>
        <v>545</v>
      </c>
      <c r="D16">
        <f>VLOOKUP(A16,Table41[],4,FALSE)</f>
        <v>0</v>
      </c>
      <c r="H16">
        <v>27924</v>
      </c>
      <c r="I16" t="s">
        <v>7</v>
      </c>
      <c r="J16">
        <v>836</v>
      </c>
      <c r="K16">
        <v>0</v>
      </c>
      <c r="O16" s="35">
        <v>27893</v>
      </c>
      <c r="P16" s="83">
        <v>699</v>
      </c>
      <c r="Q16" s="83">
        <v>0</v>
      </c>
    </row>
    <row r="17" spans="1:17" x14ac:dyDescent="0.3">
      <c r="A17">
        <v>27598</v>
      </c>
      <c r="B17" t="s">
        <v>38</v>
      </c>
      <c r="C17">
        <f>VLOOKUP(A17,Table41[],3,FALSE)</f>
        <v>715</v>
      </c>
      <c r="D17">
        <f>VLOOKUP(A17,Table41[],4,FALSE)</f>
        <v>0</v>
      </c>
      <c r="H17">
        <v>27922</v>
      </c>
      <c r="I17" t="s">
        <v>7</v>
      </c>
      <c r="J17">
        <v>963</v>
      </c>
      <c r="K17">
        <v>0</v>
      </c>
      <c r="O17" s="35">
        <v>27907</v>
      </c>
      <c r="P17" s="83">
        <v>198</v>
      </c>
      <c r="Q17" s="83">
        <v>0</v>
      </c>
    </row>
    <row r="18" spans="1:17" x14ac:dyDescent="0.3">
      <c r="A18">
        <v>27735</v>
      </c>
      <c r="B18" t="s">
        <v>38</v>
      </c>
      <c r="C18">
        <f>VLOOKUP(A18,Table41[],3,FALSE)</f>
        <v>1680</v>
      </c>
      <c r="D18">
        <f>VLOOKUP(A18,Table41[],4,FALSE)</f>
        <v>0</v>
      </c>
      <c r="H18">
        <v>27921</v>
      </c>
      <c r="I18" t="s">
        <v>7</v>
      </c>
      <c r="J18">
        <v>886</v>
      </c>
      <c r="K18">
        <v>0</v>
      </c>
      <c r="O18" s="35" t="s">
        <v>30</v>
      </c>
      <c r="P18" s="83">
        <v>8156.7999999999993</v>
      </c>
      <c r="Q18" s="83">
        <v>678</v>
      </c>
    </row>
    <row r="19" spans="1:17" ht="14.4" x14ac:dyDescent="0.3">
      <c r="A19">
        <v>27584</v>
      </c>
      <c r="B19" t="s">
        <v>38</v>
      </c>
      <c r="C19">
        <f>VLOOKUP(A19,Table41[],3,FALSE)</f>
        <v>515</v>
      </c>
      <c r="D19">
        <f>VLOOKUP(A19,Table41[],4,FALSE)</f>
        <v>0</v>
      </c>
      <c r="H19">
        <v>27920</v>
      </c>
      <c r="I19" t="s">
        <v>7</v>
      </c>
      <c r="J19">
        <v>487</v>
      </c>
      <c r="K19">
        <v>487</v>
      </c>
      <c r="O19"/>
      <c r="P19"/>
      <c r="Q19"/>
    </row>
    <row r="20" spans="1:17" ht="14.4" x14ac:dyDescent="0.3">
      <c r="A20">
        <v>27645</v>
      </c>
      <c r="B20" t="s">
        <v>38</v>
      </c>
      <c r="C20">
        <f>VLOOKUP(A20,Table41[],3,FALSE)</f>
        <v>718</v>
      </c>
      <c r="D20">
        <f>VLOOKUP(A20,Table41[],4,FALSE)</f>
        <v>0</v>
      </c>
      <c r="H20">
        <v>27919</v>
      </c>
      <c r="I20" t="s">
        <v>7</v>
      </c>
      <c r="J20">
        <v>574</v>
      </c>
      <c r="K20">
        <v>0</v>
      </c>
      <c r="O20"/>
      <c r="P20"/>
      <c r="Q20"/>
    </row>
    <row r="21" spans="1:17" ht="14.4" x14ac:dyDescent="0.3">
      <c r="A21">
        <v>27589</v>
      </c>
      <c r="B21" t="s">
        <v>38</v>
      </c>
      <c r="C21">
        <f>VLOOKUP(A21,Table41[],3,FALSE)</f>
        <v>561</v>
      </c>
      <c r="D21">
        <f>VLOOKUP(A21,Table41[],4,FALSE)</f>
        <v>0</v>
      </c>
      <c r="H21">
        <v>27918</v>
      </c>
      <c r="I21" t="s">
        <v>7</v>
      </c>
      <c r="J21">
        <v>552</v>
      </c>
      <c r="K21">
        <v>0</v>
      </c>
      <c r="O21"/>
      <c r="P21"/>
      <c r="Q21"/>
    </row>
    <row r="22" spans="1:17" ht="14.4" x14ac:dyDescent="0.3">
      <c r="A22">
        <v>27606</v>
      </c>
      <c r="B22" t="s">
        <v>38</v>
      </c>
      <c r="C22">
        <f>VLOOKUP(A22,Table41[],3,FALSE)</f>
        <v>463</v>
      </c>
      <c r="D22">
        <f>VLOOKUP(A22,Table41[],4,FALSE)</f>
        <v>0</v>
      </c>
      <c r="H22">
        <v>27917</v>
      </c>
      <c r="I22" t="s">
        <v>7</v>
      </c>
      <c r="J22">
        <v>917</v>
      </c>
      <c r="K22">
        <v>0</v>
      </c>
      <c r="O22"/>
      <c r="P22"/>
      <c r="Q22"/>
    </row>
    <row r="23" spans="1:17" ht="14.4" x14ac:dyDescent="0.3">
      <c r="A23">
        <v>27829</v>
      </c>
      <c r="B23" t="s">
        <v>38</v>
      </c>
      <c r="C23">
        <f>VLOOKUP(A23,Table41[],3,FALSE)</f>
        <v>1780.95</v>
      </c>
      <c r="D23">
        <f>VLOOKUP(A23,Table41[],4,FALSE)</f>
        <v>0</v>
      </c>
      <c r="H23">
        <v>27916</v>
      </c>
      <c r="I23" t="s">
        <v>7</v>
      </c>
      <c r="J23">
        <v>313</v>
      </c>
      <c r="K23">
        <v>0</v>
      </c>
      <c r="O23"/>
      <c r="P23"/>
      <c r="Q23"/>
    </row>
    <row r="24" spans="1:17" ht="14.4" x14ac:dyDescent="0.3">
      <c r="A24">
        <v>27688</v>
      </c>
      <c r="B24" t="s">
        <v>38</v>
      </c>
      <c r="C24">
        <f>VLOOKUP(A24,Table41[],3,FALSE)</f>
        <v>1780</v>
      </c>
      <c r="D24">
        <f>VLOOKUP(A24,Table41[],4,FALSE)</f>
        <v>0</v>
      </c>
      <c r="H24">
        <v>27915</v>
      </c>
      <c r="I24" t="s">
        <v>7</v>
      </c>
      <c r="J24">
        <v>778</v>
      </c>
      <c r="K24">
        <v>778</v>
      </c>
      <c r="O24"/>
      <c r="P24"/>
      <c r="Q24"/>
    </row>
    <row r="25" spans="1:17" ht="14.4" x14ac:dyDescent="0.3">
      <c r="A25">
        <v>27652</v>
      </c>
      <c r="B25" t="s">
        <v>38</v>
      </c>
      <c r="C25">
        <f>VLOOKUP(A25,Table41[],3,FALSE)</f>
        <v>1213</v>
      </c>
      <c r="D25">
        <f>VLOOKUP(A25,Table41[],4,FALSE)</f>
        <v>0</v>
      </c>
      <c r="H25">
        <v>27912</v>
      </c>
      <c r="I25" t="s">
        <v>7</v>
      </c>
      <c r="J25">
        <v>889</v>
      </c>
      <c r="K25">
        <v>889</v>
      </c>
      <c r="O25"/>
      <c r="P25"/>
      <c r="Q25"/>
    </row>
    <row r="26" spans="1:17" ht="14.4" x14ac:dyDescent="0.3">
      <c r="A26">
        <v>27823</v>
      </c>
      <c r="B26" t="s">
        <v>38</v>
      </c>
      <c r="C26">
        <f>VLOOKUP(A26,Table41[],3,FALSE)</f>
        <v>600</v>
      </c>
      <c r="D26">
        <f>VLOOKUP(A26,Table41[],4,FALSE)</f>
        <v>0</v>
      </c>
      <c r="H26">
        <v>27911</v>
      </c>
      <c r="I26" t="s">
        <v>7</v>
      </c>
      <c r="J26">
        <v>221</v>
      </c>
      <c r="K26">
        <v>0</v>
      </c>
      <c r="O26"/>
      <c r="P26"/>
      <c r="Q26"/>
    </row>
    <row r="27" spans="1:17" ht="14.4" x14ac:dyDescent="0.3">
      <c r="A27">
        <v>27830</v>
      </c>
      <c r="B27" t="s">
        <v>38</v>
      </c>
      <c r="C27">
        <f>VLOOKUP(A27,Table41[],3,FALSE)</f>
        <v>676</v>
      </c>
      <c r="D27">
        <f>VLOOKUP(A27,Table41[],4,FALSE)</f>
        <v>0</v>
      </c>
      <c r="H27">
        <v>27910</v>
      </c>
      <c r="I27" t="s">
        <v>7</v>
      </c>
      <c r="J27">
        <v>543</v>
      </c>
      <c r="K27">
        <v>0</v>
      </c>
      <c r="O27"/>
      <c r="P27"/>
      <c r="Q27"/>
    </row>
    <row r="28" spans="1:17" ht="14.4" x14ac:dyDescent="0.3">
      <c r="A28">
        <v>27856</v>
      </c>
      <c r="B28" t="s">
        <v>38</v>
      </c>
      <c r="C28">
        <f>VLOOKUP(A28,Table41[],3,FALSE)</f>
        <v>385</v>
      </c>
      <c r="D28">
        <f>VLOOKUP(A28,Table41[],4,FALSE)</f>
        <v>0</v>
      </c>
      <c r="H28">
        <v>27908</v>
      </c>
      <c r="I28" t="s">
        <v>7</v>
      </c>
      <c r="J28">
        <v>1027</v>
      </c>
      <c r="K28">
        <v>0</v>
      </c>
      <c r="O28"/>
      <c r="P28"/>
      <c r="Q28"/>
    </row>
    <row r="29" spans="1:17" ht="14.4" x14ac:dyDescent="0.3">
      <c r="A29">
        <v>27817</v>
      </c>
      <c r="B29" t="s">
        <v>38</v>
      </c>
      <c r="C29">
        <f>VLOOKUP(A29,Table41[],3,FALSE)</f>
        <v>502</v>
      </c>
      <c r="D29">
        <f>VLOOKUP(A29,Table41[],4,FALSE)</f>
        <v>0</v>
      </c>
      <c r="H29">
        <v>27907</v>
      </c>
      <c r="I29" t="s">
        <v>20</v>
      </c>
      <c r="J29">
        <v>198</v>
      </c>
      <c r="K29">
        <v>0</v>
      </c>
      <c r="O29"/>
      <c r="P29"/>
      <c r="Q29"/>
    </row>
    <row r="30" spans="1:17" ht="14.4" x14ac:dyDescent="0.3">
      <c r="A30">
        <v>27891</v>
      </c>
      <c r="B30" t="s">
        <v>38</v>
      </c>
      <c r="C30">
        <f>VLOOKUP(A30,Table41[],3,FALSE)</f>
        <v>534</v>
      </c>
      <c r="D30">
        <f>VLOOKUP(A30,Table41[],4,FALSE)</f>
        <v>0</v>
      </c>
      <c r="H30">
        <v>27906</v>
      </c>
      <c r="I30" t="s">
        <v>7</v>
      </c>
      <c r="J30">
        <v>721</v>
      </c>
      <c r="K30">
        <v>0</v>
      </c>
      <c r="O30"/>
      <c r="P30"/>
      <c r="Q30"/>
    </row>
    <row r="31" spans="1:17" ht="14.4" x14ac:dyDescent="0.3">
      <c r="A31">
        <v>27806</v>
      </c>
      <c r="B31" t="s">
        <v>38</v>
      </c>
      <c r="C31">
        <f>VLOOKUP(A31,Table41[],3,FALSE)</f>
        <v>1170</v>
      </c>
      <c r="D31">
        <f>VLOOKUP(A31,Table41[],4,FALSE)</f>
        <v>0</v>
      </c>
      <c r="H31">
        <v>27905</v>
      </c>
      <c r="I31" t="s">
        <v>7</v>
      </c>
      <c r="J31">
        <v>613</v>
      </c>
      <c r="K31">
        <v>613</v>
      </c>
      <c r="O31"/>
      <c r="P31"/>
      <c r="Q31"/>
    </row>
    <row r="32" spans="1:17" ht="14.4" x14ac:dyDescent="0.3">
      <c r="A32">
        <v>27871</v>
      </c>
      <c r="B32" t="s">
        <v>81</v>
      </c>
      <c r="C32">
        <f>VLOOKUP(A32,Table41[],3,FALSE)</f>
        <v>1012</v>
      </c>
      <c r="D32">
        <f>VLOOKUP(A32,Table41[],4,FALSE)</f>
        <v>0</v>
      </c>
      <c r="H32">
        <v>27904</v>
      </c>
      <c r="I32" t="s">
        <v>15</v>
      </c>
      <c r="J32">
        <v>387</v>
      </c>
      <c r="K32">
        <v>0</v>
      </c>
      <c r="O32"/>
      <c r="P32"/>
      <c r="Q32"/>
    </row>
    <row r="33" spans="1:17" ht="14.4" x14ac:dyDescent="0.3">
      <c r="A33">
        <v>27874</v>
      </c>
      <c r="B33" t="s">
        <v>81</v>
      </c>
      <c r="C33">
        <f>VLOOKUP(A33,Table41[],3,FALSE)</f>
        <v>449</v>
      </c>
      <c r="D33">
        <f>VLOOKUP(A33,Table41[],4,FALSE)</f>
        <v>0</v>
      </c>
      <c r="H33">
        <v>27903</v>
      </c>
      <c r="I33" t="s">
        <v>7</v>
      </c>
      <c r="J33">
        <v>421</v>
      </c>
      <c r="K33">
        <v>0</v>
      </c>
      <c r="O33"/>
      <c r="P33"/>
      <c r="Q33"/>
    </row>
    <row r="34" spans="1:17" ht="14.4" x14ac:dyDescent="0.3">
      <c r="A34">
        <v>27885</v>
      </c>
      <c r="B34" t="s">
        <v>81</v>
      </c>
      <c r="C34">
        <f>VLOOKUP(A34,Table41[],3,FALSE)</f>
        <v>518</v>
      </c>
      <c r="D34">
        <f>VLOOKUP(A34,Table41[],4,FALSE)</f>
        <v>0</v>
      </c>
      <c r="H34">
        <v>27901</v>
      </c>
      <c r="I34" t="s">
        <v>7</v>
      </c>
      <c r="J34">
        <v>324</v>
      </c>
      <c r="K34">
        <v>0</v>
      </c>
      <c r="O34"/>
      <c r="P34"/>
      <c r="Q34"/>
    </row>
    <row r="35" spans="1:17" ht="14.4" x14ac:dyDescent="0.3">
      <c r="A35">
        <v>27873</v>
      </c>
      <c r="B35" t="s">
        <v>81</v>
      </c>
      <c r="C35">
        <f>VLOOKUP(A35,Table41[],3,FALSE)</f>
        <v>435</v>
      </c>
      <c r="D35">
        <f>VLOOKUP(A35,Table41[],4,FALSE)</f>
        <v>0</v>
      </c>
      <c r="H35">
        <v>27900</v>
      </c>
      <c r="I35" t="s">
        <v>7</v>
      </c>
      <c r="J35">
        <v>1130</v>
      </c>
      <c r="K35">
        <v>0</v>
      </c>
      <c r="O35"/>
      <c r="P35"/>
      <c r="Q35"/>
    </row>
    <row r="36" spans="1:17" ht="14.4" x14ac:dyDescent="0.3">
      <c r="A36">
        <v>27810</v>
      </c>
      <c r="B36" t="s">
        <v>81</v>
      </c>
      <c r="C36">
        <f>VLOOKUP(A36,Table41[],3,FALSE)</f>
        <v>905</v>
      </c>
      <c r="D36">
        <f>VLOOKUP(A36,Table41[],4,FALSE)</f>
        <v>0</v>
      </c>
      <c r="H36">
        <v>27899</v>
      </c>
      <c r="I36" t="s">
        <v>7</v>
      </c>
      <c r="J36">
        <v>281.3</v>
      </c>
      <c r="K36">
        <v>0</v>
      </c>
      <c r="O36"/>
      <c r="P36"/>
      <c r="Q36"/>
    </row>
    <row r="37" spans="1:17" ht="14.4" x14ac:dyDescent="0.3">
      <c r="A37">
        <v>27802</v>
      </c>
      <c r="B37" t="s">
        <v>81</v>
      </c>
      <c r="C37">
        <f>VLOOKUP(A37,Table41[],3,FALSE)</f>
        <v>564</v>
      </c>
      <c r="D37">
        <f>VLOOKUP(A37,Table41[],4,FALSE)</f>
        <v>0</v>
      </c>
      <c r="H37">
        <v>27898</v>
      </c>
      <c r="I37" t="s">
        <v>21</v>
      </c>
      <c r="J37">
        <v>401</v>
      </c>
      <c r="K37">
        <v>0</v>
      </c>
      <c r="O37"/>
      <c r="P37"/>
      <c r="Q37"/>
    </row>
    <row r="38" spans="1:17" ht="14.4" x14ac:dyDescent="0.3">
      <c r="A38">
        <v>27853</v>
      </c>
      <c r="B38" t="s">
        <v>81</v>
      </c>
      <c r="C38">
        <f>VLOOKUP(A38,Table41[],3,FALSE)</f>
        <v>760</v>
      </c>
      <c r="D38">
        <f>VLOOKUP(A38,Table41[],4,FALSE)</f>
        <v>760</v>
      </c>
      <c r="H38">
        <v>27897</v>
      </c>
      <c r="I38" t="s">
        <v>7</v>
      </c>
      <c r="J38">
        <v>363</v>
      </c>
      <c r="K38">
        <v>0</v>
      </c>
      <c r="O38"/>
      <c r="P38"/>
      <c r="Q38"/>
    </row>
    <row r="39" spans="1:17" ht="14.4" x14ac:dyDescent="0.3">
      <c r="A39">
        <v>27717</v>
      </c>
      <c r="B39" t="s">
        <v>81</v>
      </c>
      <c r="C39">
        <f>VLOOKUP(A39,Table41[],3,FALSE)</f>
        <v>454</v>
      </c>
      <c r="D39">
        <f>VLOOKUP(A39,Table41[],4,FALSE)</f>
        <v>0</v>
      </c>
      <c r="H39">
        <v>27896</v>
      </c>
      <c r="I39" t="s">
        <v>7</v>
      </c>
      <c r="J39">
        <v>952</v>
      </c>
      <c r="K39">
        <v>0</v>
      </c>
      <c r="O39"/>
      <c r="P39"/>
      <c r="Q39"/>
    </row>
    <row r="40" spans="1:17" ht="14.4" x14ac:dyDescent="0.3">
      <c r="A40">
        <v>27863</v>
      </c>
      <c r="B40" t="s">
        <v>2</v>
      </c>
      <c r="C40">
        <f>VLOOKUP(A40,Table41[],3,FALSE)</f>
        <v>466</v>
      </c>
      <c r="D40">
        <f>VLOOKUP(A40,Table41[],4,FALSE)</f>
        <v>0</v>
      </c>
      <c r="H40">
        <v>27895</v>
      </c>
      <c r="I40" t="s">
        <v>15</v>
      </c>
      <c r="J40">
        <v>343</v>
      </c>
      <c r="K40">
        <v>0</v>
      </c>
      <c r="O40"/>
      <c r="P40"/>
      <c r="Q40"/>
    </row>
    <row r="41" spans="1:17" ht="14.4" x14ac:dyDescent="0.3">
      <c r="A41">
        <v>27841</v>
      </c>
      <c r="B41" t="s">
        <v>2</v>
      </c>
      <c r="C41">
        <f>VLOOKUP(A41,Table41[],3,FALSE)</f>
        <v>535</v>
      </c>
      <c r="D41">
        <f>VLOOKUP(A41,Table41[],4,FALSE)</f>
        <v>535</v>
      </c>
      <c r="H41">
        <v>27894</v>
      </c>
      <c r="I41" t="s">
        <v>7</v>
      </c>
      <c r="J41">
        <v>603</v>
      </c>
      <c r="K41">
        <v>0</v>
      </c>
      <c r="O41"/>
      <c r="P41"/>
      <c r="Q41"/>
    </row>
    <row r="42" spans="1:17" ht="14.4" x14ac:dyDescent="0.3">
      <c r="A42">
        <v>27851</v>
      </c>
      <c r="B42" t="s">
        <v>2</v>
      </c>
      <c r="C42">
        <f>VLOOKUP(A42,Table41[],3,FALSE)</f>
        <v>535</v>
      </c>
      <c r="D42">
        <f>VLOOKUP(A42,Table41[],4,FALSE)</f>
        <v>535</v>
      </c>
      <c r="H42">
        <v>27893</v>
      </c>
      <c r="I42" t="s">
        <v>20</v>
      </c>
      <c r="J42">
        <v>699</v>
      </c>
      <c r="K42">
        <v>0</v>
      </c>
      <c r="O42"/>
      <c r="P42"/>
      <c r="Q42"/>
    </row>
    <row r="43" spans="1:17" ht="14.4" x14ac:dyDescent="0.3">
      <c r="A43">
        <v>27725</v>
      </c>
      <c r="B43" t="s">
        <v>2</v>
      </c>
      <c r="C43">
        <f>VLOOKUP(A43,Table41[],3,FALSE)</f>
        <v>400</v>
      </c>
      <c r="D43">
        <f>VLOOKUP(A43,Table41[],4,FALSE)</f>
        <v>0</v>
      </c>
      <c r="H43">
        <v>27892</v>
      </c>
      <c r="I43" t="s">
        <v>20</v>
      </c>
      <c r="J43">
        <v>450</v>
      </c>
      <c r="K43">
        <v>0</v>
      </c>
      <c r="O43"/>
      <c r="P43"/>
      <c r="Q43"/>
    </row>
    <row r="44" spans="1:17" ht="14.4" x14ac:dyDescent="0.3">
      <c r="A44">
        <v>27828</v>
      </c>
      <c r="B44" t="s">
        <v>2</v>
      </c>
      <c r="C44">
        <f>VLOOKUP(A44,Table41[],3,FALSE)</f>
        <v>500</v>
      </c>
      <c r="D44">
        <f>VLOOKUP(A44,Table41[],4,FALSE)</f>
        <v>0</v>
      </c>
      <c r="H44">
        <v>27891</v>
      </c>
      <c r="I44" t="s">
        <v>18</v>
      </c>
      <c r="J44">
        <v>534</v>
      </c>
      <c r="K44">
        <v>0</v>
      </c>
      <c r="O44"/>
      <c r="P44"/>
      <c r="Q44"/>
    </row>
    <row r="45" spans="1:17" ht="14.4" x14ac:dyDescent="0.3">
      <c r="A45">
        <v>27793</v>
      </c>
      <c r="B45" t="s">
        <v>2</v>
      </c>
      <c r="C45">
        <f>VLOOKUP(A45,Table41[],3,FALSE)</f>
        <v>2154</v>
      </c>
      <c r="D45">
        <f>VLOOKUP(A45,Table41[],4,FALSE)</f>
        <v>0</v>
      </c>
      <c r="H45">
        <v>27890</v>
      </c>
      <c r="I45" t="s">
        <v>11</v>
      </c>
      <c r="J45">
        <v>1322</v>
      </c>
      <c r="K45">
        <v>0</v>
      </c>
      <c r="O45"/>
      <c r="P45"/>
      <c r="Q45"/>
    </row>
    <row r="46" spans="1:17" ht="14.4" x14ac:dyDescent="0.3">
      <c r="A46">
        <v>27859</v>
      </c>
      <c r="B46" t="s">
        <v>2</v>
      </c>
      <c r="C46">
        <f>VLOOKUP(A46,Table41[],3,FALSE)</f>
        <v>639</v>
      </c>
      <c r="D46">
        <f>VLOOKUP(A46,Table41[],4,FALSE)</f>
        <v>639</v>
      </c>
      <c r="H46">
        <v>27889</v>
      </c>
      <c r="I46" t="s">
        <v>7</v>
      </c>
      <c r="J46">
        <v>508</v>
      </c>
      <c r="K46">
        <v>0</v>
      </c>
      <c r="O46"/>
      <c r="P46"/>
      <c r="Q46"/>
    </row>
    <row r="47" spans="1:17" ht="14.4" x14ac:dyDescent="0.3">
      <c r="A47">
        <v>27843</v>
      </c>
      <c r="B47" t="s">
        <v>2</v>
      </c>
      <c r="C47">
        <f>VLOOKUP(A47,Table41[],3,FALSE)</f>
        <v>1030.6500000000001</v>
      </c>
      <c r="D47">
        <f>VLOOKUP(A47,Table41[],4,FALSE)</f>
        <v>0</v>
      </c>
      <c r="H47">
        <v>27888</v>
      </c>
      <c r="I47" t="s">
        <v>7</v>
      </c>
      <c r="J47">
        <v>450</v>
      </c>
      <c r="K47">
        <v>0</v>
      </c>
      <c r="O47"/>
      <c r="P47"/>
      <c r="Q47"/>
    </row>
    <row r="48" spans="1:17" ht="14.4" x14ac:dyDescent="0.3">
      <c r="A48">
        <v>27795</v>
      </c>
      <c r="B48" t="s">
        <v>2</v>
      </c>
      <c r="C48">
        <f>VLOOKUP(A48,Table41[],3,FALSE)</f>
        <v>454</v>
      </c>
      <c r="D48">
        <f>VLOOKUP(A48,Table41[],4,FALSE)</f>
        <v>0</v>
      </c>
      <c r="H48">
        <v>27887</v>
      </c>
      <c r="I48" t="s">
        <v>12</v>
      </c>
      <c r="J48">
        <v>538</v>
      </c>
      <c r="K48">
        <v>0</v>
      </c>
      <c r="O48"/>
      <c r="P48"/>
      <c r="Q48"/>
    </row>
    <row r="49" spans="1:17" ht="14.4" x14ac:dyDescent="0.3">
      <c r="A49">
        <v>27857</v>
      </c>
      <c r="B49" t="s">
        <v>2</v>
      </c>
      <c r="C49">
        <f>VLOOKUP(A49,Table41[],3,FALSE)</f>
        <v>639</v>
      </c>
      <c r="D49">
        <f>VLOOKUP(A49,Table41[],4,FALSE)</f>
        <v>639</v>
      </c>
      <c r="H49">
        <v>27886</v>
      </c>
      <c r="I49" t="s">
        <v>15</v>
      </c>
      <c r="J49">
        <v>550</v>
      </c>
      <c r="K49">
        <v>0</v>
      </c>
      <c r="O49"/>
      <c r="P49"/>
      <c r="Q49"/>
    </row>
    <row r="50" spans="1:17" ht="14.4" x14ac:dyDescent="0.3">
      <c r="A50">
        <v>27852</v>
      </c>
      <c r="B50" t="s">
        <v>2</v>
      </c>
      <c r="C50">
        <f>VLOOKUP(A50,Table41[],3,FALSE)</f>
        <v>535</v>
      </c>
      <c r="D50">
        <f>VLOOKUP(A50,Table41[],4,FALSE)</f>
        <v>535</v>
      </c>
      <c r="H50">
        <v>27885</v>
      </c>
      <c r="I50" t="s">
        <v>82</v>
      </c>
      <c r="J50">
        <v>518</v>
      </c>
      <c r="K50">
        <v>0</v>
      </c>
      <c r="O50"/>
      <c r="P50"/>
      <c r="Q50"/>
    </row>
    <row r="51" spans="1:17" ht="14.4" x14ac:dyDescent="0.3">
      <c r="A51">
        <v>27837</v>
      </c>
      <c r="B51" t="s">
        <v>2</v>
      </c>
      <c r="C51">
        <f>VLOOKUP(A51,Table41[],3,FALSE)</f>
        <v>1615</v>
      </c>
      <c r="D51">
        <f>VLOOKUP(A51,Table41[],4,FALSE)</f>
        <v>0</v>
      </c>
      <c r="H51">
        <v>27884</v>
      </c>
      <c r="I51" t="s">
        <v>21</v>
      </c>
      <c r="J51">
        <v>1861</v>
      </c>
      <c r="K51">
        <v>0</v>
      </c>
      <c r="O51"/>
      <c r="P51"/>
      <c r="Q51"/>
    </row>
    <row r="52" spans="1:17" ht="14.4" x14ac:dyDescent="0.3">
      <c r="A52">
        <v>27880</v>
      </c>
      <c r="B52" t="s">
        <v>2</v>
      </c>
      <c r="C52">
        <f>VLOOKUP(A52,Table41[],3,FALSE)</f>
        <v>704</v>
      </c>
      <c r="D52">
        <f>VLOOKUP(A52,Table41[],4,FALSE)</f>
        <v>0</v>
      </c>
      <c r="H52">
        <v>27883</v>
      </c>
      <c r="I52" t="s">
        <v>87</v>
      </c>
      <c r="J52">
        <v>609</v>
      </c>
      <c r="K52">
        <v>0</v>
      </c>
      <c r="O52"/>
      <c r="P52"/>
      <c r="Q52"/>
    </row>
    <row r="53" spans="1:17" ht="14.4" x14ac:dyDescent="0.3">
      <c r="A53">
        <v>27890</v>
      </c>
      <c r="B53" t="s">
        <v>2</v>
      </c>
      <c r="C53">
        <f>VLOOKUP(A53,Table41[],3,FALSE)</f>
        <v>1322</v>
      </c>
      <c r="D53">
        <f>VLOOKUP(A53,Table41[],4,FALSE)</f>
        <v>0</v>
      </c>
      <c r="H53">
        <v>27882</v>
      </c>
      <c r="I53" t="s">
        <v>87</v>
      </c>
      <c r="J53">
        <v>959</v>
      </c>
      <c r="K53">
        <v>0</v>
      </c>
      <c r="O53"/>
      <c r="P53"/>
      <c r="Q53"/>
    </row>
    <row r="54" spans="1:17" ht="14.4" x14ac:dyDescent="0.3">
      <c r="A54">
        <v>27835</v>
      </c>
      <c r="B54" t="s">
        <v>2</v>
      </c>
      <c r="C54">
        <f>VLOOKUP(A54,Table41[],3,FALSE)</f>
        <v>705</v>
      </c>
      <c r="D54">
        <f>VLOOKUP(A54,Table41[],4,FALSE)</f>
        <v>705</v>
      </c>
      <c r="H54">
        <v>27881</v>
      </c>
      <c r="I54" t="s">
        <v>12</v>
      </c>
      <c r="J54">
        <v>499</v>
      </c>
      <c r="K54">
        <v>499</v>
      </c>
      <c r="O54"/>
      <c r="P54"/>
      <c r="Q54"/>
    </row>
    <row r="55" spans="1:17" ht="14.4" x14ac:dyDescent="0.3">
      <c r="A55">
        <v>27808</v>
      </c>
      <c r="B55" t="s">
        <v>2</v>
      </c>
      <c r="C55">
        <f>VLOOKUP(A55,Table41[],3,FALSE)</f>
        <v>23</v>
      </c>
      <c r="D55">
        <f>VLOOKUP(A55,Table41[],4,FALSE)</f>
        <v>0</v>
      </c>
      <c r="H55">
        <v>27880</v>
      </c>
      <c r="I55" t="s">
        <v>11</v>
      </c>
      <c r="J55">
        <v>704</v>
      </c>
      <c r="K55">
        <v>0</v>
      </c>
      <c r="O55"/>
      <c r="P55"/>
      <c r="Q55"/>
    </row>
    <row r="56" spans="1:17" ht="14.4" x14ac:dyDescent="0.3">
      <c r="A56">
        <v>27782</v>
      </c>
      <c r="B56" t="s">
        <v>39</v>
      </c>
      <c r="C56">
        <f>VLOOKUP(A56,Table41[],3,FALSE)</f>
        <v>26</v>
      </c>
      <c r="D56">
        <f>VLOOKUP(A56,Table41[],4,FALSE)</f>
        <v>0</v>
      </c>
      <c r="H56">
        <v>27879</v>
      </c>
      <c r="I56" t="s">
        <v>7</v>
      </c>
      <c r="J56">
        <v>460</v>
      </c>
      <c r="K56">
        <v>0</v>
      </c>
      <c r="O56"/>
      <c r="P56"/>
      <c r="Q56"/>
    </row>
    <row r="57" spans="1:17" ht="14.4" x14ac:dyDescent="0.3">
      <c r="A57">
        <v>27877</v>
      </c>
      <c r="B57" t="s">
        <v>39</v>
      </c>
      <c r="C57">
        <f>VLOOKUP(A57,Table41[],3,FALSE)</f>
        <v>451</v>
      </c>
      <c r="D57">
        <f>VLOOKUP(A57,Table41[],4,FALSE)</f>
        <v>0</v>
      </c>
      <c r="H57">
        <v>27878</v>
      </c>
      <c r="I57" t="s">
        <v>67</v>
      </c>
      <c r="J57">
        <v>631</v>
      </c>
      <c r="K57">
        <v>0</v>
      </c>
      <c r="O57"/>
      <c r="P57"/>
      <c r="Q57"/>
    </row>
    <row r="58" spans="1:17" ht="14.4" x14ac:dyDescent="0.3">
      <c r="A58">
        <v>27892</v>
      </c>
      <c r="B58" t="s">
        <v>39</v>
      </c>
      <c r="C58">
        <f>VLOOKUP(A58,Table41[],3,FALSE)</f>
        <v>450</v>
      </c>
      <c r="D58">
        <f>VLOOKUP(A58,Table41[],4,FALSE)</f>
        <v>0</v>
      </c>
      <c r="H58">
        <v>27877</v>
      </c>
      <c r="I58" t="s">
        <v>20</v>
      </c>
      <c r="J58">
        <v>451</v>
      </c>
      <c r="K58">
        <v>0</v>
      </c>
      <c r="O58"/>
      <c r="P58"/>
      <c r="Q58"/>
    </row>
    <row r="59" spans="1:17" ht="14.4" x14ac:dyDescent="0.3">
      <c r="A59">
        <v>27785</v>
      </c>
      <c r="B59" t="s">
        <v>39</v>
      </c>
      <c r="C59">
        <f>VLOOKUP(A59,Table41[],3,FALSE)</f>
        <v>678</v>
      </c>
      <c r="D59">
        <f>VLOOKUP(A59,Table41[],4,FALSE)</f>
        <v>678</v>
      </c>
      <c r="H59">
        <v>27876</v>
      </c>
      <c r="I59" t="s">
        <v>20</v>
      </c>
      <c r="J59">
        <v>318.64999999999998</v>
      </c>
      <c r="K59">
        <v>0</v>
      </c>
      <c r="O59"/>
      <c r="P59"/>
      <c r="Q59"/>
    </row>
    <row r="60" spans="1:17" ht="14.4" x14ac:dyDescent="0.3">
      <c r="A60">
        <v>27819</v>
      </c>
      <c r="B60" t="s">
        <v>39</v>
      </c>
      <c r="C60">
        <f>VLOOKUP(A60,Table41[],3,FALSE)</f>
        <v>929</v>
      </c>
      <c r="D60">
        <f>VLOOKUP(A60,Table41[],4,FALSE)</f>
        <v>0</v>
      </c>
      <c r="H60">
        <v>27875</v>
      </c>
      <c r="I60" t="s">
        <v>7</v>
      </c>
      <c r="J60">
        <v>2540</v>
      </c>
      <c r="K60">
        <v>0</v>
      </c>
      <c r="O60"/>
      <c r="P60"/>
      <c r="Q60"/>
    </row>
    <row r="61" spans="1:17" ht="14.4" x14ac:dyDescent="0.3">
      <c r="A61">
        <v>27893</v>
      </c>
      <c r="B61" t="s">
        <v>39</v>
      </c>
      <c r="C61">
        <f>VLOOKUP(A61,Table41[],3,FALSE)</f>
        <v>699</v>
      </c>
      <c r="D61">
        <f>VLOOKUP(A61,Table41[],4,FALSE)</f>
        <v>0</v>
      </c>
      <c r="H61">
        <v>27874</v>
      </c>
      <c r="I61" t="s">
        <v>82</v>
      </c>
      <c r="J61">
        <v>449</v>
      </c>
      <c r="K61">
        <v>0</v>
      </c>
      <c r="O61"/>
      <c r="P61"/>
      <c r="Q61"/>
    </row>
    <row r="62" spans="1:17" ht="14.4" x14ac:dyDescent="0.3">
      <c r="A62">
        <v>27833</v>
      </c>
      <c r="B62" t="s">
        <v>39</v>
      </c>
      <c r="C62">
        <f>VLOOKUP(A62,Table41[],3,FALSE)</f>
        <v>1274</v>
      </c>
      <c r="D62">
        <f>VLOOKUP(A62,Table41[],4,FALSE)</f>
        <v>0</v>
      </c>
      <c r="H62">
        <v>27873</v>
      </c>
      <c r="I62" t="s">
        <v>82</v>
      </c>
      <c r="J62">
        <v>435</v>
      </c>
      <c r="K62">
        <v>0</v>
      </c>
      <c r="O62"/>
      <c r="P62"/>
      <c r="Q62"/>
    </row>
    <row r="63" spans="1:17" ht="14.4" x14ac:dyDescent="0.3">
      <c r="A63">
        <v>27864</v>
      </c>
      <c r="B63" t="s">
        <v>39</v>
      </c>
      <c r="C63">
        <f>VLOOKUP(A63,Table41[],3,FALSE)</f>
        <v>2589.65</v>
      </c>
      <c r="D63">
        <f>VLOOKUP(A63,Table41[],4,FALSE)</f>
        <v>0</v>
      </c>
      <c r="H63">
        <v>27872</v>
      </c>
      <c r="I63" t="s">
        <v>7</v>
      </c>
      <c r="J63">
        <v>468</v>
      </c>
      <c r="K63">
        <v>0</v>
      </c>
      <c r="O63"/>
      <c r="P63"/>
      <c r="Q63"/>
    </row>
    <row r="64" spans="1:17" ht="14.4" x14ac:dyDescent="0.3">
      <c r="A64">
        <v>27838</v>
      </c>
      <c r="B64" t="s">
        <v>39</v>
      </c>
      <c r="C64">
        <f>VLOOKUP(A64,Table41[],3,FALSE)</f>
        <v>97</v>
      </c>
      <c r="D64">
        <f>VLOOKUP(A64,Table41[],4,FALSE)</f>
        <v>0</v>
      </c>
      <c r="H64">
        <v>27871</v>
      </c>
      <c r="I64" t="s">
        <v>82</v>
      </c>
      <c r="J64">
        <v>1012</v>
      </c>
      <c r="K64">
        <v>0</v>
      </c>
      <c r="O64"/>
      <c r="P64"/>
      <c r="Q64"/>
    </row>
    <row r="65" spans="1:17" ht="14.4" x14ac:dyDescent="0.3">
      <c r="A65">
        <v>27786</v>
      </c>
      <c r="B65" t="s">
        <v>39</v>
      </c>
      <c r="C65">
        <f>VLOOKUP(A65,Table41[],3,FALSE)</f>
        <v>203</v>
      </c>
      <c r="D65">
        <f>VLOOKUP(A65,Table41[],4,FALSE)</f>
        <v>0</v>
      </c>
      <c r="H65">
        <v>27870</v>
      </c>
      <c r="I65" t="s">
        <v>7</v>
      </c>
      <c r="J65">
        <v>770</v>
      </c>
      <c r="K65">
        <v>770</v>
      </c>
      <c r="O65"/>
      <c r="P65"/>
      <c r="Q65"/>
    </row>
    <row r="66" spans="1:17" ht="14.4" x14ac:dyDescent="0.3">
      <c r="A66">
        <v>27781</v>
      </c>
      <c r="B66" t="s">
        <v>39</v>
      </c>
      <c r="C66">
        <f>VLOOKUP(A66,Table41[],3,FALSE)</f>
        <v>243.5</v>
      </c>
      <c r="D66">
        <f>VLOOKUP(A66,Table41[],4,FALSE)</f>
        <v>0</v>
      </c>
      <c r="H66">
        <v>27869</v>
      </c>
      <c r="I66" t="s">
        <v>8</v>
      </c>
      <c r="J66">
        <v>505</v>
      </c>
      <c r="K66">
        <v>0</v>
      </c>
      <c r="O66"/>
      <c r="P66"/>
      <c r="Q66"/>
    </row>
    <row r="67" spans="1:17" ht="14.4" x14ac:dyDescent="0.3">
      <c r="A67">
        <v>27876</v>
      </c>
      <c r="B67" t="s">
        <v>39</v>
      </c>
      <c r="C67">
        <f>VLOOKUP(A67,Table41[],3,FALSE)</f>
        <v>318.64999999999998</v>
      </c>
      <c r="D67">
        <f>VLOOKUP(A67,Table41[],4,FALSE)</f>
        <v>0</v>
      </c>
      <c r="H67">
        <v>27868</v>
      </c>
      <c r="I67" t="s">
        <v>15</v>
      </c>
      <c r="J67">
        <v>292</v>
      </c>
      <c r="K67">
        <v>0</v>
      </c>
      <c r="O67"/>
      <c r="P67"/>
      <c r="Q67"/>
    </row>
    <row r="68" spans="1:17" ht="14.4" x14ac:dyDescent="0.3">
      <c r="A68">
        <v>27907</v>
      </c>
      <c r="B68" t="s">
        <v>39</v>
      </c>
      <c r="C68">
        <f>VLOOKUP(A68,Table41[],3,FALSE)</f>
        <v>198</v>
      </c>
      <c r="D68">
        <f>VLOOKUP(A68,Table41[],4,FALSE)</f>
        <v>0</v>
      </c>
      <c r="H68">
        <v>27867</v>
      </c>
      <c r="I68" t="s">
        <v>53</v>
      </c>
      <c r="J68">
        <v>539</v>
      </c>
      <c r="K68">
        <v>0</v>
      </c>
      <c r="O68"/>
      <c r="P68"/>
      <c r="Q68"/>
    </row>
    <row r="69" spans="1:17" ht="14.4" x14ac:dyDescent="0.3">
      <c r="A69">
        <v>27496</v>
      </c>
      <c r="B69" t="s">
        <v>1</v>
      </c>
      <c r="C69">
        <f>VLOOKUP(A69,Table41[],3,FALSE)</f>
        <v>1985</v>
      </c>
      <c r="D69">
        <f>VLOOKUP(A69,Table41[],4,FALSE)</f>
        <v>0</v>
      </c>
      <c r="H69">
        <v>27866</v>
      </c>
      <c r="I69" t="s">
        <v>87</v>
      </c>
      <c r="J69">
        <v>439</v>
      </c>
      <c r="K69">
        <v>0</v>
      </c>
      <c r="O69"/>
      <c r="P69"/>
      <c r="Q69"/>
    </row>
    <row r="70" spans="1:17" ht="14.4" x14ac:dyDescent="0.3">
      <c r="A70">
        <v>27869</v>
      </c>
      <c r="B70" t="s">
        <v>1</v>
      </c>
      <c r="C70">
        <f>VLOOKUP(A70,Table41[],3,FALSE)</f>
        <v>505</v>
      </c>
      <c r="D70">
        <f>VLOOKUP(A70,Table41[],4,FALSE)</f>
        <v>0</v>
      </c>
      <c r="H70">
        <v>27864</v>
      </c>
      <c r="I70" t="s">
        <v>20</v>
      </c>
      <c r="J70">
        <v>2589.65</v>
      </c>
      <c r="K70">
        <v>0</v>
      </c>
      <c r="O70"/>
      <c r="P70"/>
      <c r="Q70"/>
    </row>
    <row r="71" spans="1:17" ht="14.4" x14ac:dyDescent="0.3">
      <c r="A71">
        <v>27815</v>
      </c>
      <c r="B71" t="s">
        <v>1</v>
      </c>
      <c r="C71">
        <f>VLOOKUP(A71,Table41[],3,FALSE)</f>
        <v>672</v>
      </c>
      <c r="D71">
        <f>VLOOKUP(A71,Table41[],4,FALSE)</f>
        <v>0</v>
      </c>
      <c r="H71">
        <v>27863</v>
      </c>
      <c r="I71" t="s">
        <v>11</v>
      </c>
      <c r="J71">
        <v>466</v>
      </c>
      <c r="K71">
        <v>0</v>
      </c>
      <c r="O71"/>
      <c r="P71"/>
      <c r="Q71"/>
    </row>
    <row r="72" spans="1:17" ht="14.4" x14ac:dyDescent="0.3">
      <c r="A72">
        <v>27832</v>
      </c>
      <c r="B72" t="s">
        <v>1</v>
      </c>
      <c r="C72">
        <f>VLOOKUP(A72,Table41[],3,FALSE)</f>
        <v>996</v>
      </c>
      <c r="D72">
        <f>VLOOKUP(A72,Table41[],4,FALSE)</f>
        <v>0</v>
      </c>
      <c r="H72">
        <v>27862</v>
      </c>
      <c r="I72" t="s">
        <v>21</v>
      </c>
      <c r="J72">
        <v>451</v>
      </c>
      <c r="K72">
        <v>0</v>
      </c>
      <c r="O72"/>
      <c r="P72"/>
      <c r="Q72"/>
    </row>
    <row r="73" spans="1:17" ht="14.4" x14ac:dyDescent="0.3">
      <c r="A73">
        <v>27787</v>
      </c>
      <c r="B73" t="s">
        <v>1</v>
      </c>
      <c r="C73">
        <f>VLOOKUP(A73,Table41[],3,FALSE)</f>
        <v>438</v>
      </c>
      <c r="D73">
        <f>VLOOKUP(A73,Table41[],4,FALSE)</f>
        <v>0</v>
      </c>
      <c r="H73">
        <v>27861</v>
      </c>
      <c r="I73" t="s">
        <v>12</v>
      </c>
      <c r="J73">
        <v>427</v>
      </c>
      <c r="K73">
        <v>0</v>
      </c>
      <c r="O73"/>
      <c r="P73"/>
      <c r="Q73"/>
    </row>
    <row r="74" spans="1:17" ht="14.4" x14ac:dyDescent="0.3">
      <c r="A74">
        <v>27607</v>
      </c>
      <c r="B74" t="s">
        <v>1</v>
      </c>
      <c r="C74">
        <f>VLOOKUP(A74,Table41[],3,FALSE)</f>
        <v>1541</v>
      </c>
      <c r="D74">
        <f>VLOOKUP(A74,Table41[],4,FALSE)</f>
        <v>0</v>
      </c>
      <c r="H74">
        <v>27860</v>
      </c>
      <c r="I74" t="s">
        <v>87</v>
      </c>
      <c r="J74">
        <v>724</v>
      </c>
      <c r="K74">
        <v>0</v>
      </c>
      <c r="O74"/>
      <c r="P74"/>
      <c r="Q74"/>
    </row>
    <row r="75" spans="1:17" ht="14.4" x14ac:dyDescent="0.3">
      <c r="A75">
        <v>27805</v>
      </c>
      <c r="B75" t="s">
        <v>1</v>
      </c>
      <c r="C75">
        <f>VLOOKUP(A75,Table41[],3,FALSE)</f>
        <v>2620</v>
      </c>
      <c r="D75">
        <f>VLOOKUP(A75,Table41[],4,FALSE)</f>
        <v>0</v>
      </c>
      <c r="H75">
        <v>27859</v>
      </c>
      <c r="I75" t="s">
        <v>11</v>
      </c>
      <c r="J75">
        <v>639</v>
      </c>
      <c r="K75">
        <v>639</v>
      </c>
      <c r="O75"/>
      <c r="P75"/>
      <c r="Q75"/>
    </row>
    <row r="76" spans="1:17" ht="14.4" x14ac:dyDescent="0.3">
      <c r="A76">
        <v>27723</v>
      </c>
      <c r="B76" t="s">
        <v>1</v>
      </c>
      <c r="C76">
        <f>VLOOKUP(A76,Table41[],3,FALSE)</f>
        <v>512</v>
      </c>
      <c r="D76">
        <f>VLOOKUP(A76,Table41[],4,FALSE)</f>
        <v>0</v>
      </c>
      <c r="H76">
        <v>27858</v>
      </c>
      <c r="I76" t="s">
        <v>12</v>
      </c>
      <c r="J76">
        <v>232.5</v>
      </c>
      <c r="K76">
        <v>232.5</v>
      </c>
      <c r="O76"/>
      <c r="P76"/>
      <c r="Q76"/>
    </row>
    <row r="77" spans="1:17" ht="14.4" x14ac:dyDescent="0.3">
      <c r="A77">
        <v>27883</v>
      </c>
      <c r="B77" t="s">
        <v>86</v>
      </c>
      <c r="C77">
        <f>VLOOKUP(A77,Table41[],3,FALSE)</f>
        <v>609</v>
      </c>
      <c r="D77">
        <f>VLOOKUP(A77,Table41[],4,FALSE)</f>
        <v>0</v>
      </c>
      <c r="H77">
        <v>27857</v>
      </c>
      <c r="I77" t="s">
        <v>11</v>
      </c>
      <c r="J77">
        <v>639</v>
      </c>
      <c r="K77">
        <v>639</v>
      </c>
      <c r="O77"/>
      <c r="P77"/>
      <c r="Q77"/>
    </row>
    <row r="78" spans="1:17" ht="14.4" x14ac:dyDescent="0.3">
      <c r="A78">
        <v>27836</v>
      </c>
      <c r="B78" t="s">
        <v>86</v>
      </c>
      <c r="C78">
        <f>VLOOKUP(A78,Table41[],3,FALSE)</f>
        <v>512</v>
      </c>
      <c r="D78">
        <f>VLOOKUP(A78,Table41[],4,FALSE)</f>
        <v>0</v>
      </c>
      <c r="H78">
        <v>27856</v>
      </c>
      <c r="I78" t="s">
        <v>18</v>
      </c>
      <c r="J78">
        <v>385</v>
      </c>
      <c r="K78">
        <v>0</v>
      </c>
      <c r="O78"/>
      <c r="P78"/>
      <c r="Q78"/>
    </row>
    <row r="79" spans="1:17" ht="14.4" x14ac:dyDescent="0.3">
      <c r="A79">
        <v>27860</v>
      </c>
      <c r="B79" t="s">
        <v>86</v>
      </c>
      <c r="C79">
        <f>VLOOKUP(A79,Table41[],3,FALSE)</f>
        <v>724</v>
      </c>
      <c r="D79">
        <f>VLOOKUP(A79,Table41[],4,FALSE)</f>
        <v>0</v>
      </c>
      <c r="H79">
        <v>27855</v>
      </c>
      <c r="I79" t="s">
        <v>87</v>
      </c>
      <c r="J79">
        <v>1682</v>
      </c>
      <c r="K79">
        <v>0</v>
      </c>
      <c r="O79"/>
      <c r="P79"/>
      <c r="Q79"/>
    </row>
    <row r="80" spans="1:17" ht="14.4" x14ac:dyDescent="0.3">
      <c r="A80">
        <v>27820</v>
      </c>
      <c r="B80" t="s">
        <v>86</v>
      </c>
      <c r="C80">
        <f>VLOOKUP(A80,Table41[],3,FALSE)</f>
        <v>594</v>
      </c>
      <c r="D80">
        <f>VLOOKUP(A80,Table41[],4,FALSE)</f>
        <v>594</v>
      </c>
      <c r="H80">
        <v>27854</v>
      </c>
      <c r="I80" t="s">
        <v>87</v>
      </c>
      <c r="J80">
        <v>816</v>
      </c>
      <c r="K80">
        <v>0</v>
      </c>
      <c r="O80"/>
      <c r="P80"/>
      <c r="Q80"/>
    </row>
    <row r="81" spans="1:17" ht="14.4" x14ac:dyDescent="0.3">
      <c r="A81">
        <v>27811</v>
      </c>
      <c r="B81" t="s">
        <v>86</v>
      </c>
      <c r="C81">
        <f>VLOOKUP(A81,Table41[],3,FALSE)</f>
        <v>408</v>
      </c>
      <c r="D81">
        <f>VLOOKUP(A81,Table41[],4,FALSE)</f>
        <v>0</v>
      </c>
      <c r="H81">
        <v>27853</v>
      </c>
      <c r="I81" t="s">
        <v>82</v>
      </c>
      <c r="J81">
        <v>760</v>
      </c>
      <c r="K81">
        <v>760</v>
      </c>
      <c r="O81"/>
      <c r="P81"/>
      <c r="Q81"/>
    </row>
    <row r="82" spans="1:17" ht="14.4" x14ac:dyDescent="0.3">
      <c r="A82">
        <v>27866</v>
      </c>
      <c r="B82" t="s">
        <v>86</v>
      </c>
      <c r="C82">
        <f>VLOOKUP(A82,Table41[],3,FALSE)</f>
        <v>439</v>
      </c>
      <c r="D82">
        <f>VLOOKUP(A82,Table41[],4,FALSE)</f>
        <v>0</v>
      </c>
      <c r="H82">
        <v>27852</v>
      </c>
      <c r="I82" t="s">
        <v>11</v>
      </c>
      <c r="J82">
        <v>535</v>
      </c>
      <c r="K82">
        <v>535</v>
      </c>
      <c r="O82"/>
      <c r="P82"/>
      <c r="Q82"/>
    </row>
    <row r="83" spans="1:17" ht="14.4" x14ac:dyDescent="0.3">
      <c r="A83">
        <v>27801</v>
      </c>
      <c r="B83" t="s">
        <v>86</v>
      </c>
      <c r="C83">
        <f>VLOOKUP(A83,Table41[],3,FALSE)</f>
        <v>394</v>
      </c>
      <c r="D83">
        <f>VLOOKUP(A83,Table41[],4,FALSE)</f>
        <v>0</v>
      </c>
      <c r="H83">
        <v>27851</v>
      </c>
      <c r="I83" t="s">
        <v>11</v>
      </c>
      <c r="J83">
        <v>535</v>
      </c>
      <c r="K83">
        <v>535</v>
      </c>
      <c r="O83"/>
      <c r="P83"/>
      <c r="Q83"/>
    </row>
    <row r="84" spans="1:17" ht="14.4" x14ac:dyDescent="0.3">
      <c r="A84">
        <v>27687</v>
      </c>
      <c r="B84" t="s">
        <v>86</v>
      </c>
      <c r="C84">
        <f>VLOOKUP(A84,Table41[],3,FALSE)</f>
        <v>590</v>
      </c>
      <c r="D84">
        <f>VLOOKUP(A84,Table41[],4,FALSE)</f>
        <v>0</v>
      </c>
      <c r="H84">
        <v>27849</v>
      </c>
      <c r="I84" t="s">
        <v>7</v>
      </c>
      <c r="J84">
        <v>1549</v>
      </c>
      <c r="K84">
        <v>0</v>
      </c>
      <c r="O84"/>
      <c r="P84"/>
      <c r="Q84"/>
    </row>
    <row r="85" spans="1:17" ht="14.4" x14ac:dyDescent="0.3">
      <c r="A85">
        <v>27855</v>
      </c>
      <c r="B85" t="s">
        <v>86</v>
      </c>
      <c r="C85">
        <f>VLOOKUP(A85,Table41[],3,FALSE)</f>
        <v>1682</v>
      </c>
      <c r="D85">
        <f>VLOOKUP(A85,Table41[],4,FALSE)</f>
        <v>0</v>
      </c>
      <c r="H85">
        <v>27848</v>
      </c>
      <c r="I85" t="s">
        <v>67</v>
      </c>
      <c r="J85">
        <v>131</v>
      </c>
      <c r="K85">
        <v>0</v>
      </c>
      <c r="O85"/>
      <c r="P85"/>
      <c r="Q85"/>
    </row>
    <row r="86" spans="1:17" ht="14.4" x14ac:dyDescent="0.3">
      <c r="A86">
        <v>27882</v>
      </c>
      <c r="B86" t="s">
        <v>86</v>
      </c>
      <c r="C86">
        <f>VLOOKUP(A86,Table41[],3,FALSE)</f>
        <v>959</v>
      </c>
      <c r="D86">
        <f>VLOOKUP(A86,Table41[],4,FALSE)</f>
        <v>0</v>
      </c>
      <c r="H86">
        <v>27847</v>
      </c>
      <c r="I86" t="s">
        <v>7</v>
      </c>
      <c r="J86">
        <v>2252</v>
      </c>
      <c r="K86">
        <v>0</v>
      </c>
      <c r="O86"/>
      <c r="P86"/>
      <c r="Q86"/>
    </row>
    <row r="87" spans="1:17" ht="14.4" x14ac:dyDescent="0.3">
      <c r="A87">
        <v>27854</v>
      </c>
      <c r="B87" t="s">
        <v>86</v>
      </c>
      <c r="C87">
        <f>VLOOKUP(A87,Table41[],3,FALSE)</f>
        <v>816</v>
      </c>
      <c r="D87">
        <f>VLOOKUP(A87,Table41[],4,FALSE)</f>
        <v>0</v>
      </c>
      <c r="H87">
        <v>27846</v>
      </c>
      <c r="I87" t="s">
        <v>21</v>
      </c>
      <c r="J87">
        <v>2542</v>
      </c>
      <c r="K87">
        <v>0</v>
      </c>
      <c r="O87"/>
      <c r="P87"/>
      <c r="Q87"/>
    </row>
    <row r="88" spans="1:17" ht="14.4" x14ac:dyDescent="0.3">
      <c r="A88">
        <v>27827</v>
      </c>
      <c r="B88" t="s">
        <v>86</v>
      </c>
      <c r="C88">
        <f>VLOOKUP(A88,Table41[],3,FALSE)</f>
        <v>477</v>
      </c>
      <c r="D88">
        <f>VLOOKUP(A88,Table41[],4,FALSE)</f>
        <v>0</v>
      </c>
      <c r="H88">
        <v>27845</v>
      </c>
      <c r="I88" t="s">
        <v>67</v>
      </c>
      <c r="J88">
        <v>558</v>
      </c>
      <c r="K88">
        <v>0</v>
      </c>
      <c r="O88"/>
      <c r="P88"/>
      <c r="Q88"/>
    </row>
    <row r="89" spans="1:17" ht="14.4" x14ac:dyDescent="0.3">
      <c r="A89">
        <v>27887</v>
      </c>
      <c r="B89" t="s">
        <v>6</v>
      </c>
      <c r="C89">
        <f>VLOOKUP(A89,Table41[],3,FALSE)</f>
        <v>538</v>
      </c>
      <c r="D89">
        <f>VLOOKUP(A89,Table41[],4,FALSE)</f>
        <v>0</v>
      </c>
      <c r="H89">
        <v>27844</v>
      </c>
      <c r="I89" t="s">
        <v>7</v>
      </c>
      <c r="J89">
        <v>457</v>
      </c>
      <c r="K89">
        <v>0</v>
      </c>
      <c r="O89"/>
      <c r="P89"/>
      <c r="Q89"/>
    </row>
    <row r="90" spans="1:17" ht="14.4" x14ac:dyDescent="0.3">
      <c r="A90">
        <v>27714</v>
      </c>
      <c r="B90" t="s">
        <v>6</v>
      </c>
      <c r="C90">
        <f>VLOOKUP(A90,Table41[],3,FALSE)</f>
        <v>569</v>
      </c>
      <c r="D90">
        <f>VLOOKUP(A90,Table41[],4,FALSE)</f>
        <v>0</v>
      </c>
      <c r="H90">
        <v>27843</v>
      </c>
      <c r="I90" t="s">
        <v>11</v>
      </c>
      <c r="J90">
        <v>1030.6500000000001</v>
      </c>
      <c r="K90">
        <v>0</v>
      </c>
      <c r="O90"/>
      <c r="P90"/>
      <c r="Q90"/>
    </row>
    <row r="91" spans="1:17" ht="14.4" x14ac:dyDescent="0.3">
      <c r="A91">
        <v>27707</v>
      </c>
      <c r="B91" t="s">
        <v>6</v>
      </c>
      <c r="C91">
        <f>VLOOKUP(A91,Table41[],3,FALSE)</f>
        <v>454</v>
      </c>
      <c r="D91">
        <f>VLOOKUP(A91,Table41[],4,FALSE)</f>
        <v>0</v>
      </c>
      <c r="H91">
        <v>27842</v>
      </c>
      <c r="I91" t="s">
        <v>18</v>
      </c>
      <c r="J91">
        <v>345</v>
      </c>
      <c r="K91">
        <v>0</v>
      </c>
      <c r="O91"/>
      <c r="P91"/>
      <c r="Q91"/>
    </row>
    <row r="92" spans="1:17" ht="14.4" x14ac:dyDescent="0.3">
      <c r="A92">
        <v>27750</v>
      </c>
      <c r="B92" t="s">
        <v>6</v>
      </c>
      <c r="C92">
        <f>VLOOKUP(A92,Table41[],3,FALSE)</f>
        <v>1017</v>
      </c>
      <c r="D92">
        <f>VLOOKUP(A92,Table41[],4,FALSE)</f>
        <v>0</v>
      </c>
      <c r="H92">
        <v>27841</v>
      </c>
      <c r="I92" t="s">
        <v>11</v>
      </c>
      <c r="J92">
        <v>535</v>
      </c>
      <c r="K92">
        <v>535</v>
      </c>
      <c r="O92"/>
      <c r="P92"/>
      <c r="Q92"/>
    </row>
    <row r="93" spans="1:17" ht="14.4" x14ac:dyDescent="0.3">
      <c r="A93">
        <v>27800</v>
      </c>
      <c r="B93" t="s">
        <v>6</v>
      </c>
      <c r="C93">
        <f>VLOOKUP(A93,Table41[],3,FALSE)</f>
        <v>337</v>
      </c>
      <c r="D93">
        <f>VLOOKUP(A93,Table41[],4,FALSE)</f>
        <v>0</v>
      </c>
      <c r="H93">
        <v>27840</v>
      </c>
      <c r="I93" t="s">
        <v>7</v>
      </c>
      <c r="J93">
        <v>374</v>
      </c>
      <c r="K93">
        <v>0</v>
      </c>
      <c r="O93"/>
      <c r="P93"/>
      <c r="Q93"/>
    </row>
    <row r="94" spans="1:17" ht="14.4" x14ac:dyDescent="0.3">
      <c r="A94">
        <v>27858</v>
      </c>
      <c r="B94" t="s">
        <v>6</v>
      </c>
      <c r="C94">
        <f>VLOOKUP(A94,Table41[],3,FALSE)</f>
        <v>232.5</v>
      </c>
      <c r="D94">
        <f>VLOOKUP(A94,Table41[],4,FALSE)</f>
        <v>232.5</v>
      </c>
      <c r="H94">
        <v>27839</v>
      </c>
      <c r="I94" t="s">
        <v>7</v>
      </c>
      <c r="J94">
        <v>596</v>
      </c>
      <c r="K94">
        <v>0</v>
      </c>
      <c r="O94"/>
      <c r="P94"/>
      <c r="Q94"/>
    </row>
    <row r="95" spans="1:17" ht="14.4" x14ac:dyDescent="0.3">
      <c r="A95">
        <v>27861</v>
      </c>
      <c r="B95" t="s">
        <v>6</v>
      </c>
      <c r="C95">
        <f>VLOOKUP(A95,Table41[],3,FALSE)</f>
        <v>427</v>
      </c>
      <c r="D95">
        <f>VLOOKUP(A95,Table41[],4,FALSE)</f>
        <v>0</v>
      </c>
      <c r="H95">
        <v>27838</v>
      </c>
      <c r="I95" t="s">
        <v>20</v>
      </c>
      <c r="J95">
        <v>97</v>
      </c>
      <c r="K95">
        <v>0</v>
      </c>
      <c r="O95"/>
      <c r="P95"/>
      <c r="Q95"/>
    </row>
    <row r="96" spans="1:17" ht="14.4" x14ac:dyDescent="0.3">
      <c r="A96">
        <v>27881</v>
      </c>
      <c r="B96" t="s">
        <v>6</v>
      </c>
      <c r="C96">
        <f>VLOOKUP(A96,Table41[],3,FALSE)</f>
        <v>499</v>
      </c>
      <c r="D96">
        <f>VLOOKUP(A96,Table41[],4,FALSE)</f>
        <v>499</v>
      </c>
      <c r="H96">
        <v>27837</v>
      </c>
      <c r="I96" t="s">
        <v>11</v>
      </c>
      <c r="J96">
        <v>1615</v>
      </c>
      <c r="K96">
        <v>0</v>
      </c>
      <c r="O96"/>
      <c r="P96"/>
      <c r="Q96"/>
    </row>
    <row r="97" spans="1:17" ht="14.4" x14ac:dyDescent="0.3">
      <c r="A97">
        <v>27804</v>
      </c>
      <c r="B97" t="s">
        <v>6</v>
      </c>
      <c r="C97">
        <f>VLOOKUP(A97,Table41[],3,FALSE)</f>
        <v>432</v>
      </c>
      <c r="D97">
        <f>VLOOKUP(A97,Table41[],4,FALSE)</f>
        <v>0</v>
      </c>
      <c r="H97">
        <v>27836</v>
      </c>
      <c r="I97" t="s">
        <v>87</v>
      </c>
      <c r="J97">
        <v>512</v>
      </c>
      <c r="K97">
        <v>0</v>
      </c>
      <c r="O97"/>
      <c r="P97"/>
      <c r="Q97"/>
    </row>
    <row r="98" spans="1:17" ht="14.4" x14ac:dyDescent="0.3">
      <c r="A98">
        <v>27792</v>
      </c>
      <c r="B98" t="s">
        <v>6</v>
      </c>
      <c r="C98">
        <f>VLOOKUP(A98,Table41[],3,FALSE)</f>
        <v>706</v>
      </c>
      <c r="D98">
        <f>VLOOKUP(A98,Table41[],4,FALSE)</f>
        <v>0</v>
      </c>
      <c r="H98">
        <v>27835</v>
      </c>
      <c r="I98" t="s">
        <v>11</v>
      </c>
      <c r="J98">
        <v>705</v>
      </c>
      <c r="K98">
        <v>705</v>
      </c>
      <c r="O98"/>
      <c r="P98"/>
      <c r="Q98"/>
    </row>
    <row r="99" spans="1:17" ht="14.4" x14ac:dyDescent="0.3">
      <c r="A99">
        <v>27834</v>
      </c>
      <c r="B99" t="s">
        <v>6</v>
      </c>
      <c r="C99">
        <f>VLOOKUP(A99,Table41[],3,FALSE)</f>
        <v>715</v>
      </c>
      <c r="D99">
        <f>VLOOKUP(A99,Table41[],4,FALSE)</f>
        <v>0</v>
      </c>
      <c r="H99">
        <v>27834</v>
      </c>
      <c r="I99" t="s">
        <v>12</v>
      </c>
      <c r="J99">
        <v>715</v>
      </c>
      <c r="K99">
        <v>0</v>
      </c>
      <c r="O99"/>
      <c r="P99"/>
      <c r="Q99"/>
    </row>
    <row r="100" spans="1:17" ht="14.4" x14ac:dyDescent="0.3">
      <c r="A100">
        <v>27694</v>
      </c>
      <c r="B100" t="s">
        <v>6</v>
      </c>
      <c r="C100">
        <f>VLOOKUP(A100,Table41[],3,FALSE)</f>
        <v>1785</v>
      </c>
      <c r="D100">
        <f>VLOOKUP(A100,Table41[],4,FALSE)</f>
        <v>0</v>
      </c>
      <c r="H100">
        <v>27833</v>
      </c>
      <c r="I100" t="s">
        <v>20</v>
      </c>
      <c r="J100">
        <v>1274</v>
      </c>
      <c r="K100">
        <v>0</v>
      </c>
      <c r="O100"/>
      <c r="P100"/>
      <c r="Q100"/>
    </row>
    <row r="101" spans="1:17" ht="14.4" x14ac:dyDescent="0.3">
      <c r="A101">
        <v>27812</v>
      </c>
      <c r="B101" t="s">
        <v>6</v>
      </c>
      <c r="C101">
        <f>VLOOKUP(A101,Table41[],3,FALSE)</f>
        <v>897</v>
      </c>
      <c r="D101">
        <f>VLOOKUP(A101,Table41[],4,FALSE)</f>
        <v>0</v>
      </c>
      <c r="H101">
        <v>27832</v>
      </c>
      <c r="I101" t="s">
        <v>8</v>
      </c>
      <c r="J101">
        <v>996</v>
      </c>
      <c r="K101">
        <v>0</v>
      </c>
      <c r="O101"/>
      <c r="P101"/>
      <c r="Q101"/>
    </row>
    <row r="102" spans="1:17" ht="14.4" x14ac:dyDescent="0.3">
      <c r="A102">
        <v>27312</v>
      </c>
      <c r="B102" t="s">
        <v>6</v>
      </c>
      <c r="C102">
        <f>VLOOKUP(A102,Table41[],3,FALSE)</f>
        <v>700</v>
      </c>
      <c r="D102">
        <f>VLOOKUP(A102,Table41[],4,FALSE)</f>
        <v>0</v>
      </c>
      <c r="H102">
        <v>27831</v>
      </c>
      <c r="I102" t="s">
        <v>67</v>
      </c>
      <c r="J102">
        <v>795</v>
      </c>
      <c r="K102">
        <v>0</v>
      </c>
      <c r="O102"/>
      <c r="P102"/>
      <c r="Q102"/>
    </row>
    <row r="103" spans="1:17" ht="14.4" x14ac:dyDescent="0.3">
      <c r="A103">
        <v>27510</v>
      </c>
      <c r="B103" t="s">
        <v>6</v>
      </c>
      <c r="C103">
        <f>VLOOKUP(A103,Table41[],3,FALSE)</f>
        <v>1251</v>
      </c>
      <c r="D103">
        <f>VLOOKUP(A103,Table41[],4,FALSE)</f>
        <v>0</v>
      </c>
      <c r="H103">
        <v>27830</v>
      </c>
      <c r="I103" t="s">
        <v>18</v>
      </c>
      <c r="J103">
        <v>676</v>
      </c>
      <c r="K103">
        <v>0</v>
      </c>
      <c r="O103"/>
      <c r="P103"/>
      <c r="Q103"/>
    </row>
    <row r="104" spans="1:17" ht="14.4" x14ac:dyDescent="0.3">
      <c r="A104">
        <v>27745</v>
      </c>
      <c r="B104" t="s">
        <v>6</v>
      </c>
      <c r="C104">
        <f>VLOOKUP(A104,Table41[],3,FALSE)</f>
        <v>1106</v>
      </c>
      <c r="D104">
        <f>VLOOKUP(A104,Table41[],4,FALSE)</f>
        <v>0</v>
      </c>
      <c r="H104">
        <v>27829</v>
      </c>
      <c r="I104" t="s">
        <v>18</v>
      </c>
      <c r="J104">
        <v>1780.95</v>
      </c>
      <c r="K104">
        <v>0</v>
      </c>
      <c r="O104"/>
      <c r="P104"/>
      <c r="Q104"/>
    </row>
    <row r="105" spans="1:17" ht="14.4" x14ac:dyDescent="0.3">
      <c r="A105">
        <v>27789</v>
      </c>
      <c r="B105" t="s">
        <v>65</v>
      </c>
      <c r="C105">
        <f>VLOOKUP(A105,Table41[],3,FALSE)</f>
        <v>477</v>
      </c>
      <c r="D105">
        <f>VLOOKUP(A105,Table41[],4,FALSE)</f>
        <v>0</v>
      </c>
      <c r="H105">
        <v>27828</v>
      </c>
      <c r="I105" t="s">
        <v>11</v>
      </c>
      <c r="J105">
        <v>500</v>
      </c>
      <c r="K105">
        <v>0</v>
      </c>
      <c r="O105"/>
      <c r="P105"/>
      <c r="Q105"/>
    </row>
    <row r="106" spans="1:17" ht="14.4" x14ac:dyDescent="0.3">
      <c r="A106">
        <v>27848</v>
      </c>
      <c r="B106" t="s">
        <v>65</v>
      </c>
      <c r="C106">
        <f>VLOOKUP(A106,Table41[],3,FALSE)</f>
        <v>131</v>
      </c>
      <c r="D106">
        <f>VLOOKUP(A106,Table41[],4,FALSE)</f>
        <v>0</v>
      </c>
      <c r="H106">
        <v>27827</v>
      </c>
      <c r="I106" t="s">
        <v>87</v>
      </c>
      <c r="J106">
        <v>477</v>
      </c>
      <c r="K106">
        <v>0</v>
      </c>
      <c r="O106"/>
      <c r="P106"/>
      <c r="Q106"/>
    </row>
    <row r="107" spans="1:17" ht="14.4" x14ac:dyDescent="0.3">
      <c r="A107">
        <v>27831</v>
      </c>
      <c r="B107" t="s">
        <v>65</v>
      </c>
      <c r="C107">
        <f>VLOOKUP(A107,Table41[],3,FALSE)</f>
        <v>795</v>
      </c>
      <c r="D107">
        <f>VLOOKUP(A107,Table41[],4,FALSE)</f>
        <v>0</v>
      </c>
      <c r="H107">
        <v>27826</v>
      </c>
      <c r="I107" t="s">
        <v>7</v>
      </c>
      <c r="J107">
        <v>945</v>
      </c>
      <c r="K107">
        <v>0</v>
      </c>
      <c r="O107"/>
      <c r="P107"/>
      <c r="Q107"/>
    </row>
    <row r="108" spans="1:17" ht="14.4" x14ac:dyDescent="0.3">
      <c r="A108">
        <v>27878</v>
      </c>
      <c r="B108" t="s">
        <v>65</v>
      </c>
      <c r="C108">
        <f>VLOOKUP(A108,Table41[],3,FALSE)</f>
        <v>631</v>
      </c>
      <c r="D108">
        <f>VLOOKUP(A108,Table41[],4,FALSE)</f>
        <v>0</v>
      </c>
      <c r="H108">
        <v>27825</v>
      </c>
      <c r="I108" t="s">
        <v>15</v>
      </c>
      <c r="J108">
        <v>1328</v>
      </c>
      <c r="K108">
        <v>0</v>
      </c>
      <c r="O108"/>
      <c r="P108"/>
      <c r="Q108"/>
    </row>
    <row r="109" spans="1:17" ht="14.4" x14ac:dyDescent="0.3">
      <c r="A109">
        <v>27794</v>
      </c>
      <c r="B109" t="s">
        <v>65</v>
      </c>
      <c r="C109">
        <f>VLOOKUP(A109,Table41[],3,FALSE)</f>
        <v>857</v>
      </c>
      <c r="D109">
        <f>VLOOKUP(A109,Table41[],4,FALSE)</f>
        <v>0</v>
      </c>
      <c r="H109">
        <v>27823</v>
      </c>
      <c r="I109" t="s">
        <v>18</v>
      </c>
      <c r="J109">
        <v>600</v>
      </c>
      <c r="K109">
        <v>0</v>
      </c>
      <c r="O109"/>
      <c r="P109"/>
      <c r="Q109"/>
    </row>
    <row r="110" spans="1:17" ht="14.4" x14ac:dyDescent="0.3">
      <c r="A110">
        <v>27845</v>
      </c>
      <c r="B110" t="s">
        <v>65</v>
      </c>
      <c r="C110">
        <f>VLOOKUP(A110,Table41[],3,FALSE)</f>
        <v>558</v>
      </c>
      <c r="D110">
        <f>VLOOKUP(A110,Table41[],4,FALSE)</f>
        <v>0</v>
      </c>
      <c r="H110">
        <v>27822</v>
      </c>
      <c r="I110" t="s">
        <v>53</v>
      </c>
      <c r="J110">
        <v>855</v>
      </c>
      <c r="K110">
        <v>0</v>
      </c>
      <c r="O110"/>
      <c r="P110"/>
      <c r="Q110"/>
    </row>
    <row r="111" spans="1:17" ht="14.4" x14ac:dyDescent="0.3">
      <c r="A111">
        <v>27784</v>
      </c>
      <c r="B111" t="s">
        <v>52</v>
      </c>
      <c r="C111">
        <f>VLOOKUP(A111,Table41[],3,FALSE)</f>
        <v>485</v>
      </c>
      <c r="D111">
        <f>VLOOKUP(A111,Table41[],4,FALSE)</f>
        <v>0</v>
      </c>
      <c r="H111">
        <v>27820</v>
      </c>
      <c r="I111" t="s">
        <v>87</v>
      </c>
      <c r="J111">
        <v>594</v>
      </c>
      <c r="K111">
        <v>594</v>
      </c>
      <c r="O111"/>
      <c r="P111"/>
      <c r="Q111"/>
    </row>
    <row r="112" spans="1:17" ht="14.4" x14ac:dyDescent="0.3">
      <c r="A112">
        <v>27822</v>
      </c>
      <c r="B112" t="s">
        <v>52</v>
      </c>
      <c r="C112">
        <f>VLOOKUP(A112,Table41[],3,FALSE)</f>
        <v>855</v>
      </c>
      <c r="D112">
        <f>VLOOKUP(A112,Table41[],4,FALSE)</f>
        <v>0</v>
      </c>
      <c r="H112">
        <v>27819</v>
      </c>
      <c r="I112" t="s">
        <v>20</v>
      </c>
      <c r="J112">
        <v>929</v>
      </c>
      <c r="K112">
        <v>0</v>
      </c>
      <c r="O112"/>
      <c r="P112"/>
      <c r="Q112"/>
    </row>
    <row r="113" spans="1:17" ht="14.4" x14ac:dyDescent="0.3">
      <c r="A113">
        <v>27867</v>
      </c>
      <c r="B113" t="s">
        <v>52</v>
      </c>
      <c r="C113">
        <f>VLOOKUP(A113,Table41[],3,FALSE)</f>
        <v>539</v>
      </c>
      <c r="D113">
        <f>VLOOKUP(A113,Table41[],4,FALSE)</f>
        <v>0</v>
      </c>
      <c r="H113">
        <v>27818</v>
      </c>
      <c r="I113" t="s">
        <v>21</v>
      </c>
      <c r="J113">
        <v>456</v>
      </c>
      <c r="K113">
        <v>0</v>
      </c>
      <c r="O113"/>
      <c r="P113"/>
      <c r="Q113"/>
    </row>
    <row r="114" spans="1:17" ht="14.4" x14ac:dyDescent="0.3">
      <c r="A114">
        <v>27814</v>
      </c>
      <c r="B114" t="s">
        <v>46</v>
      </c>
      <c r="C114">
        <f>VLOOKUP(A114,Table41[],3,FALSE)</f>
        <v>607.5</v>
      </c>
      <c r="D114">
        <f>VLOOKUP(A114,Table41[],4,FALSE)</f>
        <v>0</v>
      </c>
      <c r="H114">
        <v>27817</v>
      </c>
      <c r="I114" t="s">
        <v>18</v>
      </c>
      <c r="J114">
        <v>502</v>
      </c>
      <c r="K114">
        <v>0</v>
      </c>
      <c r="O114"/>
      <c r="P114"/>
      <c r="Q114"/>
    </row>
    <row r="115" spans="1:17" ht="14.4" x14ac:dyDescent="0.3">
      <c r="A115">
        <v>27886</v>
      </c>
      <c r="B115" t="s">
        <v>46</v>
      </c>
      <c r="C115">
        <f>VLOOKUP(A115,Table41[],3,FALSE)</f>
        <v>550</v>
      </c>
      <c r="D115">
        <f>VLOOKUP(A115,Table41[],4,FALSE)</f>
        <v>0</v>
      </c>
      <c r="H115">
        <v>27816</v>
      </c>
      <c r="I115" t="s">
        <v>7</v>
      </c>
      <c r="J115">
        <v>53</v>
      </c>
      <c r="K115">
        <v>0</v>
      </c>
      <c r="O115"/>
      <c r="P115"/>
      <c r="Q115"/>
    </row>
    <row r="116" spans="1:17" ht="14.4" x14ac:dyDescent="0.3">
      <c r="A116">
        <v>27825</v>
      </c>
      <c r="B116" t="s">
        <v>46</v>
      </c>
      <c r="C116">
        <f>VLOOKUP(A116,Table41[],3,FALSE)</f>
        <v>1328</v>
      </c>
      <c r="D116">
        <f>VLOOKUP(A116,Table41[],4,FALSE)</f>
        <v>0</v>
      </c>
      <c r="H116">
        <v>27815</v>
      </c>
      <c r="I116" t="s">
        <v>8</v>
      </c>
      <c r="J116">
        <v>672</v>
      </c>
      <c r="K116">
        <v>0</v>
      </c>
      <c r="O116"/>
      <c r="P116"/>
      <c r="Q116"/>
    </row>
    <row r="117" spans="1:17" ht="14.4" x14ac:dyDescent="0.3">
      <c r="A117">
        <v>27761</v>
      </c>
      <c r="B117" t="s">
        <v>46</v>
      </c>
      <c r="C117">
        <f>VLOOKUP(A117,Table41[],3,FALSE)</f>
        <v>106</v>
      </c>
      <c r="D117">
        <f>VLOOKUP(A117,Table41[],4,FALSE)</f>
        <v>106</v>
      </c>
      <c r="H117">
        <v>27814</v>
      </c>
      <c r="I117" t="s">
        <v>15</v>
      </c>
      <c r="J117">
        <v>607.5</v>
      </c>
      <c r="K117">
        <v>0</v>
      </c>
      <c r="O117"/>
      <c r="P117"/>
      <c r="Q117"/>
    </row>
    <row r="118" spans="1:17" ht="14.4" x14ac:dyDescent="0.3">
      <c r="A118">
        <v>27788</v>
      </c>
      <c r="B118" t="s">
        <v>46</v>
      </c>
      <c r="C118">
        <f>VLOOKUP(A118,Table41[],3,FALSE)</f>
        <v>582</v>
      </c>
      <c r="D118">
        <f>VLOOKUP(A118,Table41[],4,FALSE)</f>
        <v>0</v>
      </c>
      <c r="H118">
        <v>27813</v>
      </c>
      <c r="I118" t="s">
        <v>7</v>
      </c>
      <c r="J118">
        <v>348</v>
      </c>
      <c r="K118">
        <v>0</v>
      </c>
      <c r="O118"/>
      <c r="P118"/>
      <c r="Q118"/>
    </row>
    <row r="119" spans="1:17" ht="14.4" x14ac:dyDescent="0.3">
      <c r="A119">
        <v>27895</v>
      </c>
      <c r="B119" t="s">
        <v>46</v>
      </c>
      <c r="C119">
        <f>VLOOKUP(A119,Table41[],3,FALSE)</f>
        <v>343</v>
      </c>
      <c r="D119">
        <f>VLOOKUP(A119,Table41[],4,FALSE)</f>
        <v>0</v>
      </c>
      <c r="H119">
        <v>27812</v>
      </c>
      <c r="I119" t="s">
        <v>12</v>
      </c>
      <c r="J119">
        <v>897</v>
      </c>
      <c r="K119">
        <v>0</v>
      </c>
      <c r="O119"/>
      <c r="P119"/>
      <c r="Q119"/>
    </row>
    <row r="120" spans="1:17" ht="14.4" x14ac:dyDescent="0.3">
      <c r="A120">
        <v>27868</v>
      </c>
      <c r="B120" t="s">
        <v>46</v>
      </c>
      <c r="C120">
        <f>VLOOKUP(A120,Table41[],3,FALSE)</f>
        <v>292</v>
      </c>
      <c r="D120">
        <f>VLOOKUP(A120,Table41[],4,FALSE)</f>
        <v>0</v>
      </c>
      <c r="H120">
        <v>27811</v>
      </c>
      <c r="I120" t="s">
        <v>87</v>
      </c>
      <c r="J120">
        <v>408</v>
      </c>
      <c r="K120">
        <v>0</v>
      </c>
      <c r="O120"/>
      <c r="P120"/>
      <c r="Q120"/>
    </row>
    <row r="121" spans="1:17" ht="14.4" x14ac:dyDescent="0.3">
      <c r="A121">
        <v>27904</v>
      </c>
      <c r="B121" t="s">
        <v>46</v>
      </c>
      <c r="C121">
        <f>VLOOKUP(A121,Table41[],3,FALSE)</f>
        <v>387</v>
      </c>
      <c r="D121">
        <f>VLOOKUP(A121,Table41[],4,FALSE)</f>
        <v>0</v>
      </c>
      <c r="H121">
        <v>27810</v>
      </c>
      <c r="I121" t="s">
        <v>82</v>
      </c>
      <c r="J121">
        <v>905</v>
      </c>
      <c r="K121">
        <v>0</v>
      </c>
      <c r="O121"/>
      <c r="P121"/>
      <c r="Q121"/>
    </row>
    <row r="122" spans="1:17" ht="14.4" x14ac:dyDescent="0.3">
      <c r="A122">
        <v>27790</v>
      </c>
      <c r="B122" t="s">
        <v>44</v>
      </c>
      <c r="C122">
        <f>VLOOKUP(A122,Table41[],3,FALSE)</f>
        <v>824</v>
      </c>
      <c r="D122">
        <f>VLOOKUP(A122,Table41[],4,FALSE)</f>
        <v>0</v>
      </c>
      <c r="H122">
        <v>27809</v>
      </c>
      <c r="I122" t="s">
        <v>7</v>
      </c>
      <c r="J122">
        <v>777</v>
      </c>
      <c r="K122">
        <v>0</v>
      </c>
      <c r="O122"/>
      <c r="P122"/>
      <c r="Q122"/>
    </row>
    <row r="123" spans="1:17" ht="14.4" x14ac:dyDescent="0.3">
      <c r="A123">
        <v>27884</v>
      </c>
      <c r="B123" t="s">
        <v>44</v>
      </c>
      <c r="C123">
        <f>VLOOKUP(A123,Table41[],3,FALSE)</f>
        <v>1861</v>
      </c>
      <c r="D123">
        <f>VLOOKUP(A123,Table41[],4,FALSE)</f>
        <v>0</v>
      </c>
      <c r="H123">
        <v>27808</v>
      </c>
      <c r="I123" t="s">
        <v>11</v>
      </c>
      <c r="J123">
        <v>23</v>
      </c>
      <c r="K123">
        <v>0</v>
      </c>
      <c r="O123"/>
      <c r="P123"/>
      <c r="Q123"/>
    </row>
    <row r="124" spans="1:17" ht="14.4" x14ac:dyDescent="0.3">
      <c r="A124">
        <v>27797</v>
      </c>
      <c r="B124" t="s">
        <v>44</v>
      </c>
      <c r="C124">
        <f>VLOOKUP(A124,Table41[],3,FALSE)</f>
        <v>623</v>
      </c>
      <c r="D124">
        <f>VLOOKUP(A124,Table41[],4,FALSE)</f>
        <v>623</v>
      </c>
      <c r="H124">
        <v>27807</v>
      </c>
      <c r="I124" t="s">
        <v>7</v>
      </c>
      <c r="J124">
        <v>796</v>
      </c>
      <c r="K124">
        <v>796</v>
      </c>
      <c r="O124"/>
      <c r="P124"/>
      <c r="Q124"/>
    </row>
    <row r="125" spans="1:17" ht="14.4" x14ac:dyDescent="0.3">
      <c r="A125">
        <v>27846</v>
      </c>
      <c r="B125" t="s">
        <v>44</v>
      </c>
      <c r="C125">
        <f>VLOOKUP(A125,Table41[],3,FALSE)</f>
        <v>2542</v>
      </c>
      <c r="D125">
        <f>VLOOKUP(A125,Table41[],4,FALSE)</f>
        <v>0</v>
      </c>
      <c r="H125">
        <v>27806</v>
      </c>
      <c r="I125" t="s">
        <v>18</v>
      </c>
      <c r="J125">
        <v>1170</v>
      </c>
      <c r="K125">
        <v>0</v>
      </c>
      <c r="O125"/>
      <c r="P125"/>
      <c r="Q125"/>
    </row>
    <row r="126" spans="1:17" ht="14.4" x14ac:dyDescent="0.3">
      <c r="A126">
        <v>27818</v>
      </c>
      <c r="B126" t="s">
        <v>44</v>
      </c>
      <c r="C126">
        <f>VLOOKUP(A126,Table41[],3,FALSE)</f>
        <v>456</v>
      </c>
      <c r="D126">
        <f>VLOOKUP(A126,Table41[],4,FALSE)</f>
        <v>0</v>
      </c>
      <c r="H126">
        <v>27805</v>
      </c>
      <c r="I126" t="s">
        <v>8</v>
      </c>
      <c r="J126">
        <v>2620</v>
      </c>
      <c r="K126">
        <v>0</v>
      </c>
      <c r="O126"/>
      <c r="P126"/>
      <c r="Q126"/>
    </row>
    <row r="127" spans="1:17" ht="14.4" x14ac:dyDescent="0.3">
      <c r="A127">
        <v>27189</v>
      </c>
      <c r="B127" t="s">
        <v>44</v>
      </c>
      <c r="C127">
        <f>VLOOKUP(A127,Table41[],3,FALSE)</f>
        <v>53</v>
      </c>
      <c r="D127">
        <f>VLOOKUP(A127,Table41[],4,FALSE)</f>
        <v>0</v>
      </c>
      <c r="H127">
        <v>27804</v>
      </c>
      <c r="I127" t="s">
        <v>12</v>
      </c>
      <c r="J127">
        <v>432</v>
      </c>
      <c r="K127">
        <v>0</v>
      </c>
      <c r="O127"/>
      <c r="P127"/>
      <c r="Q127"/>
    </row>
    <row r="128" spans="1:17" ht="14.4" x14ac:dyDescent="0.3">
      <c r="A128">
        <v>27779</v>
      </c>
      <c r="B128" t="s">
        <v>44</v>
      </c>
      <c r="C128">
        <f>VLOOKUP(A128,Table41[],3,FALSE)</f>
        <v>695</v>
      </c>
      <c r="D128">
        <f>VLOOKUP(A128,Table41[],4,FALSE)</f>
        <v>0</v>
      </c>
      <c r="H128">
        <v>27803</v>
      </c>
      <c r="I128" t="s">
        <v>7</v>
      </c>
      <c r="J128">
        <v>625</v>
      </c>
      <c r="K128">
        <v>0</v>
      </c>
      <c r="O128"/>
      <c r="P128"/>
      <c r="Q128"/>
    </row>
    <row r="129" spans="1:17" ht="14.4" x14ac:dyDescent="0.3">
      <c r="A129">
        <v>27898</v>
      </c>
      <c r="B129" t="s">
        <v>44</v>
      </c>
      <c r="C129">
        <f>VLOOKUP(A129,Table41[],3,FALSE)</f>
        <v>401</v>
      </c>
      <c r="D129">
        <f>VLOOKUP(A129,Table41[],4,FALSE)</f>
        <v>0</v>
      </c>
      <c r="H129">
        <v>27802</v>
      </c>
      <c r="I129" t="s">
        <v>82</v>
      </c>
      <c r="J129">
        <v>564</v>
      </c>
      <c r="K129">
        <v>0</v>
      </c>
      <c r="O129"/>
      <c r="P129"/>
      <c r="Q129"/>
    </row>
    <row r="130" spans="1:17" ht="14.4" x14ac:dyDescent="0.3">
      <c r="A130">
        <v>27862</v>
      </c>
      <c r="B130" t="s">
        <v>44</v>
      </c>
      <c r="C130">
        <f>VLOOKUP(A130,Table41[],3,FALSE)</f>
        <v>451</v>
      </c>
      <c r="D130">
        <f>VLOOKUP(A130,Table41[],4,FALSE)</f>
        <v>0</v>
      </c>
      <c r="H130">
        <v>27801</v>
      </c>
      <c r="I130" t="s">
        <v>87</v>
      </c>
      <c r="J130">
        <v>394</v>
      </c>
      <c r="K130">
        <v>0</v>
      </c>
      <c r="O130"/>
      <c r="P130"/>
      <c r="Q130"/>
    </row>
    <row r="131" spans="1:17" ht="14.4" x14ac:dyDescent="0.3">
      <c r="H131">
        <v>27800</v>
      </c>
      <c r="I131" t="s">
        <v>12</v>
      </c>
      <c r="J131">
        <v>337</v>
      </c>
      <c r="K131">
        <v>0</v>
      </c>
      <c r="O131"/>
      <c r="P131"/>
      <c r="Q131"/>
    </row>
    <row r="132" spans="1:17" ht="14.4" x14ac:dyDescent="0.3">
      <c r="H132">
        <v>27798</v>
      </c>
      <c r="I132" t="s">
        <v>7</v>
      </c>
      <c r="J132">
        <v>23</v>
      </c>
      <c r="K132">
        <v>0</v>
      </c>
      <c r="O132"/>
      <c r="P132"/>
      <c r="Q132"/>
    </row>
    <row r="133" spans="1:17" ht="14.4" x14ac:dyDescent="0.3">
      <c r="H133">
        <v>27797</v>
      </c>
      <c r="I133" t="s">
        <v>21</v>
      </c>
      <c r="J133">
        <v>623</v>
      </c>
      <c r="K133">
        <v>623</v>
      </c>
      <c r="O133"/>
      <c r="P133"/>
      <c r="Q133"/>
    </row>
    <row r="134" spans="1:17" x14ac:dyDescent="0.3">
      <c r="H134">
        <v>27796</v>
      </c>
      <c r="I134" t="s">
        <v>7</v>
      </c>
      <c r="J134">
        <v>489</v>
      </c>
      <c r="K134">
        <v>0</v>
      </c>
    </row>
    <row r="135" spans="1:17" x14ac:dyDescent="0.3">
      <c r="H135">
        <v>27795</v>
      </c>
      <c r="I135" t="s">
        <v>11</v>
      </c>
      <c r="J135">
        <v>454</v>
      </c>
      <c r="K135">
        <v>0</v>
      </c>
    </row>
    <row r="136" spans="1:17" x14ac:dyDescent="0.3">
      <c r="H136">
        <v>27794</v>
      </c>
      <c r="I136" t="s">
        <v>67</v>
      </c>
      <c r="J136">
        <v>857</v>
      </c>
      <c r="K136">
        <v>0</v>
      </c>
    </row>
    <row r="137" spans="1:17" x14ac:dyDescent="0.3">
      <c r="H137">
        <v>27793</v>
      </c>
      <c r="I137" t="s">
        <v>11</v>
      </c>
      <c r="J137">
        <v>2154</v>
      </c>
      <c r="K137">
        <v>0</v>
      </c>
    </row>
    <row r="138" spans="1:17" x14ac:dyDescent="0.3">
      <c r="H138">
        <v>27792</v>
      </c>
      <c r="I138" t="s">
        <v>12</v>
      </c>
      <c r="J138">
        <v>706</v>
      </c>
      <c r="K138">
        <v>0</v>
      </c>
    </row>
    <row r="139" spans="1:17" x14ac:dyDescent="0.3">
      <c r="H139">
        <v>27791</v>
      </c>
      <c r="I139" t="s">
        <v>7</v>
      </c>
      <c r="J139">
        <v>1316</v>
      </c>
      <c r="K139">
        <v>0</v>
      </c>
    </row>
    <row r="140" spans="1:17" x14ac:dyDescent="0.3">
      <c r="H140">
        <v>27790</v>
      </c>
      <c r="I140" t="s">
        <v>21</v>
      </c>
      <c r="J140">
        <v>824</v>
      </c>
      <c r="K140">
        <v>0</v>
      </c>
    </row>
    <row r="141" spans="1:17" x14ac:dyDescent="0.3">
      <c r="H141">
        <v>27789</v>
      </c>
      <c r="I141" t="s">
        <v>67</v>
      </c>
      <c r="J141">
        <v>477</v>
      </c>
      <c r="K141">
        <v>0</v>
      </c>
    </row>
    <row r="142" spans="1:17" x14ac:dyDescent="0.3">
      <c r="H142">
        <v>27788</v>
      </c>
      <c r="I142" t="s">
        <v>15</v>
      </c>
      <c r="J142">
        <v>582</v>
      </c>
      <c r="K142">
        <v>0</v>
      </c>
    </row>
    <row r="143" spans="1:17" x14ac:dyDescent="0.3">
      <c r="H143">
        <v>27787</v>
      </c>
      <c r="I143" t="s">
        <v>8</v>
      </c>
      <c r="J143">
        <v>438</v>
      </c>
      <c r="K143">
        <v>0</v>
      </c>
    </row>
    <row r="144" spans="1:17" x14ac:dyDescent="0.3">
      <c r="H144">
        <v>27786</v>
      </c>
      <c r="I144" t="s">
        <v>20</v>
      </c>
      <c r="J144">
        <v>203</v>
      </c>
      <c r="K144">
        <v>0</v>
      </c>
    </row>
    <row r="145" spans="8:11" x14ac:dyDescent="0.3">
      <c r="H145">
        <v>27785</v>
      </c>
      <c r="I145" t="s">
        <v>20</v>
      </c>
      <c r="J145">
        <v>678</v>
      </c>
      <c r="K145">
        <v>678</v>
      </c>
    </row>
    <row r="146" spans="8:11" x14ac:dyDescent="0.3">
      <c r="H146">
        <v>27784</v>
      </c>
      <c r="I146" t="s">
        <v>53</v>
      </c>
      <c r="J146">
        <v>485</v>
      </c>
      <c r="K146">
        <v>0</v>
      </c>
    </row>
    <row r="147" spans="8:11" x14ac:dyDescent="0.3">
      <c r="H147">
        <v>27783</v>
      </c>
      <c r="I147" t="s">
        <v>7</v>
      </c>
      <c r="J147">
        <v>143</v>
      </c>
      <c r="K147">
        <v>0</v>
      </c>
    </row>
    <row r="148" spans="8:11" x14ac:dyDescent="0.3">
      <c r="H148">
        <v>27782</v>
      </c>
      <c r="I148" t="s">
        <v>20</v>
      </c>
      <c r="J148">
        <v>26</v>
      </c>
      <c r="K148">
        <v>0</v>
      </c>
    </row>
    <row r="149" spans="8:11" x14ac:dyDescent="0.3">
      <c r="H149">
        <v>27781</v>
      </c>
      <c r="I149" t="s">
        <v>20</v>
      </c>
      <c r="J149">
        <v>243.5</v>
      </c>
      <c r="K149">
        <v>0</v>
      </c>
    </row>
    <row r="150" spans="8:11" x14ac:dyDescent="0.3">
      <c r="H150">
        <v>27780</v>
      </c>
      <c r="I150" t="s">
        <v>7</v>
      </c>
      <c r="J150">
        <v>1093.6500000000001</v>
      </c>
      <c r="K150">
        <v>0</v>
      </c>
    </row>
    <row r="151" spans="8:11" x14ac:dyDescent="0.3">
      <c r="H151">
        <v>27779</v>
      </c>
      <c r="I151" t="s">
        <v>21</v>
      </c>
      <c r="J151">
        <v>695</v>
      </c>
      <c r="K151">
        <v>0</v>
      </c>
    </row>
    <row r="152" spans="8:11" x14ac:dyDescent="0.3">
      <c r="H152">
        <v>27778</v>
      </c>
      <c r="I152" t="s">
        <v>9</v>
      </c>
      <c r="J152">
        <v>197</v>
      </c>
      <c r="K152">
        <v>0</v>
      </c>
    </row>
    <row r="153" spans="8:11" x14ac:dyDescent="0.3">
      <c r="H153">
        <v>27774</v>
      </c>
      <c r="I153" t="s">
        <v>9</v>
      </c>
      <c r="J153">
        <v>350</v>
      </c>
      <c r="K153">
        <v>0</v>
      </c>
    </row>
    <row r="154" spans="8:11" x14ac:dyDescent="0.3">
      <c r="H154">
        <v>27772</v>
      </c>
      <c r="I154" t="s">
        <v>9</v>
      </c>
      <c r="J154">
        <v>455</v>
      </c>
      <c r="K154">
        <v>0</v>
      </c>
    </row>
    <row r="155" spans="8:11" x14ac:dyDescent="0.3">
      <c r="H155">
        <v>27771</v>
      </c>
      <c r="I155" t="s">
        <v>11</v>
      </c>
      <c r="J155">
        <v>472</v>
      </c>
      <c r="K155">
        <v>0</v>
      </c>
    </row>
    <row r="156" spans="8:11" x14ac:dyDescent="0.3">
      <c r="H156">
        <v>27768</v>
      </c>
      <c r="I156" t="s">
        <v>12</v>
      </c>
      <c r="J156">
        <v>734</v>
      </c>
      <c r="K156">
        <v>0</v>
      </c>
    </row>
    <row r="157" spans="8:11" x14ac:dyDescent="0.3">
      <c r="H157">
        <v>27767</v>
      </c>
      <c r="I157" t="s">
        <v>53</v>
      </c>
      <c r="J157">
        <v>478</v>
      </c>
      <c r="K157">
        <v>0</v>
      </c>
    </row>
    <row r="158" spans="8:11" x14ac:dyDescent="0.3">
      <c r="H158">
        <v>27762</v>
      </c>
      <c r="I158" t="s">
        <v>87</v>
      </c>
      <c r="J158">
        <v>62</v>
      </c>
      <c r="K158">
        <v>0</v>
      </c>
    </row>
    <row r="159" spans="8:11" x14ac:dyDescent="0.3">
      <c r="H159">
        <v>27761</v>
      </c>
      <c r="I159" t="s">
        <v>15</v>
      </c>
      <c r="J159">
        <v>106</v>
      </c>
      <c r="K159">
        <v>106</v>
      </c>
    </row>
    <row r="160" spans="8:11" x14ac:dyDescent="0.3">
      <c r="H160">
        <v>27759</v>
      </c>
      <c r="I160" t="s">
        <v>12</v>
      </c>
      <c r="J160">
        <v>137</v>
      </c>
      <c r="K160">
        <v>0</v>
      </c>
    </row>
    <row r="161" spans="8:11" x14ac:dyDescent="0.3">
      <c r="H161">
        <v>27758</v>
      </c>
      <c r="I161" t="s">
        <v>11</v>
      </c>
      <c r="J161">
        <v>0</v>
      </c>
      <c r="K161">
        <v>0</v>
      </c>
    </row>
    <row r="162" spans="8:11" x14ac:dyDescent="0.3">
      <c r="H162">
        <v>27756</v>
      </c>
      <c r="I162" t="s">
        <v>9</v>
      </c>
      <c r="J162">
        <v>175</v>
      </c>
      <c r="K162">
        <v>0</v>
      </c>
    </row>
    <row r="163" spans="8:11" x14ac:dyDescent="0.3">
      <c r="H163">
        <v>27751</v>
      </c>
      <c r="I163" t="s">
        <v>9</v>
      </c>
      <c r="J163">
        <v>434</v>
      </c>
      <c r="K163">
        <v>434</v>
      </c>
    </row>
    <row r="164" spans="8:11" x14ac:dyDescent="0.3">
      <c r="H164">
        <v>27750</v>
      </c>
      <c r="I164" t="s">
        <v>12</v>
      </c>
      <c r="J164">
        <v>1017</v>
      </c>
      <c r="K164">
        <v>0</v>
      </c>
    </row>
    <row r="165" spans="8:11" x14ac:dyDescent="0.3">
      <c r="H165">
        <v>27746</v>
      </c>
      <c r="I165" t="s">
        <v>14</v>
      </c>
      <c r="J165">
        <v>659</v>
      </c>
      <c r="K165">
        <v>0</v>
      </c>
    </row>
    <row r="166" spans="8:11" x14ac:dyDescent="0.3">
      <c r="H166">
        <v>27745</v>
      </c>
      <c r="I166" t="s">
        <v>12</v>
      </c>
      <c r="J166">
        <v>1106</v>
      </c>
      <c r="K166">
        <v>0</v>
      </c>
    </row>
    <row r="167" spans="8:11" x14ac:dyDescent="0.3">
      <c r="H167">
        <v>27744</v>
      </c>
      <c r="I167" t="s">
        <v>18</v>
      </c>
      <c r="J167">
        <v>44</v>
      </c>
      <c r="K167">
        <v>0</v>
      </c>
    </row>
    <row r="168" spans="8:11" x14ac:dyDescent="0.3">
      <c r="H168">
        <v>27741</v>
      </c>
      <c r="I168" t="s">
        <v>18</v>
      </c>
      <c r="J168">
        <v>545</v>
      </c>
      <c r="K168">
        <v>0</v>
      </c>
    </row>
    <row r="169" spans="8:11" x14ac:dyDescent="0.3">
      <c r="H169">
        <v>27739</v>
      </c>
      <c r="I169" t="s">
        <v>18</v>
      </c>
      <c r="J169">
        <v>42</v>
      </c>
      <c r="K169">
        <v>0</v>
      </c>
    </row>
    <row r="170" spans="8:11" x14ac:dyDescent="0.3">
      <c r="H170">
        <v>27736</v>
      </c>
      <c r="I170" t="s">
        <v>7</v>
      </c>
      <c r="J170">
        <v>0</v>
      </c>
      <c r="K170">
        <v>0</v>
      </c>
    </row>
    <row r="171" spans="8:11" x14ac:dyDescent="0.3">
      <c r="H171">
        <v>27735</v>
      </c>
      <c r="I171" t="s">
        <v>18</v>
      </c>
      <c r="J171">
        <v>1680</v>
      </c>
      <c r="K171">
        <v>0</v>
      </c>
    </row>
    <row r="172" spans="8:11" x14ac:dyDescent="0.3">
      <c r="H172">
        <v>27734</v>
      </c>
      <c r="I172" t="s">
        <v>18</v>
      </c>
      <c r="J172">
        <v>263</v>
      </c>
      <c r="K172">
        <v>0</v>
      </c>
    </row>
    <row r="173" spans="8:11" x14ac:dyDescent="0.3">
      <c r="H173">
        <v>27732</v>
      </c>
      <c r="I173" t="s">
        <v>18</v>
      </c>
      <c r="J173">
        <v>708</v>
      </c>
      <c r="K173">
        <v>0</v>
      </c>
    </row>
    <row r="174" spans="8:11" x14ac:dyDescent="0.3">
      <c r="H174">
        <v>27729</v>
      </c>
      <c r="I174" t="s">
        <v>18</v>
      </c>
      <c r="J174">
        <v>513</v>
      </c>
      <c r="K174">
        <v>0</v>
      </c>
    </row>
    <row r="175" spans="8:11" x14ac:dyDescent="0.3">
      <c r="H175">
        <v>27725</v>
      </c>
      <c r="I175" t="s">
        <v>11</v>
      </c>
      <c r="J175">
        <v>400</v>
      </c>
      <c r="K175">
        <v>0</v>
      </c>
    </row>
    <row r="176" spans="8:11" x14ac:dyDescent="0.3">
      <c r="H176">
        <v>27723</v>
      </c>
      <c r="I176" t="s">
        <v>8</v>
      </c>
      <c r="J176">
        <v>512</v>
      </c>
      <c r="K176">
        <v>0</v>
      </c>
    </row>
    <row r="177" spans="8:11" x14ac:dyDescent="0.3">
      <c r="H177">
        <v>27721</v>
      </c>
      <c r="I177" t="s">
        <v>9</v>
      </c>
      <c r="J177">
        <v>510</v>
      </c>
      <c r="K177">
        <v>0</v>
      </c>
    </row>
    <row r="178" spans="8:11" x14ac:dyDescent="0.3">
      <c r="H178">
        <v>27717</v>
      </c>
      <c r="I178" t="s">
        <v>15</v>
      </c>
      <c r="J178">
        <v>454</v>
      </c>
      <c r="K178">
        <v>0</v>
      </c>
    </row>
    <row r="179" spans="8:11" x14ac:dyDescent="0.3">
      <c r="H179">
        <v>27716</v>
      </c>
      <c r="I179" t="s">
        <v>9</v>
      </c>
      <c r="J179">
        <v>421</v>
      </c>
      <c r="K179">
        <v>421</v>
      </c>
    </row>
    <row r="180" spans="8:11" x14ac:dyDescent="0.3">
      <c r="H180">
        <v>27714</v>
      </c>
      <c r="I180" t="s">
        <v>12</v>
      </c>
      <c r="J180">
        <v>569</v>
      </c>
      <c r="K180">
        <v>0</v>
      </c>
    </row>
    <row r="181" spans="8:11" x14ac:dyDescent="0.3">
      <c r="H181">
        <v>27712</v>
      </c>
      <c r="I181" t="s">
        <v>9</v>
      </c>
      <c r="J181">
        <v>883.1</v>
      </c>
      <c r="K181">
        <v>883.1</v>
      </c>
    </row>
    <row r="182" spans="8:11" x14ac:dyDescent="0.3">
      <c r="H182">
        <v>27707</v>
      </c>
      <c r="I182" t="s">
        <v>12</v>
      </c>
      <c r="J182">
        <v>454</v>
      </c>
      <c r="K182">
        <v>0</v>
      </c>
    </row>
    <row r="183" spans="8:11" x14ac:dyDescent="0.3">
      <c r="H183">
        <v>27704</v>
      </c>
      <c r="I183" t="s">
        <v>9</v>
      </c>
      <c r="J183">
        <v>775</v>
      </c>
      <c r="K183">
        <v>0</v>
      </c>
    </row>
    <row r="184" spans="8:11" x14ac:dyDescent="0.3">
      <c r="H184">
        <v>27703</v>
      </c>
      <c r="I184" t="s">
        <v>11</v>
      </c>
      <c r="J184">
        <v>1228</v>
      </c>
      <c r="K184">
        <v>0</v>
      </c>
    </row>
    <row r="185" spans="8:11" x14ac:dyDescent="0.3">
      <c r="H185">
        <v>27696</v>
      </c>
      <c r="I185" t="s">
        <v>18</v>
      </c>
      <c r="J185">
        <v>434</v>
      </c>
      <c r="K185">
        <v>0</v>
      </c>
    </row>
    <row r="186" spans="8:11" x14ac:dyDescent="0.3">
      <c r="H186">
        <v>27694</v>
      </c>
      <c r="I186" t="s">
        <v>12</v>
      </c>
      <c r="J186">
        <v>1785</v>
      </c>
      <c r="K186">
        <v>0</v>
      </c>
    </row>
    <row r="187" spans="8:11" x14ac:dyDescent="0.3">
      <c r="H187">
        <v>27688</v>
      </c>
      <c r="I187" t="s">
        <v>18</v>
      </c>
      <c r="J187">
        <v>1780</v>
      </c>
      <c r="K187">
        <v>0</v>
      </c>
    </row>
    <row r="188" spans="8:11" x14ac:dyDescent="0.3">
      <c r="H188">
        <v>27687</v>
      </c>
      <c r="I188" t="s">
        <v>87</v>
      </c>
      <c r="J188">
        <v>590</v>
      </c>
      <c r="K188">
        <v>0</v>
      </c>
    </row>
    <row r="189" spans="8:11" x14ac:dyDescent="0.3">
      <c r="H189">
        <v>27684</v>
      </c>
      <c r="I189" t="s">
        <v>11</v>
      </c>
      <c r="J189">
        <v>1224</v>
      </c>
      <c r="K189">
        <v>0</v>
      </c>
    </row>
    <row r="190" spans="8:11" x14ac:dyDescent="0.3">
      <c r="H190">
        <v>27683</v>
      </c>
      <c r="I190" t="s">
        <v>14</v>
      </c>
      <c r="J190">
        <v>560</v>
      </c>
      <c r="K190">
        <v>0</v>
      </c>
    </row>
    <row r="191" spans="8:11" x14ac:dyDescent="0.3">
      <c r="H191">
        <v>27682</v>
      </c>
      <c r="I191" t="s">
        <v>53</v>
      </c>
      <c r="J191">
        <v>550</v>
      </c>
      <c r="K191">
        <v>0</v>
      </c>
    </row>
    <row r="192" spans="8:11" x14ac:dyDescent="0.3">
      <c r="H192">
        <v>27681</v>
      </c>
      <c r="I192" t="s">
        <v>9</v>
      </c>
      <c r="J192">
        <v>388</v>
      </c>
      <c r="K192">
        <v>0</v>
      </c>
    </row>
    <row r="193" spans="8:11" x14ac:dyDescent="0.3">
      <c r="H193">
        <v>27679</v>
      </c>
      <c r="I193" t="s">
        <v>11</v>
      </c>
      <c r="J193">
        <v>431</v>
      </c>
      <c r="K193">
        <v>0</v>
      </c>
    </row>
    <row r="194" spans="8:11" x14ac:dyDescent="0.3">
      <c r="H194">
        <v>27678</v>
      </c>
      <c r="I194" t="s">
        <v>67</v>
      </c>
      <c r="J194">
        <v>463</v>
      </c>
      <c r="K194">
        <v>463</v>
      </c>
    </row>
    <row r="195" spans="8:11" x14ac:dyDescent="0.3">
      <c r="H195">
        <v>27677</v>
      </c>
      <c r="I195" t="s">
        <v>82</v>
      </c>
      <c r="J195">
        <v>35</v>
      </c>
      <c r="K195">
        <v>0</v>
      </c>
    </row>
    <row r="196" spans="8:11" x14ac:dyDescent="0.3">
      <c r="H196">
        <v>27676</v>
      </c>
      <c r="I196" t="s">
        <v>82</v>
      </c>
      <c r="J196">
        <v>494</v>
      </c>
      <c r="K196">
        <v>0</v>
      </c>
    </row>
    <row r="197" spans="8:11" x14ac:dyDescent="0.3">
      <c r="H197">
        <v>27675</v>
      </c>
      <c r="I197" t="s">
        <v>53</v>
      </c>
      <c r="J197">
        <v>524</v>
      </c>
      <c r="K197">
        <v>0</v>
      </c>
    </row>
    <row r="198" spans="8:11" x14ac:dyDescent="0.3">
      <c r="H198">
        <v>27674</v>
      </c>
      <c r="I198" t="s">
        <v>53</v>
      </c>
      <c r="J198">
        <v>1201.5</v>
      </c>
      <c r="K198">
        <v>0</v>
      </c>
    </row>
    <row r="199" spans="8:11" x14ac:dyDescent="0.3">
      <c r="H199">
        <v>27673</v>
      </c>
      <c r="I199" t="s">
        <v>7</v>
      </c>
      <c r="J199">
        <v>0</v>
      </c>
      <c r="K199">
        <v>0</v>
      </c>
    </row>
    <row r="200" spans="8:11" x14ac:dyDescent="0.3">
      <c r="H200">
        <v>27672</v>
      </c>
      <c r="I200" t="s">
        <v>9</v>
      </c>
      <c r="J200">
        <v>14</v>
      </c>
      <c r="K200">
        <v>14</v>
      </c>
    </row>
    <row r="201" spans="8:11" x14ac:dyDescent="0.3">
      <c r="H201">
        <v>27671</v>
      </c>
      <c r="I201" t="s">
        <v>67</v>
      </c>
      <c r="J201">
        <v>940</v>
      </c>
      <c r="K201">
        <v>0</v>
      </c>
    </row>
    <row r="202" spans="8:11" x14ac:dyDescent="0.3">
      <c r="H202">
        <v>27670</v>
      </c>
      <c r="I202" t="s">
        <v>53</v>
      </c>
      <c r="J202">
        <v>361</v>
      </c>
      <c r="K202">
        <v>0</v>
      </c>
    </row>
    <row r="203" spans="8:11" x14ac:dyDescent="0.3">
      <c r="H203">
        <v>27669</v>
      </c>
      <c r="I203" t="s">
        <v>67</v>
      </c>
      <c r="J203">
        <v>181</v>
      </c>
      <c r="K203">
        <v>0</v>
      </c>
    </row>
    <row r="204" spans="8:11" x14ac:dyDescent="0.3">
      <c r="H204">
        <v>27668</v>
      </c>
      <c r="I204" t="s">
        <v>67</v>
      </c>
      <c r="J204">
        <v>1500</v>
      </c>
      <c r="K204">
        <v>1500</v>
      </c>
    </row>
    <row r="205" spans="8:11" x14ac:dyDescent="0.3">
      <c r="H205">
        <v>27666</v>
      </c>
      <c r="I205" t="s">
        <v>8</v>
      </c>
      <c r="J205">
        <v>252</v>
      </c>
      <c r="K205">
        <v>0</v>
      </c>
    </row>
    <row r="206" spans="8:11" x14ac:dyDescent="0.3">
      <c r="H206">
        <v>27665</v>
      </c>
      <c r="I206" t="s">
        <v>14</v>
      </c>
      <c r="J206">
        <v>466</v>
      </c>
      <c r="K206">
        <v>0</v>
      </c>
    </row>
    <row r="207" spans="8:11" x14ac:dyDescent="0.3">
      <c r="H207">
        <v>27660</v>
      </c>
      <c r="I207" t="s">
        <v>8</v>
      </c>
      <c r="J207">
        <v>435</v>
      </c>
      <c r="K207">
        <v>0</v>
      </c>
    </row>
    <row r="208" spans="8:11" x14ac:dyDescent="0.3">
      <c r="H208">
        <v>27659</v>
      </c>
      <c r="I208" t="s">
        <v>67</v>
      </c>
      <c r="J208">
        <v>59</v>
      </c>
      <c r="K208">
        <v>0</v>
      </c>
    </row>
    <row r="209" spans="8:11" x14ac:dyDescent="0.3">
      <c r="H209">
        <v>27658</v>
      </c>
      <c r="I209" t="s">
        <v>14</v>
      </c>
      <c r="J209">
        <v>426</v>
      </c>
      <c r="K209">
        <v>0</v>
      </c>
    </row>
    <row r="210" spans="8:11" x14ac:dyDescent="0.3">
      <c r="H210">
        <v>27657</v>
      </c>
      <c r="I210" t="s">
        <v>7</v>
      </c>
      <c r="J210">
        <v>0</v>
      </c>
      <c r="K210">
        <v>23</v>
      </c>
    </row>
    <row r="211" spans="8:11" x14ac:dyDescent="0.3">
      <c r="H211">
        <v>27656</v>
      </c>
      <c r="I211" t="s">
        <v>18</v>
      </c>
      <c r="J211">
        <v>1715.5</v>
      </c>
      <c r="K211">
        <v>0</v>
      </c>
    </row>
    <row r="212" spans="8:11" x14ac:dyDescent="0.3">
      <c r="H212">
        <v>27652</v>
      </c>
      <c r="I212" t="s">
        <v>18</v>
      </c>
      <c r="J212">
        <v>1213</v>
      </c>
      <c r="K212">
        <v>0</v>
      </c>
    </row>
    <row r="213" spans="8:11" x14ac:dyDescent="0.3">
      <c r="H213">
        <v>27650</v>
      </c>
      <c r="I213" t="s">
        <v>11</v>
      </c>
      <c r="J213">
        <v>535</v>
      </c>
      <c r="K213">
        <v>0</v>
      </c>
    </row>
    <row r="214" spans="8:11" x14ac:dyDescent="0.3">
      <c r="H214">
        <v>27647</v>
      </c>
      <c r="I214" t="s">
        <v>9</v>
      </c>
      <c r="J214">
        <v>522</v>
      </c>
      <c r="K214">
        <v>0</v>
      </c>
    </row>
    <row r="215" spans="8:11" x14ac:dyDescent="0.3">
      <c r="H215">
        <v>27646</v>
      </c>
      <c r="I215" t="s">
        <v>9</v>
      </c>
      <c r="J215">
        <v>392</v>
      </c>
      <c r="K215">
        <v>0</v>
      </c>
    </row>
    <row r="216" spans="8:11" x14ac:dyDescent="0.3">
      <c r="H216">
        <v>27645</v>
      </c>
      <c r="I216" t="s">
        <v>18</v>
      </c>
      <c r="J216">
        <v>718</v>
      </c>
      <c r="K216">
        <v>0</v>
      </c>
    </row>
    <row r="217" spans="8:11" x14ac:dyDescent="0.3">
      <c r="H217">
        <v>27644</v>
      </c>
      <c r="I217" t="s">
        <v>14</v>
      </c>
      <c r="J217">
        <v>1026</v>
      </c>
      <c r="K217">
        <v>0</v>
      </c>
    </row>
    <row r="218" spans="8:11" x14ac:dyDescent="0.3">
      <c r="H218">
        <v>27642</v>
      </c>
      <c r="I218" t="s">
        <v>11</v>
      </c>
      <c r="J218">
        <v>1502</v>
      </c>
      <c r="K218">
        <v>0</v>
      </c>
    </row>
    <row r="219" spans="8:11" x14ac:dyDescent="0.3">
      <c r="H219">
        <v>27641</v>
      </c>
      <c r="I219" t="s">
        <v>8</v>
      </c>
      <c r="J219">
        <v>866</v>
      </c>
      <c r="K219">
        <v>0</v>
      </c>
    </row>
    <row r="220" spans="8:11" x14ac:dyDescent="0.3">
      <c r="H220">
        <v>27640</v>
      </c>
      <c r="I220" t="s">
        <v>7</v>
      </c>
      <c r="J220">
        <v>0</v>
      </c>
      <c r="K220">
        <v>0</v>
      </c>
    </row>
    <row r="221" spans="8:11" x14ac:dyDescent="0.3">
      <c r="H221">
        <v>27639</v>
      </c>
      <c r="I221" t="s">
        <v>67</v>
      </c>
      <c r="J221">
        <v>435</v>
      </c>
      <c r="K221">
        <v>0</v>
      </c>
    </row>
    <row r="222" spans="8:11" x14ac:dyDescent="0.3">
      <c r="H222">
        <v>27638</v>
      </c>
      <c r="I222" t="s">
        <v>9</v>
      </c>
      <c r="J222">
        <v>436</v>
      </c>
      <c r="K222">
        <v>0</v>
      </c>
    </row>
    <row r="223" spans="8:11" x14ac:dyDescent="0.3">
      <c r="H223">
        <v>27637</v>
      </c>
      <c r="I223" t="s">
        <v>14</v>
      </c>
      <c r="J223">
        <v>985</v>
      </c>
      <c r="K223">
        <v>0</v>
      </c>
    </row>
    <row r="224" spans="8:11" x14ac:dyDescent="0.3">
      <c r="H224">
        <v>27636</v>
      </c>
      <c r="I224" t="s">
        <v>8</v>
      </c>
      <c r="J224">
        <v>1109</v>
      </c>
      <c r="K224">
        <v>0</v>
      </c>
    </row>
    <row r="225" spans="8:11" x14ac:dyDescent="0.3">
      <c r="H225">
        <v>27635</v>
      </c>
      <c r="I225" t="s">
        <v>11</v>
      </c>
      <c r="J225">
        <v>1093</v>
      </c>
      <c r="K225">
        <v>0</v>
      </c>
    </row>
    <row r="226" spans="8:11" x14ac:dyDescent="0.3">
      <c r="H226">
        <v>27634</v>
      </c>
      <c r="I226" t="s">
        <v>9</v>
      </c>
      <c r="J226">
        <v>3335.5</v>
      </c>
      <c r="K226">
        <v>0</v>
      </c>
    </row>
    <row r="227" spans="8:11" x14ac:dyDescent="0.3">
      <c r="H227">
        <v>27633</v>
      </c>
      <c r="I227" t="s">
        <v>67</v>
      </c>
      <c r="J227">
        <v>885</v>
      </c>
      <c r="K227">
        <v>0</v>
      </c>
    </row>
    <row r="228" spans="8:11" x14ac:dyDescent="0.3">
      <c r="H228">
        <v>27632</v>
      </c>
      <c r="I228" t="s">
        <v>14</v>
      </c>
      <c r="J228">
        <v>478</v>
      </c>
      <c r="K228">
        <v>0</v>
      </c>
    </row>
    <row r="229" spans="8:11" x14ac:dyDescent="0.3">
      <c r="H229">
        <v>27631</v>
      </c>
      <c r="I229" t="s">
        <v>12</v>
      </c>
      <c r="J229">
        <v>617</v>
      </c>
      <c r="K229">
        <v>0</v>
      </c>
    </row>
    <row r="230" spans="8:11" x14ac:dyDescent="0.3">
      <c r="H230">
        <v>27630</v>
      </c>
      <c r="I230" t="s">
        <v>9</v>
      </c>
      <c r="J230">
        <v>728</v>
      </c>
      <c r="K230">
        <v>0</v>
      </c>
    </row>
    <row r="231" spans="8:11" x14ac:dyDescent="0.3">
      <c r="H231">
        <v>27629</v>
      </c>
      <c r="I231" t="s">
        <v>11</v>
      </c>
      <c r="J231">
        <v>354</v>
      </c>
      <c r="K231">
        <v>0</v>
      </c>
    </row>
    <row r="232" spans="8:11" x14ac:dyDescent="0.3">
      <c r="H232">
        <v>27628</v>
      </c>
      <c r="I232" t="s">
        <v>11</v>
      </c>
      <c r="J232">
        <v>465</v>
      </c>
      <c r="K232">
        <v>0</v>
      </c>
    </row>
    <row r="233" spans="8:11" x14ac:dyDescent="0.3">
      <c r="H233">
        <v>27627</v>
      </c>
      <c r="I233" t="s">
        <v>82</v>
      </c>
      <c r="J233">
        <v>259</v>
      </c>
      <c r="K233">
        <v>0</v>
      </c>
    </row>
    <row r="234" spans="8:11" x14ac:dyDescent="0.3">
      <c r="H234">
        <v>27626</v>
      </c>
      <c r="I234" t="s">
        <v>18</v>
      </c>
      <c r="J234">
        <v>729</v>
      </c>
      <c r="K234">
        <v>0</v>
      </c>
    </row>
    <row r="235" spans="8:11" x14ac:dyDescent="0.3">
      <c r="H235">
        <v>27625</v>
      </c>
      <c r="I235" t="s">
        <v>67</v>
      </c>
      <c r="J235">
        <v>616</v>
      </c>
      <c r="K235">
        <v>616</v>
      </c>
    </row>
    <row r="236" spans="8:11" x14ac:dyDescent="0.3">
      <c r="H236">
        <v>27624</v>
      </c>
      <c r="I236" t="s">
        <v>8</v>
      </c>
      <c r="J236">
        <v>698</v>
      </c>
      <c r="K236">
        <v>698</v>
      </c>
    </row>
    <row r="237" spans="8:11" x14ac:dyDescent="0.3">
      <c r="H237">
        <v>27623</v>
      </c>
      <c r="I237" t="s">
        <v>7</v>
      </c>
      <c r="J237">
        <v>0</v>
      </c>
      <c r="K237">
        <v>0</v>
      </c>
    </row>
    <row r="238" spans="8:11" x14ac:dyDescent="0.3">
      <c r="H238">
        <v>27622</v>
      </c>
      <c r="I238" t="s">
        <v>9</v>
      </c>
      <c r="J238">
        <v>527</v>
      </c>
      <c r="K238">
        <v>0</v>
      </c>
    </row>
    <row r="239" spans="8:11" x14ac:dyDescent="0.3">
      <c r="H239">
        <v>27621</v>
      </c>
      <c r="I239" t="s">
        <v>9</v>
      </c>
      <c r="J239">
        <v>426</v>
      </c>
      <c r="K239">
        <v>0</v>
      </c>
    </row>
    <row r="240" spans="8:11" x14ac:dyDescent="0.3">
      <c r="H240">
        <v>27620</v>
      </c>
      <c r="I240" t="s">
        <v>53</v>
      </c>
      <c r="J240">
        <v>608</v>
      </c>
      <c r="K240">
        <v>608</v>
      </c>
    </row>
    <row r="241" spans="8:11" x14ac:dyDescent="0.3">
      <c r="H241">
        <v>27619</v>
      </c>
      <c r="I241" t="s">
        <v>67</v>
      </c>
      <c r="J241">
        <v>434</v>
      </c>
      <c r="K241">
        <v>0</v>
      </c>
    </row>
    <row r="242" spans="8:11" x14ac:dyDescent="0.3">
      <c r="H242">
        <v>27618</v>
      </c>
      <c r="I242" t="s">
        <v>9</v>
      </c>
      <c r="J242">
        <v>795</v>
      </c>
      <c r="K242">
        <v>0</v>
      </c>
    </row>
    <row r="243" spans="8:11" x14ac:dyDescent="0.3">
      <c r="H243">
        <v>27617</v>
      </c>
      <c r="I243" t="s">
        <v>8</v>
      </c>
      <c r="J243">
        <v>1353</v>
      </c>
      <c r="K243">
        <v>0</v>
      </c>
    </row>
    <row r="244" spans="8:11" x14ac:dyDescent="0.3">
      <c r="H244">
        <v>27615</v>
      </c>
      <c r="I244" t="s">
        <v>53</v>
      </c>
      <c r="J244">
        <v>712</v>
      </c>
      <c r="K244">
        <v>0</v>
      </c>
    </row>
    <row r="245" spans="8:11" x14ac:dyDescent="0.3">
      <c r="H245">
        <v>27613</v>
      </c>
      <c r="I245" t="s">
        <v>9</v>
      </c>
      <c r="J245">
        <v>470</v>
      </c>
      <c r="K245">
        <v>470</v>
      </c>
    </row>
    <row r="246" spans="8:11" x14ac:dyDescent="0.3">
      <c r="H246">
        <v>27612</v>
      </c>
      <c r="I246" t="s">
        <v>11</v>
      </c>
      <c r="J246">
        <v>512</v>
      </c>
      <c r="K246">
        <v>0</v>
      </c>
    </row>
    <row r="247" spans="8:11" x14ac:dyDescent="0.3">
      <c r="H247">
        <v>27611</v>
      </c>
      <c r="I247" t="s">
        <v>8</v>
      </c>
      <c r="J247">
        <v>359</v>
      </c>
      <c r="K247">
        <v>0</v>
      </c>
    </row>
    <row r="248" spans="8:11" x14ac:dyDescent="0.3">
      <c r="H248">
        <v>27610</v>
      </c>
      <c r="I248" t="s">
        <v>11</v>
      </c>
      <c r="J248">
        <v>482</v>
      </c>
      <c r="K248">
        <v>0</v>
      </c>
    </row>
    <row r="249" spans="8:11" x14ac:dyDescent="0.3">
      <c r="H249">
        <v>27608</v>
      </c>
      <c r="I249" t="s">
        <v>12</v>
      </c>
      <c r="J249">
        <v>527</v>
      </c>
      <c r="K249">
        <v>0</v>
      </c>
    </row>
    <row r="250" spans="8:11" x14ac:dyDescent="0.3">
      <c r="H250">
        <v>27607</v>
      </c>
      <c r="I250" t="s">
        <v>8</v>
      </c>
      <c r="J250">
        <v>1541</v>
      </c>
      <c r="K250">
        <v>0</v>
      </c>
    </row>
    <row r="251" spans="8:11" x14ac:dyDescent="0.3">
      <c r="H251">
        <v>27606</v>
      </c>
      <c r="I251" t="s">
        <v>18</v>
      </c>
      <c r="J251">
        <v>463</v>
      </c>
      <c r="K251">
        <v>0</v>
      </c>
    </row>
    <row r="252" spans="8:11" x14ac:dyDescent="0.3">
      <c r="H252">
        <v>27605</v>
      </c>
      <c r="I252" t="s">
        <v>9</v>
      </c>
      <c r="J252">
        <v>245</v>
      </c>
      <c r="K252">
        <v>0</v>
      </c>
    </row>
    <row r="253" spans="8:11" x14ac:dyDescent="0.3">
      <c r="H253">
        <v>27604</v>
      </c>
      <c r="I253" t="s">
        <v>53</v>
      </c>
      <c r="J253">
        <v>756</v>
      </c>
      <c r="K253">
        <v>0</v>
      </c>
    </row>
    <row r="254" spans="8:11" x14ac:dyDescent="0.3">
      <c r="H254">
        <v>27603</v>
      </c>
      <c r="I254" t="s">
        <v>9</v>
      </c>
      <c r="J254">
        <v>655</v>
      </c>
      <c r="K254">
        <v>655</v>
      </c>
    </row>
    <row r="255" spans="8:11" x14ac:dyDescent="0.3">
      <c r="H255">
        <v>27602</v>
      </c>
      <c r="I255" t="s">
        <v>8</v>
      </c>
      <c r="J255">
        <v>445</v>
      </c>
      <c r="K255">
        <v>0</v>
      </c>
    </row>
    <row r="256" spans="8:11" x14ac:dyDescent="0.3">
      <c r="H256">
        <v>27600</v>
      </c>
      <c r="I256" t="s">
        <v>67</v>
      </c>
      <c r="J256">
        <v>722</v>
      </c>
      <c r="K256">
        <v>0</v>
      </c>
    </row>
    <row r="257" spans="8:11" x14ac:dyDescent="0.3">
      <c r="H257">
        <v>27599</v>
      </c>
      <c r="I257" t="s">
        <v>9</v>
      </c>
      <c r="J257">
        <v>482</v>
      </c>
      <c r="K257">
        <v>0</v>
      </c>
    </row>
    <row r="258" spans="8:11" x14ac:dyDescent="0.3">
      <c r="H258">
        <v>27598</v>
      </c>
      <c r="I258" t="s">
        <v>18</v>
      </c>
      <c r="J258">
        <v>715</v>
      </c>
      <c r="K258">
        <v>0</v>
      </c>
    </row>
    <row r="259" spans="8:11" x14ac:dyDescent="0.3">
      <c r="H259">
        <v>27597</v>
      </c>
      <c r="I259" t="s">
        <v>9</v>
      </c>
      <c r="J259">
        <v>1144</v>
      </c>
      <c r="K259">
        <v>0</v>
      </c>
    </row>
    <row r="260" spans="8:11" x14ac:dyDescent="0.3">
      <c r="H260">
        <v>27594</v>
      </c>
      <c r="I260" t="s">
        <v>82</v>
      </c>
      <c r="J260">
        <v>344</v>
      </c>
      <c r="K260">
        <v>0</v>
      </c>
    </row>
    <row r="261" spans="8:11" x14ac:dyDescent="0.3">
      <c r="H261">
        <v>27593</v>
      </c>
      <c r="I261" t="s">
        <v>9</v>
      </c>
      <c r="J261">
        <v>543</v>
      </c>
      <c r="K261">
        <v>0</v>
      </c>
    </row>
    <row r="262" spans="8:11" x14ac:dyDescent="0.3">
      <c r="H262">
        <v>27592</v>
      </c>
      <c r="I262" t="s">
        <v>61</v>
      </c>
      <c r="J262">
        <v>0</v>
      </c>
      <c r="K262">
        <v>0</v>
      </c>
    </row>
    <row r="263" spans="8:11" x14ac:dyDescent="0.3">
      <c r="H263">
        <v>27590</v>
      </c>
      <c r="I263" t="s">
        <v>67</v>
      </c>
      <c r="J263">
        <v>434</v>
      </c>
      <c r="K263">
        <v>0</v>
      </c>
    </row>
    <row r="264" spans="8:11" x14ac:dyDescent="0.3">
      <c r="H264">
        <v>27589</v>
      </c>
      <c r="I264" t="s">
        <v>18</v>
      </c>
      <c r="J264">
        <v>561</v>
      </c>
      <c r="K264">
        <v>0</v>
      </c>
    </row>
    <row r="265" spans="8:11" x14ac:dyDescent="0.3">
      <c r="H265">
        <v>27588</v>
      </c>
      <c r="I265" t="s">
        <v>18</v>
      </c>
      <c r="J265">
        <v>408</v>
      </c>
      <c r="K265">
        <v>0</v>
      </c>
    </row>
    <row r="266" spans="8:11" x14ac:dyDescent="0.3">
      <c r="H266">
        <v>27587</v>
      </c>
      <c r="I266" t="s">
        <v>12</v>
      </c>
      <c r="J266">
        <v>752.65</v>
      </c>
      <c r="K266">
        <v>0</v>
      </c>
    </row>
    <row r="267" spans="8:11" x14ac:dyDescent="0.3">
      <c r="H267">
        <v>27586</v>
      </c>
      <c r="I267" t="s">
        <v>67</v>
      </c>
      <c r="J267">
        <v>459</v>
      </c>
      <c r="K267">
        <v>0</v>
      </c>
    </row>
    <row r="268" spans="8:11" x14ac:dyDescent="0.3">
      <c r="H268">
        <v>27585</v>
      </c>
      <c r="I268" t="s">
        <v>67</v>
      </c>
      <c r="J268">
        <v>466</v>
      </c>
      <c r="K268">
        <v>0</v>
      </c>
    </row>
    <row r="269" spans="8:11" x14ac:dyDescent="0.3">
      <c r="H269">
        <v>27584</v>
      </c>
      <c r="I269" t="s">
        <v>82</v>
      </c>
      <c r="J269">
        <v>515</v>
      </c>
      <c r="K269">
        <v>0</v>
      </c>
    </row>
    <row r="270" spans="8:11" x14ac:dyDescent="0.3">
      <c r="H270">
        <v>27582</v>
      </c>
      <c r="I270" t="s">
        <v>11</v>
      </c>
      <c r="J270">
        <v>416</v>
      </c>
      <c r="K270">
        <v>0</v>
      </c>
    </row>
    <row r="271" spans="8:11" x14ac:dyDescent="0.3">
      <c r="H271">
        <v>27581</v>
      </c>
      <c r="I271" t="s">
        <v>8</v>
      </c>
      <c r="J271">
        <v>507</v>
      </c>
      <c r="K271">
        <v>0</v>
      </c>
    </row>
    <row r="272" spans="8:11" x14ac:dyDescent="0.3">
      <c r="H272">
        <v>27580</v>
      </c>
      <c r="I272" t="s">
        <v>9</v>
      </c>
      <c r="J272">
        <v>470</v>
      </c>
      <c r="K272">
        <v>0</v>
      </c>
    </row>
    <row r="273" spans="8:11" x14ac:dyDescent="0.3">
      <c r="H273">
        <v>27579</v>
      </c>
      <c r="I273" t="s">
        <v>7</v>
      </c>
      <c r="J273">
        <v>0.5</v>
      </c>
      <c r="K273">
        <v>0</v>
      </c>
    </row>
    <row r="274" spans="8:11" x14ac:dyDescent="0.3">
      <c r="H274">
        <v>27578</v>
      </c>
      <c r="I274" t="s">
        <v>53</v>
      </c>
      <c r="J274">
        <v>486</v>
      </c>
      <c r="K274">
        <v>0</v>
      </c>
    </row>
    <row r="275" spans="8:11" x14ac:dyDescent="0.3">
      <c r="H275">
        <v>27577</v>
      </c>
      <c r="I275" t="s">
        <v>8</v>
      </c>
      <c r="J275">
        <v>461.5</v>
      </c>
      <c r="K275">
        <v>0</v>
      </c>
    </row>
    <row r="276" spans="8:11" x14ac:dyDescent="0.3">
      <c r="H276">
        <v>27575</v>
      </c>
      <c r="I276" t="s">
        <v>11</v>
      </c>
      <c r="J276">
        <v>1228</v>
      </c>
      <c r="K276">
        <v>0</v>
      </c>
    </row>
    <row r="277" spans="8:11" x14ac:dyDescent="0.3">
      <c r="H277">
        <v>27573</v>
      </c>
      <c r="I277" t="s">
        <v>11</v>
      </c>
      <c r="J277">
        <v>1664</v>
      </c>
      <c r="K277">
        <v>0</v>
      </c>
    </row>
    <row r="278" spans="8:11" x14ac:dyDescent="0.3">
      <c r="H278">
        <v>27571</v>
      </c>
      <c r="I278" t="s">
        <v>9</v>
      </c>
      <c r="J278">
        <v>411</v>
      </c>
      <c r="K278">
        <v>0</v>
      </c>
    </row>
    <row r="279" spans="8:11" x14ac:dyDescent="0.3">
      <c r="H279">
        <v>27570</v>
      </c>
      <c r="I279" t="s">
        <v>53</v>
      </c>
      <c r="J279">
        <v>608</v>
      </c>
      <c r="K279">
        <v>608</v>
      </c>
    </row>
    <row r="280" spans="8:11" x14ac:dyDescent="0.3">
      <c r="H280">
        <v>27569</v>
      </c>
      <c r="I280" t="s">
        <v>61</v>
      </c>
      <c r="J280">
        <v>23</v>
      </c>
      <c r="K280">
        <v>0</v>
      </c>
    </row>
    <row r="281" spans="8:11" x14ac:dyDescent="0.3">
      <c r="H281">
        <v>27568</v>
      </c>
      <c r="I281" t="s">
        <v>67</v>
      </c>
      <c r="J281">
        <v>437</v>
      </c>
      <c r="K281">
        <v>0</v>
      </c>
    </row>
    <row r="282" spans="8:11" x14ac:dyDescent="0.3">
      <c r="H282">
        <v>27567</v>
      </c>
      <c r="I282" t="s">
        <v>11</v>
      </c>
      <c r="J282">
        <v>552</v>
      </c>
      <c r="K282">
        <v>0</v>
      </c>
    </row>
    <row r="283" spans="8:11" x14ac:dyDescent="0.3">
      <c r="H283">
        <v>27566</v>
      </c>
      <c r="I283" t="s">
        <v>67</v>
      </c>
      <c r="J283">
        <v>451</v>
      </c>
      <c r="K283">
        <v>0</v>
      </c>
    </row>
    <row r="284" spans="8:11" x14ac:dyDescent="0.3">
      <c r="H284">
        <v>27565</v>
      </c>
      <c r="I284" t="s">
        <v>9</v>
      </c>
      <c r="J284">
        <v>24.5</v>
      </c>
      <c r="K284">
        <v>0</v>
      </c>
    </row>
    <row r="285" spans="8:11" x14ac:dyDescent="0.3">
      <c r="H285">
        <v>27564</v>
      </c>
      <c r="I285" t="s">
        <v>9</v>
      </c>
      <c r="J285">
        <v>428</v>
      </c>
      <c r="K285">
        <v>428</v>
      </c>
    </row>
    <row r="286" spans="8:11" x14ac:dyDescent="0.3">
      <c r="H286">
        <v>27563</v>
      </c>
      <c r="I286" t="s">
        <v>11</v>
      </c>
      <c r="J286">
        <v>1768</v>
      </c>
      <c r="K286">
        <v>0</v>
      </c>
    </row>
    <row r="287" spans="8:11" x14ac:dyDescent="0.3">
      <c r="H287">
        <v>27559</v>
      </c>
      <c r="I287" t="s">
        <v>9</v>
      </c>
      <c r="J287">
        <v>796</v>
      </c>
      <c r="K287">
        <v>0</v>
      </c>
    </row>
    <row r="288" spans="8:11" x14ac:dyDescent="0.3">
      <c r="H288">
        <v>27558</v>
      </c>
      <c r="I288" t="s">
        <v>67</v>
      </c>
      <c r="J288">
        <v>450</v>
      </c>
      <c r="K288">
        <v>0</v>
      </c>
    </row>
    <row r="289" spans="8:11" x14ac:dyDescent="0.3">
      <c r="H289">
        <v>27557</v>
      </c>
      <c r="I289" t="s">
        <v>11</v>
      </c>
      <c r="J289">
        <v>1312</v>
      </c>
      <c r="K289">
        <v>0</v>
      </c>
    </row>
    <row r="290" spans="8:11" x14ac:dyDescent="0.3">
      <c r="H290">
        <v>27556</v>
      </c>
      <c r="I290" t="s">
        <v>18</v>
      </c>
      <c r="J290">
        <v>454</v>
      </c>
      <c r="K290">
        <v>0</v>
      </c>
    </row>
    <row r="291" spans="8:11" x14ac:dyDescent="0.3">
      <c r="H291">
        <v>27555</v>
      </c>
      <c r="I291" t="s">
        <v>8</v>
      </c>
      <c r="J291">
        <v>997</v>
      </c>
      <c r="K291">
        <v>0</v>
      </c>
    </row>
    <row r="292" spans="8:11" x14ac:dyDescent="0.3">
      <c r="H292">
        <v>27554</v>
      </c>
      <c r="I292" t="s">
        <v>18</v>
      </c>
      <c r="J292">
        <v>573</v>
      </c>
      <c r="K292">
        <v>0</v>
      </c>
    </row>
    <row r="293" spans="8:11" x14ac:dyDescent="0.3">
      <c r="H293">
        <v>27553</v>
      </c>
      <c r="I293" t="s">
        <v>18</v>
      </c>
      <c r="J293">
        <v>1284.5</v>
      </c>
      <c r="K293">
        <v>0</v>
      </c>
    </row>
    <row r="294" spans="8:11" x14ac:dyDescent="0.3">
      <c r="H294">
        <v>27552</v>
      </c>
      <c r="I294" t="s">
        <v>18</v>
      </c>
      <c r="J294">
        <v>428</v>
      </c>
      <c r="K294">
        <v>0</v>
      </c>
    </row>
    <row r="295" spans="8:11" x14ac:dyDescent="0.3">
      <c r="H295">
        <v>27551</v>
      </c>
      <c r="I295" t="s">
        <v>18</v>
      </c>
      <c r="J295">
        <v>432</v>
      </c>
      <c r="K295">
        <v>0</v>
      </c>
    </row>
    <row r="296" spans="8:11" x14ac:dyDescent="0.3">
      <c r="H296">
        <v>27550</v>
      </c>
      <c r="I296" t="s">
        <v>11</v>
      </c>
      <c r="J296">
        <v>216</v>
      </c>
      <c r="K296">
        <v>0</v>
      </c>
    </row>
    <row r="297" spans="8:11" x14ac:dyDescent="0.3">
      <c r="H297">
        <v>27549</v>
      </c>
      <c r="I297" t="s">
        <v>18</v>
      </c>
      <c r="J297">
        <v>1716</v>
      </c>
      <c r="K297">
        <v>0</v>
      </c>
    </row>
    <row r="298" spans="8:11" x14ac:dyDescent="0.3">
      <c r="H298">
        <v>27548</v>
      </c>
      <c r="I298" t="s">
        <v>15</v>
      </c>
      <c r="J298">
        <v>542</v>
      </c>
      <c r="K298">
        <v>0</v>
      </c>
    </row>
    <row r="299" spans="8:11" x14ac:dyDescent="0.3">
      <c r="H299">
        <v>27547</v>
      </c>
      <c r="I299" t="s">
        <v>8</v>
      </c>
      <c r="J299">
        <v>444</v>
      </c>
      <c r="K299">
        <v>444</v>
      </c>
    </row>
    <row r="300" spans="8:11" x14ac:dyDescent="0.3">
      <c r="H300">
        <v>27546</v>
      </c>
      <c r="I300" t="s">
        <v>18</v>
      </c>
      <c r="J300">
        <v>503</v>
      </c>
      <c r="K300">
        <v>0</v>
      </c>
    </row>
    <row r="301" spans="8:11" x14ac:dyDescent="0.3">
      <c r="H301">
        <v>27543</v>
      </c>
      <c r="I301" t="s">
        <v>8</v>
      </c>
      <c r="J301">
        <v>523</v>
      </c>
      <c r="K301">
        <v>0</v>
      </c>
    </row>
    <row r="302" spans="8:11" x14ac:dyDescent="0.3">
      <c r="H302">
        <v>27542</v>
      </c>
      <c r="I302" t="s">
        <v>18</v>
      </c>
      <c r="J302">
        <v>1836</v>
      </c>
      <c r="K302">
        <v>0</v>
      </c>
    </row>
    <row r="303" spans="8:11" x14ac:dyDescent="0.3">
      <c r="H303">
        <v>27541</v>
      </c>
      <c r="I303" t="s">
        <v>7</v>
      </c>
      <c r="J303">
        <v>0</v>
      </c>
      <c r="K303">
        <v>0</v>
      </c>
    </row>
    <row r="304" spans="8:11" x14ac:dyDescent="0.3">
      <c r="H304">
        <v>27539</v>
      </c>
      <c r="I304" t="s">
        <v>9</v>
      </c>
      <c r="J304">
        <v>475</v>
      </c>
      <c r="K304">
        <v>0</v>
      </c>
    </row>
    <row r="305" spans="8:11" x14ac:dyDescent="0.3">
      <c r="H305">
        <v>27538</v>
      </c>
      <c r="I305" t="s">
        <v>8</v>
      </c>
      <c r="J305">
        <v>537</v>
      </c>
      <c r="K305">
        <v>0</v>
      </c>
    </row>
    <row r="306" spans="8:11" x14ac:dyDescent="0.3">
      <c r="H306">
        <v>27537</v>
      </c>
      <c r="I306" t="s">
        <v>15</v>
      </c>
      <c r="J306">
        <v>422</v>
      </c>
      <c r="K306">
        <v>0</v>
      </c>
    </row>
    <row r="307" spans="8:11" x14ac:dyDescent="0.3">
      <c r="H307">
        <v>27536</v>
      </c>
      <c r="I307" t="s">
        <v>53</v>
      </c>
      <c r="J307">
        <v>25</v>
      </c>
      <c r="K307">
        <v>0</v>
      </c>
    </row>
    <row r="308" spans="8:11" x14ac:dyDescent="0.3">
      <c r="H308">
        <v>27535</v>
      </c>
      <c r="I308" t="s">
        <v>18</v>
      </c>
      <c r="J308">
        <v>498</v>
      </c>
      <c r="K308">
        <v>0</v>
      </c>
    </row>
    <row r="309" spans="8:11" x14ac:dyDescent="0.3">
      <c r="H309">
        <v>27534</v>
      </c>
      <c r="I309" t="s">
        <v>9</v>
      </c>
      <c r="J309">
        <v>789</v>
      </c>
      <c r="K309">
        <v>0</v>
      </c>
    </row>
    <row r="310" spans="8:11" x14ac:dyDescent="0.3">
      <c r="H310">
        <v>27533</v>
      </c>
      <c r="I310" t="s">
        <v>53</v>
      </c>
      <c r="J310">
        <v>449</v>
      </c>
      <c r="K310">
        <v>0</v>
      </c>
    </row>
    <row r="311" spans="8:11" x14ac:dyDescent="0.3">
      <c r="H311">
        <v>27532</v>
      </c>
      <c r="I311" t="s">
        <v>14</v>
      </c>
      <c r="J311">
        <v>1116</v>
      </c>
      <c r="K311">
        <v>0</v>
      </c>
    </row>
    <row r="312" spans="8:11" x14ac:dyDescent="0.3">
      <c r="H312">
        <v>27531</v>
      </c>
      <c r="I312" t="s">
        <v>53</v>
      </c>
      <c r="J312">
        <v>452</v>
      </c>
      <c r="K312">
        <v>0</v>
      </c>
    </row>
    <row r="313" spans="8:11" x14ac:dyDescent="0.3">
      <c r="H313">
        <v>27530</v>
      </c>
      <c r="I313" t="s">
        <v>11</v>
      </c>
      <c r="J313">
        <v>582</v>
      </c>
      <c r="K313">
        <v>0</v>
      </c>
    </row>
    <row r="314" spans="8:11" x14ac:dyDescent="0.3">
      <c r="H314">
        <v>27529</v>
      </c>
      <c r="I314" t="s">
        <v>53</v>
      </c>
      <c r="J314">
        <v>463</v>
      </c>
      <c r="K314">
        <v>0</v>
      </c>
    </row>
    <row r="315" spans="8:11" x14ac:dyDescent="0.3">
      <c r="H315">
        <v>27528</v>
      </c>
      <c r="I315" t="s">
        <v>15</v>
      </c>
      <c r="J315">
        <v>1182</v>
      </c>
      <c r="K315">
        <v>0</v>
      </c>
    </row>
    <row r="316" spans="8:11" x14ac:dyDescent="0.3">
      <c r="H316">
        <v>27527</v>
      </c>
      <c r="I316" t="s">
        <v>18</v>
      </c>
      <c r="J316">
        <v>681</v>
      </c>
      <c r="K316">
        <v>0</v>
      </c>
    </row>
    <row r="317" spans="8:11" x14ac:dyDescent="0.3">
      <c r="H317">
        <v>27526</v>
      </c>
      <c r="I317" t="s">
        <v>53</v>
      </c>
      <c r="J317">
        <v>479</v>
      </c>
      <c r="K317">
        <v>0</v>
      </c>
    </row>
    <row r="318" spans="8:11" x14ac:dyDescent="0.3">
      <c r="H318">
        <v>27525</v>
      </c>
      <c r="I318" t="s">
        <v>12</v>
      </c>
      <c r="J318">
        <v>1651</v>
      </c>
      <c r="K318">
        <v>0</v>
      </c>
    </row>
    <row r="319" spans="8:11" x14ac:dyDescent="0.3">
      <c r="H319">
        <v>27524</v>
      </c>
      <c r="I319" t="s">
        <v>11</v>
      </c>
      <c r="J319">
        <v>469</v>
      </c>
      <c r="K319">
        <v>0</v>
      </c>
    </row>
    <row r="320" spans="8:11" x14ac:dyDescent="0.3">
      <c r="H320">
        <v>27523</v>
      </c>
      <c r="I320" t="s">
        <v>53</v>
      </c>
      <c r="J320">
        <v>112</v>
      </c>
      <c r="K320">
        <v>0</v>
      </c>
    </row>
    <row r="321" spans="8:11" x14ac:dyDescent="0.3">
      <c r="H321">
        <v>27522</v>
      </c>
      <c r="I321" t="s">
        <v>53</v>
      </c>
      <c r="J321">
        <v>544</v>
      </c>
      <c r="K321">
        <v>0</v>
      </c>
    </row>
    <row r="322" spans="8:11" x14ac:dyDescent="0.3">
      <c r="H322">
        <v>27521</v>
      </c>
      <c r="I322" t="s">
        <v>8</v>
      </c>
      <c r="J322">
        <v>115</v>
      </c>
      <c r="K322">
        <v>0</v>
      </c>
    </row>
    <row r="323" spans="8:11" x14ac:dyDescent="0.3">
      <c r="H323">
        <v>27520</v>
      </c>
      <c r="I323" t="s">
        <v>67</v>
      </c>
      <c r="J323">
        <v>66</v>
      </c>
      <c r="K323">
        <v>0</v>
      </c>
    </row>
    <row r="324" spans="8:11" x14ac:dyDescent="0.3">
      <c r="H324">
        <v>27519</v>
      </c>
      <c r="I324" t="s">
        <v>12</v>
      </c>
      <c r="J324">
        <v>462</v>
      </c>
      <c r="K324">
        <v>0</v>
      </c>
    </row>
    <row r="325" spans="8:11" x14ac:dyDescent="0.3">
      <c r="H325">
        <v>27518</v>
      </c>
      <c r="I325" t="s">
        <v>18</v>
      </c>
      <c r="J325">
        <v>473</v>
      </c>
      <c r="K325">
        <v>473</v>
      </c>
    </row>
    <row r="326" spans="8:11" x14ac:dyDescent="0.3">
      <c r="H326">
        <v>27517</v>
      </c>
      <c r="I326" t="s">
        <v>9</v>
      </c>
      <c r="J326">
        <v>426</v>
      </c>
      <c r="K326">
        <v>0</v>
      </c>
    </row>
    <row r="327" spans="8:11" x14ac:dyDescent="0.3">
      <c r="H327">
        <v>27516</v>
      </c>
      <c r="I327" t="s">
        <v>67</v>
      </c>
      <c r="J327">
        <v>688</v>
      </c>
      <c r="K327">
        <v>0</v>
      </c>
    </row>
    <row r="328" spans="8:11" x14ac:dyDescent="0.3">
      <c r="H328">
        <v>27515</v>
      </c>
      <c r="I328" t="s">
        <v>11</v>
      </c>
      <c r="J328">
        <v>459</v>
      </c>
      <c r="K328">
        <v>0</v>
      </c>
    </row>
    <row r="329" spans="8:11" x14ac:dyDescent="0.3">
      <c r="H329">
        <v>27514</v>
      </c>
      <c r="I329" t="s">
        <v>11</v>
      </c>
      <c r="J329">
        <v>1306</v>
      </c>
      <c r="K329">
        <v>0</v>
      </c>
    </row>
    <row r="330" spans="8:11" x14ac:dyDescent="0.3">
      <c r="H330">
        <v>27513</v>
      </c>
      <c r="I330" t="s">
        <v>18</v>
      </c>
      <c r="J330">
        <v>61</v>
      </c>
      <c r="K330">
        <v>0</v>
      </c>
    </row>
    <row r="331" spans="8:11" x14ac:dyDescent="0.3">
      <c r="H331">
        <v>27512</v>
      </c>
      <c r="I331" t="s">
        <v>67</v>
      </c>
      <c r="J331">
        <v>568</v>
      </c>
      <c r="K331">
        <v>0</v>
      </c>
    </row>
    <row r="332" spans="8:11" x14ac:dyDescent="0.3">
      <c r="H332">
        <v>27511</v>
      </c>
      <c r="I332" t="s">
        <v>8</v>
      </c>
      <c r="J332">
        <v>957</v>
      </c>
      <c r="K332">
        <v>0</v>
      </c>
    </row>
    <row r="333" spans="8:11" x14ac:dyDescent="0.3">
      <c r="H333">
        <v>27510</v>
      </c>
      <c r="I333" t="s">
        <v>12</v>
      </c>
      <c r="J333">
        <v>1251</v>
      </c>
      <c r="K333">
        <v>0</v>
      </c>
    </row>
    <row r="334" spans="8:11" x14ac:dyDescent="0.3">
      <c r="H334">
        <v>27509</v>
      </c>
      <c r="I334" t="s">
        <v>9</v>
      </c>
      <c r="J334">
        <v>1333</v>
      </c>
      <c r="K334">
        <v>0</v>
      </c>
    </row>
    <row r="335" spans="8:11" x14ac:dyDescent="0.3">
      <c r="H335">
        <v>27508</v>
      </c>
      <c r="I335" t="s">
        <v>79</v>
      </c>
      <c r="J335">
        <v>486</v>
      </c>
      <c r="K335">
        <v>486</v>
      </c>
    </row>
    <row r="336" spans="8:11" x14ac:dyDescent="0.3">
      <c r="H336">
        <v>27507</v>
      </c>
      <c r="I336" t="s">
        <v>12</v>
      </c>
      <c r="J336">
        <v>3783</v>
      </c>
      <c r="K336">
        <v>3783</v>
      </c>
    </row>
    <row r="337" spans="8:11" x14ac:dyDescent="0.3">
      <c r="H337">
        <v>27506</v>
      </c>
      <c r="I337" t="s">
        <v>8</v>
      </c>
      <c r="J337">
        <v>0</v>
      </c>
      <c r="K337">
        <v>0</v>
      </c>
    </row>
    <row r="338" spans="8:11" x14ac:dyDescent="0.3">
      <c r="H338">
        <v>27505</v>
      </c>
      <c r="I338" t="s">
        <v>67</v>
      </c>
      <c r="J338">
        <v>450</v>
      </c>
      <c r="K338">
        <v>0</v>
      </c>
    </row>
    <row r="339" spans="8:11" x14ac:dyDescent="0.3">
      <c r="H339">
        <v>27504</v>
      </c>
      <c r="I339" t="s">
        <v>8</v>
      </c>
      <c r="J339">
        <v>450.5</v>
      </c>
      <c r="K339">
        <v>0</v>
      </c>
    </row>
    <row r="340" spans="8:11" x14ac:dyDescent="0.3">
      <c r="H340">
        <v>27503</v>
      </c>
      <c r="I340" t="s">
        <v>11</v>
      </c>
      <c r="J340">
        <v>483</v>
      </c>
      <c r="K340">
        <v>0</v>
      </c>
    </row>
    <row r="341" spans="8:11" x14ac:dyDescent="0.3">
      <c r="H341">
        <v>27502</v>
      </c>
      <c r="I341" t="s">
        <v>21</v>
      </c>
      <c r="J341">
        <v>2061</v>
      </c>
      <c r="K341">
        <v>0</v>
      </c>
    </row>
    <row r="342" spans="8:11" x14ac:dyDescent="0.3">
      <c r="H342">
        <v>27501</v>
      </c>
      <c r="I342" t="s">
        <v>8</v>
      </c>
      <c r="J342">
        <v>566</v>
      </c>
      <c r="K342">
        <v>0</v>
      </c>
    </row>
    <row r="343" spans="8:11" x14ac:dyDescent="0.3">
      <c r="H343">
        <v>27500</v>
      </c>
      <c r="I343" t="s">
        <v>18</v>
      </c>
      <c r="J343">
        <v>597</v>
      </c>
      <c r="K343">
        <v>0</v>
      </c>
    </row>
    <row r="344" spans="8:11" x14ac:dyDescent="0.3">
      <c r="H344">
        <v>27499</v>
      </c>
      <c r="I344" t="s">
        <v>9</v>
      </c>
      <c r="J344">
        <v>278</v>
      </c>
      <c r="K344">
        <v>0</v>
      </c>
    </row>
    <row r="345" spans="8:11" x14ac:dyDescent="0.3">
      <c r="H345">
        <v>27498</v>
      </c>
      <c r="I345" t="s">
        <v>8</v>
      </c>
      <c r="J345">
        <v>1090.5999999999999</v>
      </c>
      <c r="K345">
        <v>0</v>
      </c>
    </row>
    <row r="346" spans="8:11" x14ac:dyDescent="0.3">
      <c r="H346">
        <v>27496</v>
      </c>
      <c r="I346" t="s">
        <v>8</v>
      </c>
      <c r="J346">
        <v>1985</v>
      </c>
      <c r="K346">
        <v>0</v>
      </c>
    </row>
    <row r="347" spans="8:11" x14ac:dyDescent="0.3">
      <c r="H347">
        <v>27495</v>
      </c>
      <c r="I347" t="s">
        <v>82</v>
      </c>
      <c r="J347">
        <v>52</v>
      </c>
      <c r="K347">
        <v>0</v>
      </c>
    </row>
    <row r="348" spans="8:11" x14ac:dyDescent="0.3">
      <c r="H348">
        <v>27494</v>
      </c>
      <c r="I348" t="s">
        <v>11</v>
      </c>
      <c r="J348">
        <v>458</v>
      </c>
      <c r="K348">
        <v>0</v>
      </c>
    </row>
    <row r="349" spans="8:11" x14ac:dyDescent="0.3">
      <c r="H349">
        <v>27493</v>
      </c>
      <c r="I349" t="s">
        <v>8</v>
      </c>
      <c r="J349">
        <v>638</v>
      </c>
      <c r="K349">
        <v>0</v>
      </c>
    </row>
    <row r="350" spans="8:11" x14ac:dyDescent="0.3">
      <c r="H350">
        <v>27492</v>
      </c>
      <c r="I350" t="s">
        <v>53</v>
      </c>
      <c r="J350">
        <v>717</v>
      </c>
      <c r="K350">
        <v>0</v>
      </c>
    </row>
    <row r="351" spans="8:11" x14ac:dyDescent="0.3">
      <c r="H351">
        <v>27490</v>
      </c>
      <c r="I351" t="s">
        <v>15</v>
      </c>
      <c r="J351">
        <v>1360</v>
      </c>
      <c r="K351">
        <v>0</v>
      </c>
    </row>
    <row r="352" spans="8:11" x14ac:dyDescent="0.3">
      <c r="H352">
        <v>27489</v>
      </c>
      <c r="I352" t="s">
        <v>11</v>
      </c>
      <c r="J352">
        <v>1475.6</v>
      </c>
      <c r="K352">
        <v>0</v>
      </c>
    </row>
    <row r="353" spans="8:11" x14ac:dyDescent="0.3">
      <c r="H353">
        <v>27488</v>
      </c>
      <c r="I353" t="s">
        <v>9</v>
      </c>
      <c r="J353">
        <v>903</v>
      </c>
      <c r="K353">
        <v>0</v>
      </c>
    </row>
    <row r="354" spans="8:11" x14ac:dyDescent="0.3">
      <c r="H354">
        <v>27487</v>
      </c>
      <c r="I354" t="s">
        <v>53</v>
      </c>
      <c r="J354">
        <v>512</v>
      </c>
      <c r="K354">
        <v>0</v>
      </c>
    </row>
    <row r="355" spans="8:11" x14ac:dyDescent="0.3">
      <c r="H355">
        <v>27486</v>
      </c>
      <c r="I355" t="s">
        <v>11</v>
      </c>
      <c r="J355">
        <v>477</v>
      </c>
      <c r="K355">
        <v>0</v>
      </c>
    </row>
    <row r="356" spans="8:11" x14ac:dyDescent="0.3">
      <c r="H356">
        <v>27485</v>
      </c>
      <c r="I356" t="s">
        <v>18</v>
      </c>
      <c r="J356">
        <v>799</v>
      </c>
      <c r="K356">
        <v>0</v>
      </c>
    </row>
    <row r="357" spans="8:11" x14ac:dyDescent="0.3">
      <c r="H357">
        <v>27484</v>
      </c>
      <c r="I357" t="s">
        <v>11</v>
      </c>
      <c r="J357">
        <v>513</v>
      </c>
      <c r="K357">
        <v>513</v>
      </c>
    </row>
    <row r="358" spans="8:11" x14ac:dyDescent="0.3">
      <c r="H358">
        <v>27483</v>
      </c>
      <c r="I358" t="s">
        <v>53</v>
      </c>
      <c r="J358">
        <v>769</v>
      </c>
      <c r="K358">
        <v>0</v>
      </c>
    </row>
    <row r="359" spans="8:11" x14ac:dyDescent="0.3">
      <c r="H359">
        <v>27482</v>
      </c>
      <c r="I359" t="s">
        <v>67</v>
      </c>
      <c r="J359">
        <v>456</v>
      </c>
      <c r="K359">
        <v>0</v>
      </c>
    </row>
    <row r="360" spans="8:11" x14ac:dyDescent="0.3">
      <c r="H360">
        <v>27481</v>
      </c>
      <c r="I360" t="s">
        <v>8</v>
      </c>
      <c r="J360">
        <v>540</v>
      </c>
      <c r="K360">
        <v>540</v>
      </c>
    </row>
    <row r="361" spans="8:11" x14ac:dyDescent="0.3">
      <c r="H361">
        <v>27480</v>
      </c>
      <c r="I361" t="s">
        <v>8</v>
      </c>
      <c r="J361">
        <v>501</v>
      </c>
      <c r="K361">
        <v>0</v>
      </c>
    </row>
    <row r="362" spans="8:11" x14ac:dyDescent="0.3">
      <c r="H362">
        <v>27478</v>
      </c>
      <c r="I362" t="s">
        <v>9</v>
      </c>
      <c r="J362">
        <v>533</v>
      </c>
      <c r="K362">
        <v>0</v>
      </c>
    </row>
    <row r="363" spans="8:11" x14ac:dyDescent="0.3">
      <c r="H363">
        <v>27477</v>
      </c>
      <c r="I363" t="s">
        <v>9</v>
      </c>
      <c r="J363">
        <v>506</v>
      </c>
      <c r="K363">
        <v>506</v>
      </c>
    </row>
    <row r="364" spans="8:11" x14ac:dyDescent="0.3">
      <c r="H364">
        <v>27476</v>
      </c>
      <c r="I364" t="s">
        <v>53</v>
      </c>
      <c r="J364">
        <v>219</v>
      </c>
      <c r="K364">
        <v>0</v>
      </c>
    </row>
    <row r="365" spans="8:11" x14ac:dyDescent="0.3">
      <c r="H365">
        <v>27475</v>
      </c>
      <c r="I365" t="s">
        <v>53</v>
      </c>
      <c r="J365">
        <v>541</v>
      </c>
      <c r="K365">
        <v>0</v>
      </c>
    </row>
    <row r="366" spans="8:11" x14ac:dyDescent="0.3">
      <c r="H366">
        <v>27474</v>
      </c>
      <c r="I366" t="s">
        <v>11</v>
      </c>
      <c r="J366">
        <v>863</v>
      </c>
      <c r="K366">
        <v>0</v>
      </c>
    </row>
    <row r="367" spans="8:11" x14ac:dyDescent="0.3">
      <c r="H367">
        <v>27473</v>
      </c>
      <c r="I367" t="s">
        <v>67</v>
      </c>
      <c r="J367">
        <v>458</v>
      </c>
      <c r="K367">
        <v>0</v>
      </c>
    </row>
    <row r="368" spans="8:11" x14ac:dyDescent="0.3">
      <c r="H368">
        <v>27472</v>
      </c>
      <c r="I368" t="s">
        <v>67</v>
      </c>
      <c r="J368">
        <v>756</v>
      </c>
      <c r="K368">
        <v>0</v>
      </c>
    </row>
    <row r="369" spans="8:11" x14ac:dyDescent="0.3">
      <c r="H369">
        <v>27471</v>
      </c>
      <c r="I369" t="s">
        <v>18</v>
      </c>
      <c r="J369">
        <v>517</v>
      </c>
      <c r="K369">
        <v>0</v>
      </c>
    </row>
    <row r="370" spans="8:11" x14ac:dyDescent="0.3">
      <c r="H370">
        <v>27469</v>
      </c>
      <c r="I370" t="s">
        <v>15</v>
      </c>
      <c r="J370">
        <v>454</v>
      </c>
      <c r="K370">
        <v>0</v>
      </c>
    </row>
    <row r="371" spans="8:11" x14ac:dyDescent="0.3">
      <c r="H371">
        <v>27468</v>
      </c>
      <c r="I371" t="s">
        <v>67</v>
      </c>
      <c r="J371">
        <v>699</v>
      </c>
      <c r="K371">
        <v>0</v>
      </c>
    </row>
    <row r="372" spans="8:11" x14ac:dyDescent="0.3">
      <c r="H372">
        <v>27465</v>
      </c>
      <c r="I372" t="s">
        <v>82</v>
      </c>
      <c r="J372">
        <v>598</v>
      </c>
      <c r="K372">
        <v>0</v>
      </c>
    </row>
    <row r="373" spans="8:11" x14ac:dyDescent="0.3">
      <c r="H373">
        <v>27464</v>
      </c>
      <c r="I373" t="s">
        <v>11</v>
      </c>
      <c r="J373">
        <v>677</v>
      </c>
      <c r="K373">
        <v>0</v>
      </c>
    </row>
    <row r="374" spans="8:11" x14ac:dyDescent="0.3">
      <c r="H374">
        <v>27463</v>
      </c>
      <c r="I374" t="s">
        <v>9</v>
      </c>
      <c r="J374">
        <v>1742</v>
      </c>
      <c r="K374">
        <v>1742</v>
      </c>
    </row>
    <row r="375" spans="8:11" x14ac:dyDescent="0.3">
      <c r="H375">
        <v>27461</v>
      </c>
      <c r="I375" t="s">
        <v>9</v>
      </c>
      <c r="J375">
        <v>545</v>
      </c>
      <c r="K375">
        <v>0</v>
      </c>
    </row>
    <row r="376" spans="8:11" x14ac:dyDescent="0.3">
      <c r="H376">
        <v>27459</v>
      </c>
      <c r="I376" t="s">
        <v>53</v>
      </c>
      <c r="J376">
        <v>0</v>
      </c>
      <c r="K376">
        <v>0</v>
      </c>
    </row>
    <row r="377" spans="8:11" x14ac:dyDescent="0.3">
      <c r="H377">
        <v>27454</v>
      </c>
      <c r="I377" t="s">
        <v>11</v>
      </c>
      <c r="J377">
        <v>874</v>
      </c>
      <c r="K377">
        <v>874</v>
      </c>
    </row>
    <row r="378" spans="8:11" x14ac:dyDescent="0.3">
      <c r="H378">
        <v>27453</v>
      </c>
      <c r="I378" t="s">
        <v>11</v>
      </c>
      <c r="J378">
        <v>874</v>
      </c>
      <c r="K378">
        <v>874</v>
      </c>
    </row>
    <row r="379" spans="8:11" x14ac:dyDescent="0.3">
      <c r="H379">
        <v>27452</v>
      </c>
      <c r="I379" t="s">
        <v>11</v>
      </c>
      <c r="J379">
        <v>1072</v>
      </c>
      <c r="K379">
        <v>0</v>
      </c>
    </row>
    <row r="380" spans="8:11" x14ac:dyDescent="0.3">
      <c r="H380">
        <v>27451</v>
      </c>
      <c r="I380" t="s">
        <v>11</v>
      </c>
      <c r="J380">
        <v>1318</v>
      </c>
      <c r="K380">
        <v>1318</v>
      </c>
    </row>
    <row r="381" spans="8:11" x14ac:dyDescent="0.3">
      <c r="H381">
        <v>27450</v>
      </c>
      <c r="I381" t="s">
        <v>11</v>
      </c>
      <c r="J381">
        <v>704</v>
      </c>
      <c r="K381">
        <v>704</v>
      </c>
    </row>
    <row r="382" spans="8:11" x14ac:dyDescent="0.3">
      <c r="H382">
        <v>27449</v>
      </c>
      <c r="I382" t="s">
        <v>11</v>
      </c>
      <c r="J382">
        <v>612</v>
      </c>
      <c r="K382">
        <v>0</v>
      </c>
    </row>
    <row r="383" spans="8:11" x14ac:dyDescent="0.3">
      <c r="H383">
        <v>27446</v>
      </c>
      <c r="I383" t="s">
        <v>11</v>
      </c>
      <c r="J383">
        <v>705</v>
      </c>
      <c r="K383">
        <v>705</v>
      </c>
    </row>
    <row r="384" spans="8:11" x14ac:dyDescent="0.3">
      <c r="H384">
        <v>27443</v>
      </c>
      <c r="I384" t="s">
        <v>20</v>
      </c>
      <c r="J384">
        <v>550</v>
      </c>
      <c r="K384">
        <v>0</v>
      </c>
    </row>
    <row r="385" spans="8:11" x14ac:dyDescent="0.3">
      <c r="H385">
        <v>27442</v>
      </c>
      <c r="I385" t="s">
        <v>11</v>
      </c>
      <c r="J385">
        <v>905</v>
      </c>
      <c r="K385">
        <v>905</v>
      </c>
    </row>
    <row r="386" spans="8:11" x14ac:dyDescent="0.3">
      <c r="H386">
        <v>27437</v>
      </c>
      <c r="I386" t="s">
        <v>20</v>
      </c>
      <c r="J386">
        <v>27</v>
      </c>
      <c r="K386">
        <v>0</v>
      </c>
    </row>
    <row r="387" spans="8:11" x14ac:dyDescent="0.3">
      <c r="H387">
        <v>27434</v>
      </c>
      <c r="I387" t="s">
        <v>12</v>
      </c>
      <c r="J387">
        <v>478</v>
      </c>
      <c r="K387">
        <v>0</v>
      </c>
    </row>
    <row r="388" spans="8:11" x14ac:dyDescent="0.3">
      <c r="H388">
        <v>27429</v>
      </c>
      <c r="I388" t="s">
        <v>11</v>
      </c>
      <c r="J388">
        <v>523</v>
      </c>
      <c r="K388">
        <v>0</v>
      </c>
    </row>
    <row r="389" spans="8:11" x14ac:dyDescent="0.3">
      <c r="H389">
        <v>27428</v>
      </c>
      <c r="I389" t="s">
        <v>11</v>
      </c>
      <c r="J389">
        <v>797</v>
      </c>
      <c r="K389">
        <v>0</v>
      </c>
    </row>
    <row r="390" spans="8:11" x14ac:dyDescent="0.3">
      <c r="H390">
        <v>27422</v>
      </c>
      <c r="I390" t="s">
        <v>11</v>
      </c>
      <c r="J390">
        <v>247</v>
      </c>
      <c r="K390">
        <v>0</v>
      </c>
    </row>
    <row r="391" spans="8:11" x14ac:dyDescent="0.3">
      <c r="H391">
        <v>27420</v>
      </c>
      <c r="I391" t="s">
        <v>7</v>
      </c>
      <c r="J391">
        <v>0</v>
      </c>
      <c r="K391">
        <v>0</v>
      </c>
    </row>
    <row r="392" spans="8:11" x14ac:dyDescent="0.3">
      <c r="H392">
        <v>27414</v>
      </c>
      <c r="I392" t="s">
        <v>15</v>
      </c>
      <c r="J392">
        <v>89</v>
      </c>
      <c r="K392">
        <v>0</v>
      </c>
    </row>
    <row r="393" spans="8:11" x14ac:dyDescent="0.3">
      <c r="H393">
        <v>27413</v>
      </c>
      <c r="I393" t="s">
        <v>8</v>
      </c>
      <c r="J393">
        <v>494</v>
      </c>
      <c r="K393">
        <v>0</v>
      </c>
    </row>
    <row r="394" spans="8:11" x14ac:dyDescent="0.3">
      <c r="H394">
        <v>27412</v>
      </c>
      <c r="I394" t="s">
        <v>20</v>
      </c>
      <c r="J394">
        <v>569</v>
      </c>
      <c r="K394">
        <v>0</v>
      </c>
    </row>
    <row r="395" spans="8:11" x14ac:dyDescent="0.3">
      <c r="H395">
        <v>27410</v>
      </c>
      <c r="I395" t="s">
        <v>82</v>
      </c>
      <c r="J395">
        <v>619</v>
      </c>
      <c r="K395">
        <v>0</v>
      </c>
    </row>
    <row r="396" spans="8:11" x14ac:dyDescent="0.3">
      <c r="H396">
        <v>27409</v>
      </c>
      <c r="I396" t="s">
        <v>22</v>
      </c>
      <c r="J396">
        <v>0</v>
      </c>
      <c r="K396">
        <v>0</v>
      </c>
    </row>
    <row r="397" spans="8:11" x14ac:dyDescent="0.3">
      <c r="H397">
        <v>27408</v>
      </c>
      <c r="I397" t="s">
        <v>82</v>
      </c>
      <c r="J397">
        <v>502</v>
      </c>
      <c r="K397">
        <v>0</v>
      </c>
    </row>
    <row r="398" spans="8:11" x14ac:dyDescent="0.3">
      <c r="H398">
        <v>27407</v>
      </c>
      <c r="I398" t="s">
        <v>11</v>
      </c>
      <c r="J398">
        <v>489</v>
      </c>
      <c r="K398">
        <v>0</v>
      </c>
    </row>
    <row r="399" spans="8:11" x14ac:dyDescent="0.3">
      <c r="H399">
        <v>27406</v>
      </c>
      <c r="I399" t="s">
        <v>61</v>
      </c>
      <c r="J399">
        <v>68</v>
      </c>
      <c r="K399">
        <v>0</v>
      </c>
    </row>
    <row r="400" spans="8:11" x14ac:dyDescent="0.3">
      <c r="H400">
        <v>27404</v>
      </c>
      <c r="I400" t="s">
        <v>7</v>
      </c>
      <c r="J400">
        <v>0</v>
      </c>
      <c r="K400">
        <v>0</v>
      </c>
    </row>
    <row r="401" spans="8:11" x14ac:dyDescent="0.3">
      <c r="H401">
        <v>27403</v>
      </c>
      <c r="I401" t="s">
        <v>21</v>
      </c>
      <c r="J401">
        <v>-25</v>
      </c>
      <c r="K401">
        <v>0</v>
      </c>
    </row>
    <row r="402" spans="8:11" x14ac:dyDescent="0.3">
      <c r="H402">
        <v>27396</v>
      </c>
      <c r="I402" t="s">
        <v>11</v>
      </c>
      <c r="J402">
        <v>495</v>
      </c>
      <c r="K402">
        <v>0</v>
      </c>
    </row>
    <row r="403" spans="8:11" x14ac:dyDescent="0.3">
      <c r="H403">
        <v>27394</v>
      </c>
      <c r="I403" t="s">
        <v>14</v>
      </c>
      <c r="J403">
        <v>459.65</v>
      </c>
      <c r="K403">
        <v>0</v>
      </c>
    </row>
    <row r="404" spans="8:11" x14ac:dyDescent="0.3">
      <c r="H404">
        <v>27393</v>
      </c>
      <c r="I404" t="s">
        <v>15</v>
      </c>
      <c r="J404">
        <v>410</v>
      </c>
      <c r="K404">
        <v>0</v>
      </c>
    </row>
    <row r="405" spans="8:11" x14ac:dyDescent="0.3">
      <c r="H405">
        <v>27388</v>
      </c>
      <c r="I405" t="s">
        <v>67</v>
      </c>
      <c r="J405">
        <v>508</v>
      </c>
      <c r="K405">
        <v>0</v>
      </c>
    </row>
    <row r="406" spans="8:11" x14ac:dyDescent="0.3">
      <c r="H406">
        <v>27387</v>
      </c>
      <c r="I406" t="s">
        <v>15</v>
      </c>
      <c r="J406">
        <v>694</v>
      </c>
      <c r="K406">
        <v>694</v>
      </c>
    </row>
    <row r="407" spans="8:11" x14ac:dyDescent="0.3">
      <c r="H407">
        <v>27386</v>
      </c>
      <c r="I407" t="s">
        <v>13</v>
      </c>
      <c r="J407">
        <v>910</v>
      </c>
      <c r="K407">
        <v>0</v>
      </c>
    </row>
    <row r="408" spans="8:11" x14ac:dyDescent="0.3">
      <c r="H408">
        <v>27383</v>
      </c>
      <c r="I408" t="s">
        <v>18</v>
      </c>
      <c r="J408">
        <v>463</v>
      </c>
      <c r="K408">
        <v>0</v>
      </c>
    </row>
    <row r="409" spans="8:11" x14ac:dyDescent="0.3">
      <c r="H409">
        <v>27380</v>
      </c>
      <c r="I409" t="s">
        <v>11</v>
      </c>
      <c r="J409">
        <v>459</v>
      </c>
      <c r="K409">
        <v>0</v>
      </c>
    </row>
    <row r="410" spans="8:11" x14ac:dyDescent="0.3">
      <c r="H410">
        <v>27379</v>
      </c>
      <c r="I410" t="s">
        <v>18</v>
      </c>
      <c r="J410">
        <v>420</v>
      </c>
      <c r="K410">
        <v>0</v>
      </c>
    </row>
    <row r="411" spans="8:11" x14ac:dyDescent="0.3">
      <c r="H411">
        <v>27373</v>
      </c>
      <c r="I411" t="s">
        <v>7</v>
      </c>
      <c r="J411">
        <v>0</v>
      </c>
      <c r="K411">
        <v>0</v>
      </c>
    </row>
    <row r="412" spans="8:11" x14ac:dyDescent="0.3">
      <c r="H412">
        <v>27372</v>
      </c>
      <c r="I412" t="s">
        <v>18</v>
      </c>
      <c r="J412">
        <v>253</v>
      </c>
      <c r="K412">
        <v>0</v>
      </c>
    </row>
    <row r="413" spans="8:11" x14ac:dyDescent="0.3">
      <c r="H413">
        <v>27367</v>
      </c>
      <c r="I413" t="s">
        <v>11</v>
      </c>
      <c r="J413">
        <v>431</v>
      </c>
      <c r="K413">
        <v>0</v>
      </c>
    </row>
    <row r="414" spans="8:11" x14ac:dyDescent="0.3">
      <c r="H414">
        <v>27366</v>
      </c>
      <c r="I414" t="s">
        <v>20</v>
      </c>
      <c r="J414">
        <v>700</v>
      </c>
      <c r="K414">
        <v>0</v>
      </c>
    </row>
    <row r="415" spans="8:11" x14ac:dyDescent="0.3">
      <c r="H415">
        <v>27363</v>
      </c>
      <c r="I415" t="s">
        <v>7</v>
      </c>
      <c r="J415">
        <v>0</v>
      </c>
      <c r="K415">
        <v>0</v>
      </c>
    </row>
    <row r="416" spans="8:11" x14ac:dyDescent="0.3">
      <c r="H416">
        <v>27362</v>
      </c>
      <c r="I416" t="s">
        <v>7</v>
      </c>
      <c r="J416">
        <v>0</v>
      </c>
      <c r="K416">
        <v>0</v>
      </c>
    </row>
    <row r="417" spans="8:11" x14ac:dyDescent="0.3">
      <c r="H417">
        <v>27358</v>
      </c>
      <c r="I417" t="s">
        <v>7</v>
      </c>
      <c r="J417">
        <v>0</v>
      </c>
      <c r="K417">
        <v>0</v>
      </c>
    </row>
    <row r="418" spans="8:11" x14ac:dyDescent="0.3">
      <c r="H418">
        <v>27357</v>
      </c>
      <c r="I418" t="s">
        <v>7</v>
      </c>
      <c r="J418">
        <v>0</v>
      </c>
      <c r="K418">
        <v>0</v>
      </c>
    </row>
    <row r="419" spans="8:11" x14ac:dyDescent="0.3">
      <c r="H419">
        <v>27353</v>
      </c>
      <c r="I419" t="s">
        <v>20</v>
      </c>
      <c r="J419">
        <v>1706</v>
      </c>
      <c r="K419">
        <v>0</v>
      </c>
    </row>
    <row r="420" spans="8:11" x14ac:dyDescent="0.3">
      <c r="H420">
        <v>27348</v>
      </c>
      <c r="I420" t="s">
        <v>18</v>
      </c>
      <c r="J420">
        <v>442.75</v>
      </c>
      <c r="K420">
        <v>0</v>
      </c>
    </row>
    <row r="421" spans="8:11" x14ac:dyDescent="0.3">
      <c r="H421">
        <v>27338</v>
      </c>
      <c r="I421" t="s">
        <v>15</v>
      </c>
      <c r="J421">
        <v>1043</v>
      </c>
      <c r="K421">
        <v>0</v>
      </c>
    </row>
    <row r="422" spans="8:11" x14ac:dyDescent="0.3">
      <c r="H422">
        <v>27334</v>
      </c>
      <c r="I422" t="s">
        <v>67</v>
      </c>
      <c r="J422">
        <v>1020</v>
      </c>
      <c r="K422">
        <v>0</v>
      </c>
    </row>
    <row r="423" spans="8:11" x14ac:dyDescent="0.3">
      <c r="H423">
        <v>27331</v>
      </c>
      <c r="I423" t="s">
        <v>12</v>
      </c>
      <c r="J423">
        <v>0</v>
      </c>
      <c r="K423">
        <v>0</v>
      </c>
    </row>
    <row r="424" spans="8:11" x14ac:dyDescent="0.3">
      <c r="H424">
        <v>27320</v>
      </c>
      <c r="I424" t="s">
        <v>11</v>
      </c>
      <c r="J424">
        <v>82</v>
      </c>
      <c r="K424">
        <v>0</v>
      </c>
    </row>
    <row r="425" spans="8:11" x14ac:dyDescent="0.3">
      <c r="H425">
        <v>27317</v>
      </c>
      <c r="I425" t="s">
        <v>67</v>
      </c>
      <c r="J425">
        <v>530</v>
      </c>
      <c r="K425">
        <v>0</v>
      </c>
    </row>
    <row r="426" spans="8:11" x14ac:dyDescent="0.3">
      <c r="H426">
        <v>27316</v>
      </c>
      <c r="I426" t="s">
        <v>12</v>
      </c>
      <c r="J426">
        <v>468</v>
      </c>
      <c r="K426">
        <v>0</v>
      </c>
    </row>
    <row r="427" spans="8:11" x14ac:dyDescent="0.3">
      <c r="H427">
        <v>27312</v>
      </c>
      <c r="I427" t="s">
        <v>12</v>
      </c>
      <c r="J427">
        <v>700</v>
      </c>
      <c r="K427">
        <v>0</v>
      </c>
    </row>
    <row r="428" spans="8:11" x14ac:dyDescent="0.3">
      <c r="H428">
        <v>27311</v>
      </c>
      <c r="I428" t="s">
        <v>20</v>
      </c>
      <c r="J428">
        <v>456</v>
      </c>
      <c r="K428">
        <v>0</v>
      </c>
    </row>
    <row r="429" spans="8:11" x14ac:dyDescent="0.3">
      <c r="H429">
        <v>27305</v>
      </c>
      <c r="I429" t="s">
        <v>67</v>
      </c>
      <c r="J429">
        <v>752</v>
      </c>
      <c r="K429">
        <v>0</v>
      </c>
    </row>
    <row r="430" spans="8:11" x14ac:dyDescent="0.3">
      <c r="H430">
        <v>27304</v>
      </c>
      <c r="I430" t="s">
        <v>20</v>
      </c>
      <c r="J430">
        <v>500</v>
      </c>
      <c r="K430">
        <v>0</v>
      </c>
    </row>
    <row r="431" spans="8:11" x14ac:dyDescent="0.3">
      <c r="H431">
        <v>27303</v>
      </c>
      <c r="I431" t="s">
        <v>12</v>
      </c>
      <c r="J431">
        <v>-25</v>
      </c>
      <c r="K431">
        <v>0</v>
      </c>
    </row>
    <row r="432" spans="8:11" x14ac:dyDescent="0.3">
      <c r="H432">
        <v>27297</v>
      </c>
      <c r="I432" t="s">
        <v>20</v>
      </c>
      <c r="J432">
        <v>419</v>
      </c>
      <c r="K432">
        <v>0</v>
      </c>
    </row>
    <row r="433" spans="8:11" x14ac:dyDescent="0.3">
      <c r="H433">
        <v>27284</v>
      </c>
      <c r="I433" t="s">
        <v>7</v>
      </c>
      <c r="J433">
        <v>0</v>
      </c>
      <c r="K433">
        <v>0</v>
      </c>
    </row>
    <row r="434" spans="8:11" x14ac:dyDescent="0.3">
      <c r="H434">
        <v>27283</v>
      </c>
      <c r="I434" t="s">
        <v>12</v>
      </c>
      <c r="J434">
        <v>-112</v>
      </c>
      <c r="K434">
        <v>0</v>
      </c>
    </row>
    <row r="435" spans="8:11" x14ac:dyDescent="0.3">
      <c r="H435">
        <v>27282</v>
      </c>
      <c r="I435" t="s">
        <v>18</v>
      </c>
      <c r="J435">
        <v>27</v>
      </c>
      <c r="K435">
        <v>0</v>
      </c>
    </row>
    <row r="436" spans="8:11" x14ac:dyDescent="0.3">
      <c r="H436">
        <v>27278</v>
      </c>
      <c r="I436" t="s">
        <v>11</v>
      </c>
      <c r="J436">
        <v>593</v>
      </c>
      <c r="K436">
        <v>0</v>
      </c>
    </row>
    <row r="437" spans="8:11" x14ac:dyDescent="0.3">
      <c r="H437">
        <v>27266</v>
      </c>
      <c r="I437" t="s">
        <v>15</v>
      </c>
      <c r="J437">
        <v>945</v>
      </c>
      <c r="K437">
        <v>0</v>
      </c>
    </row>
    <row r="438" spans="8:11" x14ac:dyDescent="0.3">
      <c r="H438">
        <v>27260</v>
      </c>
      <c r="I438" t="s">
        <v>53</v>
      </c>
      <c r="J438">
        <v>0</v>
      </c>
      <c r="K438">
        <v>0</v>
      </c>
    </row>
    <row r="439" spans="8:11" x14ac:dyDescent="0.3">
      <c r="H439">
        <v>27257</v>
      </c>
      <c r="I439" t="s">
        <v>20</v>
      </c>
      <c r="J439">
        <v>399.95</v>
      </c>
      <c r="K439">
        <v>0</v>
      </c>
    </row>
    <row r="440" spans="8:11" x14ac:dyDescent="0.3">
      <c r="H440">
        <v>27254</v>
      </c>
      <c r="I440" t="s">
        <v>20</v>
      </c>
      <c r="J440">
        <v>497</v>
      </c>
      <c r="K440">
        <v>497</v>
      </c>
    </row>
    <row r="441" spans="8:11" x14ac:dyDescent="0.3">
      <c r="H441">
        <v>27250</v>
      </c>
      <c r="I441" t="s">
        <v>11</v>
      </c>
      <c r="J441">
        <v>502</v>
      </c>
      <c r="K441">
        <v>0</v>
      </c>
    </row>
    <row r="442" spans="8:11" x14ac:dyDescent="0.3">
      <c r="H442">
        <v>27245</v>
      </c>
      <c r="I442" t="s">
        <v>12</v>
      </c>
      <c r="J442">
        <v>209</v>
      </c>
      <c r="K442">
        <v>0</v>
      </c>
    </row>
    <row r="443" spans="8:11" x14ac:dyDescent="0.3">
      <c r="H443">
        <v>27242</v>
      </c>
      <c r="I443" t="s">
        <v>11</v>
      </c>
      <c r="J443">
        <v>0</v>
      </c>
      <c r="K443">
        <v>0</v>
      </c>
    </row>
    <row r="444" spans="8:11" x14ac:dyDescent="0.3">
      <c r="H444">
        <v>27224</v>
      </c>
      <c r="I444" t="s">
        <v>18</v>
      </c>
      <c r="J444">
        <v>101</v>
      </c>
      <c r="K444">
        <v>0</v>
      </c>
    </row>
    <row r="445" spans="8:11" x14ac:dyDescent="0.3">
      <c r="H445">
        <v>27221</v>
      </c>
      <c r="I445" t="s">
        <v>12</v>
      </c>
      <c r="J445">
        <v>0</v>
      </c>
      <c r="K445">
        <v>0</v>
      </c>
    </row>
    <row r="446" spans="8:11" x14ac:dyDescent="0.3">
      <c r="H446">
        <v>27211</v>
      </c>
      <c r="I446" t="s">
        <v>12</v>
      </c>
      <c r="J446">
        <v>1493</v>
      </c>
      <c r="K446">
        <v>0</v>
      </c>
    </row>
    <row r="447" spans="8:11" x14ac:dyDescent="0.3">
      <c r="H447">
        <v>27206</v>
      </c>
      <c r="I447" t="s">
        <v>11</v>
      </c>
      <c r="J447">
        <v>545</v>
      </c>
      <c r="K447">
        <v>0</v>
      </c>
    </row>
    <row r="448" spans="8:11" x14ac:dyDescent="0.3">
      <c r="H448">
        <v>27203</v>
      </c>
      <c r="I448" t="s">
        <v>15</v>
      </c>
      <c r="J448">
        <v>419</v>
      </c>
      <c r="K448">
        <v>0</v>
      </c>
    </row>
    <row r="449" spans="8:11" x14ac:dyDescent="0.3">
      <c r="H449">
        <v>27202</v>
      </c>
      <c r="I449" t="s">
        <v>11</v>
      </c>
      <c r="J449">
        <v>694</v>
      </c>
      <c r="K449">
        <v>0</v>
      </c>
    </row>
    <row r="450" spans="8:11" x14ac:dyDescent="0.3">
      <c r="H450">
        <v>27201</v>
      </c>
      <c r="I450" t="s">
        <v>8</v>
      </c>
      <c r="J450">
        <v>0</v>
      </c>
      <c r="K450">
        <v>0</v>
      </c>
    </row>
    <row r="451" spans="8:11" x14ac:dyDescent="0.3">
      <c r="H451">
        <v>27199</v>
      </c>
      <c r="I451" t="s">
        <v>15</v>
      </c>
      <c r="J451">
        <v>504</v>
      </c>
      <c r="K451">
        <v>0</v>
      </c>
    </row>
    <row r="452" spans="8:11" x14ac:dyDescent="0.3">
      <c r="H452">
        <v>27195</v>
      </c>
      <c r="I452" t="s">
        <v>53</v>
      </c>
      <c r="J452">
        <v>995</v>
      </c>
      <c r="K452">
        <v>0</v>
      </c>
    </row>
    <row r="453" spans="8:11" x14ac:dyDescent="0.3">
      <c r="H453">
        <v>27192</v>
      </c>
      <c r="I453" t="s">
        <v>15</v>
      </c>
      <c r="J453">
        <v>597</v>
      </c>
      <c r="K453">
        <v>0</v>
      </c>
    </row>
    <row r="454" spans="8:11" x14ac:dyDescent="0.3">
      <c r="H454">
        <v>27191</v>
      </c>
      <c r="I454" t="s">
        <v>66</v>
      </c>
      <c r="J454">
        <v>0</v>
      </c>
      <c r="K454">
        <v>0</v>
      </c>
    </row>
    <row r="455" spans="8:11" x14ac:dyDescent="0.3">
      <c r="H455">
        <v>27189</v>
      </c>
      <c r="I455" t="s">
        <v>21</v>
      </c>
      <c r="J455">
        <v>53</v>
      </c>
      <c r="K455">
        <v>0</v>
      </c>
    </row>
    <row r="456" spans="8:11" x14ac:dyDescent="0.3">
      <c r="H456">
        <v>27176</v>
      </c>
      <c r="I456" t="s">
        <v>12</v>
      </c>
      <c r="J456">
        <v>424</v>
      </c>
      <c r="K456">
        <v>0</v>
      </c>
    </row>
    <row r="457" spans="8:11" x14ac:dyDescent="0.3">
      <c r="H457">
        <v>27172</v>
      </c>
      <c r="I457" t="s">
        <v>18</v>
      </c>
      <c r="J457">
        <v>0</v>
      </c>
      <c r="K457">
        <v>0</v>
      </c>
    </row>
    <row r="458" spans="8:11" x14ac:dyDescent="0.3">
      <c r="H458">
        <v>27167</v>
      </c>
      <c r="I458" t="s">
        <v>7</v>
      </c>
      <c r="J458">
        <v>0</v>
      </c>
      <c r="K458">
        <v>0</v>
      </c>
    </row>
    <row r="459" spans="8:11" x14ac:dyDescent="0.3">
      <c r="H459">
        <v>27160</v>
      </c>
      <c r="I459" t="s">
        <v>11</v>
      </c>
      <c r="J459">
        <v>466</v>
      </c>
      <c r="K459">
        <v>0</v>
      </c>
    </row>
    <row r="460" spans="8:11" x14ac:dyDescent="0.3">
      <c r="H460">
        <v>27151</v>
      </c>
      <c r="I460" t="s">
        <v>53</v>
      </c>
      <c r="J460">
        <v>248</v>
      </c>
      <c r="K460">
        <v>0</v>
      </c>
    </row>
    <row r="461" spans="8:11" x14ac:dyDescent="0.3">
      <c r="H461">
        <v>27146</v>
      </c>
      <c r="I461" t="s">
        <v>53</v>
      </c>
      <c r="J461">
        <v>0</v>
      </c>
      <c r="K461">
        <v>0</v>
      </c>
    </row>
    <row r="462" spans="8:11" x14ac:dyDescent="0.3">
      <c r="H462">
        <v>27145</v>
      </c>
      <c r="I462" t="s">
        <v>7</v>
      </c>
      <c r="J462">
        <v>0</v>
      </c>
      <c r="K462">
        <v>0</v>
      </c>
    </row>
    <row r="463" spans="8:11" x14ac:dyDescent="0.3">
      <c r="H463">
        <v>27134</v>
      </c>
      <c r="I463" t="s">
        <v>7</v>
      </c>
      <c r="J463">
        <v>0</v>
      </c>
      <c r="K463">
        <v>0</v>
      </c>
    </row>
    <row r="464" spans="8:11" x14ac:dyDescent="0.3">
      <c r="H464">
        <v>27112</v>
      </c>
      <c r="I464" t="s">
        <v>20</v>
      </c>
      <c r="J464">
        <v>555</v>
      </c>
      <c r="K464">
        <v>0</v>
      </c>
    </row>
    <row r="465" spans="8:11" x14ac:dyDescent="0.3">
      <c r="H465">
        <v>27102</v>
      </c>
      <c r="I465" t="s">
        <v>9</v>
      </c>
      <c r="J465">
        <v>375</v>
      </c>
      <c r="K465">
        <v>0</v>
      </c>
    </row>
    <row r="466" spans="8:11" x14ac:dyDescent="0.3">
      <c r="H466">
        <v>27078</v>
      </c>
      <c r="I466" t="s">
        <v>12</v>
      </c>
      <c r="J466">
        <v>428</v>
      </c>
      <c r="K466">
        <v>0</v>
      </c>
    </row>
    <row r="467" spans="8:11" x14ac:dyDescent="0.3">
      <c r="H467">
        <v>27070</v>
      </c>
      <c r="I467" t="s">
        <v>22</v>
      </c>
      <c r="J467">
        <v>3757</v>
      </c>
      <c r="K467">
        <v>0</v>
      </c>
    </row>
    <row r="468" spans="8:11" x14ac:dyDescent="0.3">
      <c r="H468">
        <v>27064</v>
      </c>
      <c r="I468" t="s">
        <v>15</v>
      </c>
      <c r="J468">
        <v>1758</v>
      </c>
      <c r="K468">
        <v>0</v>
      </c>
    </row>
    <row r="469" spans="8:11" x14ac:dyDescent="0.3">
      <c r="H469">
        <v>27056</v>
      </c>
      <c r="I469" t="s">
        <v>67</v>
      </c>
      <c r="J469">
        <v>0</v>
      </c>
      <c r="K469">
        <v>0</v>
      </c>
    </row>
    <row r="470" spans="8:11" x14ac:dyDescent="0.3">
      <c r="H470">
        <v>27048</v>
      </c>
      <c r="I470" t="s">
        <v>66</v>
      </c>
      <c r="J470">
        <v>0</v>
      </c>
      <c r="K470">
        <v>0</v>
      </c>
    </row>
    <row r="471" spans="8:11" x14ac:dyDescent="0.3">
      <c r="H471">
        <v>27045</v>
      </c>
      <c r="I471" t="s">
        <v>14</v>
      </c>
      <c r="J471">
        <v>0</v>
      </c>
      <c r="K471">
        <v>0</v>
      </c>
    </row>
    <row r="472" spans="8:11" x14ac:dyDescent="0.3">
      <c r="H472">
        <v>27015</v>
      </c>
      <c r="I472" t="s">
        <v>20</v>
      </c>
      <c r="J472">
        <v>975</v>
      </c>
      <c r="K472">
        <v>0</v>
      </c>
    </row>
    <row r="473" spans="8:11" x14ac:dyDescent="0.3">
      <c r="H473">
        <v>26962</v>
      </c>
      <c r="I473" t="s">
        <v>67</v>
      </c>
      <c r="J473">
        <v>0</v>
      </c>
      <c r="K473">
        <v>0</v>
      </c>
    </row>
    <row r="474" spans="8:11" x14ac:dyDescent="0.3">
      <c r="H474">
        <v>26957</v>
      </c>
      <c r="I474" t="s">
        <v>67</v>
      </c>
      <c r="J474">
        <v>0</v>
      </c>
      <c r="K474">
        <v>0</v>
      </c>
    </row>
    <row r="475" spans="8:11" x14ac:dyDescent="0.3">
      <c r="H475">
        <v>26946</v>
      </c>
      <c r="I475" t="s">
        <v>20</v>
      </c>
      <c r="J475">
        <v>975</v>
      </c>
      <c r="K475">
        <v>0</v>
      </c>
    </row>
    <row r="476" spans="8:11" x14ac:dyDescent="0.3">
      <c r="H476">
        <v>26941</v>
      </c>
      <c r="I476" t="s">
        <v>67</v>
      </c>
      <c r="J476">
        <v>409</v>
      </c>
      <c r="K476">
        <v>0</v>
      </c>
    </row>
    <row r="477" spans="8:11" x14ac:dyDescent="0.3">
      <c r="H477">
        <v>26934</v>
      </c>
      <c r="I477" t="s">
        <v>18</v>
      </c>
      <c r="J477">
        <v>0</v>
      </c>
      <c r="K477">
        <v>0</v>
      </c>
    </row>
    <row r="478" spans="8:11" x14ac:dyDescent="0.3">
      <c r="H478">
        <v>26911</v>
      </c>
      <c r="I478" t="s">
        <v>20</v>
      </c>
      <c r="J478">
        <v>0</v>
      </c>
      <c r="K478">
        <v>0</v>
      </c>
    </row>
    <row r="479" spans="8:11" x14ac:dyDescent="0.3">
      <c r="H479">
        <v>26904</v>
      </c>
      <c r="I479" t="s">
        <v>7</v>
      </c>
      <c r="J479">
        <v>0</v>
      </c>
      <c r="K479">
        <v>0</v>
      </c>
    </row>
    <row r="480" spans="8:11" x14ac:dyDescent="0.3">
      <c r="H480">
        <v>26900</v>
      </c>
      <c r="I480" t="s">
        <v>7</v>
      </c>
      <c r="J480">
        <v>0</v>
      </c>
      <c r="K480">
        <v>0</v>
      </c>
    </row>
    <row r="481" spans="8:11" x14ac:dyDescent="0.3">
      <c r="H481">
        <v>26899</v>
      </c>
      <c r="I481" t="s">
        <v>7</v>
      </c>
      <c r="J481">
        <v>0</v>
      </c>
      <c r="K481">
        <v>0</v>
      </c>
    </row>
    <row r="482" spans="8:11" x14ac:dyDescent="0.3">
      <c r="H482">
        <v>26898</v>
      </c>
      <c r="I482" t="s">
        <v>7</v>
      </c>
      <c r="J482">
        <v>0</v>
      </c>
      <c r="K482">
        <v>0</v>
      </c>
    </row>
    <row r="483" spans="8:11" x14ac:dyDescent="0.3">
      <c r="H483">
        <v>26896</v>
      </c>
      <c r="I483" t="s">
        <v>13</v>
      </c>
      <c r="J483">
        <v>0</v>
      </c>
      <c r="K483">
        <v>0</v>
      </c>
    </row>
    <row r="484" spans="8:11" x14ac:dyDescent="0.3">
      <c r="H484">
        <v>26889</v>
      </c>
      <c r="I484" t="s">
        <v>18</v>
      </c>
      <c r="J484">
        <v>457</v>
      </c>
      <c r="K484">
        <v>0</v>
      </c>
    </row>
    <row r="485" spans="8:11" x14ac:dyDescent="0.3">
      <c r="H485">
        <v>26883</v>
      </c>
      <c r="I485" t="s">
        <v>20</v>
      </c>
      <c r="J485">
        <v>766</v>
      </c>
      <c r="K485">
        <v>0</v>
      </c>
    </row>
    <row r="486" spans="8:11" x14ac:dyDescent="0.3">
      <c r="H486">
        <v>26877</v>
      </c>
      <c r="I486" t="s">
        <v>11</v>
      </c>
      <c r="J486">
        <v>0</v>
      </c>
      <c r="K486">
        <v>0</v>
      </c>
    </row>
    <row r="487" spans="8:11" x14ac:dyDescent="0.3">
      <c r="H487">
        <v>26859</v>
      </c>
      <c r="I487" t="s">
        <v>9</v>
      </c>
      <c r="J487">
        <v>0</v>
      </c>
      <c r="K487">
        <v>0</v>
      </c>
    </row>
    <row r="488" spans="8:11" x14ac:dyDescent="0.3">
      <c r="H488">
        <v>26852</v>
      </c>
      <c r="I488" t="s">
        <v>15</v>
      </c>
      <c r="J488">
        <v>0</v>
      </c>
      <c r="K488">
        <v>0</v>
      </c>
    </row>
    <row r="489" spans="8:11" x14ac:dyDescent="0.3">
      <c r="H489">
        <v>26842</v>
      </c>
      <c r="I489" t="s">
        <v>7</v>
      </c>
      <c r="J489">
        <v>0</v>
      </c>
      <c r="K489">
        <v>0</v>
      </c>
    </row>
    <row r="490" spans="8:11" x14ac:dyDescent="0.3">
      <c r="H490">
        <v>26839</v>
      </c>
      <c r="I490" t="s">
        <v>7</v>
      </c>
      <c r="J490">
        <v>0</v>
      </c>
      <c r="K490">
        <v>0</v>
      </c>
    </row>
    <row r="491" spans="8:11" x14ac:dyDescent="0.3">
      <c r="H491">
        <v>26833</v>
      </c>
      <c r="I491" t="s">
        <v>7</v>
      </c>
      <c r="J491">
        <v>-19</v>
      </c>
      <c r="K491">
        <v>0</v>
      </c>
    </row>
    <row r="492" spans="8:11" x14ac:dyDescent="0.3">
      <c r="H492">
        <v>26819</v>
      </c>
      <c r="I492" t="s">
        <v>7</v>
      </c>
      <c r="J492">
        <v>0</v>
      </c>
      <c r="K492">
        <v>0</v>
      </c>
    </row>
    <row r="493" spans="8:11" x14ac:dyDescent="0.3">
      <c r="H493">
        <v>26818</v>
      </c>
      <c r="I493" t="s">
        <v>7</v>
      </c>
      <c r="J493">
        <v>0</v>
      </c>
      <c r="K493">
        <v>0</v>
      </c>
    </row>
    <row r="494" spans="8:11" x14ac:dyDescent="0.3">
      <c r="H494">
        <v>26811</v>
      </c>
      <c r="I494" t="s">
        <v>11</v>
      </c>
      <c r="J494">
        <v>0</v>
      </c>
      <c r="K494">
        <v>0</v>
      </c>
    </row>
    <row r="495" spans="8:11" x14ac:dyDescent="0.3">
      <c r="H495">
        <v>26801</v>
      </c>
      <c r="I495" t="s">
        <v>18</v>
      </c>
      <c r="J495">
        <v>0</v>
      </c>
      <c r="K495">
        <v>0</v>
      </c>
    </row>
    <row r="496" spans="8:11" x14ac:dyDescent="0.3">
      <c r="H496">
        <v>26796</v>
      </c>
      <c r="I496" t="s">
        <v>7</v>
      </c>
      <c r="J496">
        <v>0</v>
      </c>
      <c r="K496">
        <v>0</v>
      </c>
    </row>
    <row r="497" spans="8:11" x14ac:dyDescent="0.3">
      <c r="H497">
        <v>26770</v>
      </c>
      <c r="I497" t="s">
        <v>20</v>
      </c>
      <c r="J497">
        <v>0</v>
      </c>
      <c r="K497">
        <v>0</v>
      </c>
    </row>
    <row r="498" spans="8:11" x14ac:dyDescent="0.3">
      <c r="H498">
        <v>26753</v>
      </c>
      <c r="I498" t="s">
        <v>7</v>
      </c>
      <c r="J498">
        <v>0</v>
      </c>
      <c r="K498">
        <v>0</v>
      </c>
    </row>
    <row r="499" spans="8:11" x14ac:dyDescent="0.3">
      <c r="H499">
        <v>26745</v>
      </c>
      <c r="I499" t="s">
        <v>67</v>
      </c>
      <c r="J499">
        <v>0</v>
      </c>
      <c r="K499">
        <v>0</v>
      </c>
    </row>
    <row r="500" spans="8:11" x14ac:dyDescent="0.3">
      <c r="H500">
        <v>26739</v>
      </c>
      <c r="I500" t="s">
        <v>7</v>
      </c>
      <c r="J500">
        <v>0</v>
      </c>
      <c r="K500">
        <v>0</v>
      </c>
    </row>
    <row r="501" spans="8:11" x14ac:dyDescent="0.3">
      <c r="H501">
        <v>26723</v>
      </c>
      <c r="I501" t="s">
        <v>21</v>
      </c>
      <c r="J501">
        <v>0</v>
      </c>
      <c r="K501">
        <v>0</v>
      </c>
    </row>
    <row r="502" spans="8:11" x14ac:dyDescent="0.3">
      <c r="H502">
        <v>26707</v>
      </c>
      <c r="I502" t="s">
        <v>66</v>
      </c>
      <c r="J502">
        <v>0</v>
      </c>
      <c r="K502">
        <v>0</v>
      </c>
    </row>
    <row r="503" spans="8:11" x14ac:dyDescent="0.3">
      <c r="H503">
        <v>26703</v>
      </c>
      <c r="I503" t="s">
        <v>18</v>
      </c>
      <c r="J503">
        <v>0</v>
      </c>
      <c r="K503">
        <v>0</v>
      </c>
    </row>
    <row r="504" spans="8:11" x14ac:dyDescent="0.3">
      <c r="H504">
        <v>26695</v>
      </c>
      <c r="I504" t="s">
        <v>13</v>
      </c>
      <c r="J504">
        <v>0</v>
      </c>
      <c r="K504">
        <v>0</v>
      </c>
    </row>
    <row r="505" spans="8:11" x14ac:dyDescent="0.3">
      <c r="H505">
        <v>26685</v>
      </c>
      <c r="I505" t="s">
        <v>7</v>
      </c>
      <c r="J505">
        <v>0</v>
      </c>
      <c r="K505">
        <v>0</v>
      </c>
    </row>
    <row r="506" spans="8:11" x14ac:dyDescent="0.3">
      <c r="H506">
        <v>26684</v>
      </c>
      <c r="I506" t="s">
        <v>7</v>
      </c>
      <c r="J506">
        <v>0</v>
      </c>
      <c r="K506">
        <v>0</v>
      </c>
    </row>
    <row r="507" spans="8:11" x14ac:dyDescent="0.3">
      <c r="H507">
        <v>26680</v>
      </c>
      <c r="I507" t="s">
        <v>15</v>
      </c>
      <c r="J507">
        <v>0</v>
      </c>
      <c r="K507">
        <v>0</v>
      </c>
    </row>
    <row r="508" spans="8:11" x14ac:dyDescent="0.3">
      <c r="H508">
        <v>26671</v>
      </c>
      <c r="I508" t="s">
        <v>7</v>
      </c>
      <c r="J508">
        <v>0</v>
      </c>
      <c r="K508">
        <v>0</v>
      </c>
    </row>
    <row r="509" spans="8:11" x14ac:dyDescent="0.3">
      <c r="H509">
        <v>26668</v>
      </c>
      <c r="I509" t="s">
        <v>7</v>
      </c>
      <c r="J509">
        <v>0</v>
      </c>
      <c r="K509">
        <v>0</v>
      </c>
    </row>
    <row r="510" spans="8:11" x14ac:dyDescent="0.3">
      <c r="H510">
        <v>26605</v>
      </c>
      <c r="I510" t="s">
        <v>20</v>
      </c>
      <c r="J510">
        <v>-25</v>
      </c>
      <c r="K510">
        <v>0</v>
      </c>
    </row>
    <row r="511" spans="8:11" x14ac:dyDescent="0.3">
      <c r="H511">
        <v>26493</v>
      </c>
      <c r="I511" t="s">
        <v>7</v>
      </c>
      <c r="J511">
        <v>0</v>
      </c>
      <c r="K511">
        <v>0</v>
      </c>
    </row>
    <row r="512" spans="8:11" x14ac:dyDescent="0.3">
      <c r="H512">
        <v>26471</v>
      </c>
      <c r="I512" t="s">
        <v>12</v>
      </c>
      <c r="J512">
        <v>0</v>
      </c>
      <c r="K512">
        <v>0</v>
      </c>
    </row>
    <row r="513" spans="8:11" x14ac:dyDescent="0.3">
      <c r="H513">
        <v>26439</v>
      </c>
      <c r="I513" t="s">
        <v>7</v>
      </c>
      <c r="J513">
        <v>0</v>
      </c>
      <c r="K513">
        <v>0</v>
      </c>
    </row>
  </sheetData>
  <conditionalFormatting sqref="A1:A1048576">
    <cfRule type="duplicateValues" dxfId="96" priority="1"/>
  </conditionalFormatting>
  <pageMargins left="0.25" right="0.25" top="0.75" bottom="0.75" header="0.3" footer="0.3"/>
  <pageSetup paperSize="0" orientation="portrait" horizontalDpi="203" verticalDpi="203" r:id="rId2"/>
  <tableParts count="2"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F24F-B637-427A-BAFF-B953D06B6E88}">
  <dimension ref="A1:P262"/>
  <sheetViews>
    <sheetView topLeftCell="A23" workbookViewId="0">
      <selection activeCell="E41" sqref="E41"/>
    </sheetView>
  </sheetViews>
  <sheetFormatPr defaultRowHeight="15.6" x14ac:dyDescent="0.3"/>
  <cols>
    <col min="3" max="3" width="9.5546875" customWidth="1"/>
    <col min="9" max="9" width="9.5546875" customWidth="1"/>
    <col min="14" max="14" width="15.44140625" style="50" bestFit="1" customWidth="1"/>
    <col min="15" max="15" width="17.21875" style="50" bestFit="1" customWidth="1"/>
    <col min="16" max="16" width="15.5546875" style="50" bestFit="1" customWidth="1"/>
  </cols>
  <sheetData>
    <row r="1" spans="1:16" x14ac:dyDescent="0.3">
      <c r="N1" s="50" t="s">
        <v>90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0</v>
      </c>
      <c r="I2" t="s">
        <v>25</v>
      </c>
      <c r="J2" t="s">
        <v>26</v>
      </c>
    </row>
    <row r="3" spans="1:16" x14ac:dyDescent="0.3">
      <c r="A3">
        <v>27949</v>
      </c>
      <c r="B3" t="s">
        <v>52</v>
      </c>
      <c r="C3">
        <f>VLOOKUP(A3,Table43[],3,FALSE)</f>
        <v>473</v>
      </c>
      <c r="D3">
        <f>VLOOKUP(A3,Table43[],4,FALSE)</f>
        <v>0</v>
      </c>
      <c r="G3">
        <v>27992</v>
      </c>
      <c r="H3" t="s">
        <v>7</v>
      </c>
      <c r="I3">
        <v>1165</v>
      </c>
      <c r="J3">
        <v>1165</v>
      </c>
      <c r="N3" s="109" t="s">
        <v>0</v>
      </c>
      <c r="O3" s="110" t="s">
        <v>28</v>
      </c>
    </row>
    <row r="4" spans="1:16" x14ac:dyDescent="0.3">
      <c r="A4">
        <v>27955</v>
      </c>
      <c r="B4" t="s">
        <v>52</v>
      </c>
      <c r="C4">
        <f>VLOOKUP(A4,Table43[],3,FALSE)</f>
        <v>238</v>
      </c>
      <c r="D4">
        <f>VLOOKUP(A4,Table43[],4,FALSE)</f>
        <v>0</v>
      </c>
      <c r="G4">
        <v>27991</v>
      </c>
      <c r="H4" t="s">
        <v>15</v>
      </c>
      <c r="I4">
        <v>240</v>
      </c>
      <c r="J4">
        <v>0</v>
      </c>
    </row>
    <row r="5" spans="1:16" x14ac:dyDescent="0.3">
      <c r="A5">
        <v>27767</v>
      </c>
      <c r="B5" t="s">
        <v>52</v>
      </c>
      <c r="C5">
        <f>VLOOKUP(A5,Table43[],3,FALSE)</f>
        <v>478</v>
      </c>
      <c r="D5">
        <f>VLOOKUP(A5,Table43[],4,FALSE)</f>
        <v>0</v>
      </c>
      <c r="G5">
        <v>27990</v>
      </c>
      <c r="H5" t="s">
        <v>12</v>
      </c>
      <c r="I5">
        <v>415</v>
      </c>
      <c r="J5">
        <v>0</v>
      </c>
      <c r="N5" s="109" t="s">
        <v>29</v>
      </c>
      <c r="O5" s="110" t="s">
        <v>31</v>
      </c>
      <c r="P5" s="110" t="s">
        <v>32</v>
      </c>
    </row>
    <row r="6" spans="1:16" x14ac:dyDescent="0.3">
      <c r="A6">
        <v>27917</v>
      </c>
      <c r="B6" t="s">
        <v>52</v>
      </c>
      <c r="C6">
        <f>VLOOKUP(A6,Table43[],3,FALSE)</f>
        <v>917</v>
      </c>
      <c r="D6">
        <f>VLOOKUP(A6,Table43[],4,FALSE)</f>
        <v>0</v>
      </c>
      <c r="G6">
        <v>27989</v>
      </c>
      <c r="H6" t="s">
        <v>12</v>
      </c>
      <c r="I6">
        <v>379</v>
      </c>
      <c r="J6">
        <v>0</v>
      </c>
      <c r="N6" s="111">
        <v>27670</v>
      </c>
      <c r="O6" s="112">
        <v>361</v>
      </c>
      <c r="P6" s="112">
        <v>0</v>
      </c>
    </row>
    <row r="7" spans="1:16" x14ac:dyDescent="0.3">
      <c r="A7">
        <v>27939</v>
      </c>
      <c r="B7" t="s">
        <v>52</v>
      </c>
      <c r="C7">
        <f>VLOOKUP(A7,Table43[],3,FALSE)</f>
        <v>197</v>
      </c>
      <c r="D7">
        <f>VLOOKUP(A7,Table43[],4,FALSE)</f>
        <v>0</v>
      </c>
      <c r="G7">
        <v>27988</v>
      </c>
      <c r="H7" t="s">
        <v>12</v>
      </c>
      <c r="I7">
        <v>454</v>
      </c>
      <c r="J7">
        <v>0</v>
      </c>
      <c r="N7" s="111">
        <v>27759</v>
      </c>
      <c r="O7" s="112">
        <v>137</v>
      </c>
      <c r="P7" s="112">
        <v>0</v>
      </c>
    </row>
    <row r="8" spans="1:16" x14ac:dyDescent="0.3">
      <c r="A8">
        <v>27905</v>
      </c>
      <c r="B8" t="s">
        <v>52</v>
      </c>
      <c r="C8">
        <f>VLOOKUP(A8,Table43[],3,FALSE)</f>
        <v>613</v>
      </c>
      <c r="D8">
        <f>VLOOKUP(A8,Table43[],4,FALSE)</f>
        <v>613</v>
      </c>
      <c r="G8">
        <v>27987</v>
      </c>
      <c r="H8" t="s">
        <v>9</v>
      </c>
      <c r="I8">
        <v>523</v>
      </c>
      <c r="J8">
        <v>0</v>
      </c>
      <c r="N8" s="111">
        <v>27767</v>
      </c>
      <c r="O8" s="112">
        <v>478</v>
      </c>
      <c r="P8" s="112">
        <v>0</v>
      </c>
    </row>
    <row r="9" spans="1:16" x14ac:dyDescent="0.3">
      <c r="A9">
        <v>27870</v>
      </c>
      <c r="B9" t="s">
        <v>52</v>
      </c>
      <c r="C9">
        <f>VLOOKUP(A9,Table43[],3,FALSE)</f>
        <v>770</v>
      </c>
      <c r="D9">
        <f>VLOOKUP(A9,Table43[],4,FALSE)</f>
        <v>770</v>
      </c>
      <c r="G9">
        <v>27986</v>
      </c>
      <c r="H9" t="s">
        <v>9</v>
      </c>
      <c r="I9">
        <v>462</v>
      </c>
      <c r="J9">
        <v>0</v>
      </c>
      <c r="N9" s="111">
        <v>27780</v>
      </c>
      <c r="O9" s="112">
        <v>1093.6500000000001</v>
      </c>
      <c r="P9" s="112">
        <v>0</v>
      </c>
    </row>
    <row r="10" spans="1:16" x14ac:dyDescent="0.3">
      <c r="A10">
        <v>27920</v>
      </c>
      <c r="B10" t="s">
        <v>52</v>
      </c>
      <c r="C10">
        <f>VLOOKUP(A10,Table43[],3,FALSE)</f>
        <v>487</v>
      </c>
      <c r="D10">
        <f>VLOOKUP(A10,Table43[],4,FALSE)</f>
        <v>487</v>
      </c>
      <c r="G10">
        <v>27985</v>
      </c>
      <c r="H10" t="s">
        <v>53</v>
      </c>
      <c r="I10">
        <v>459</v>
      </c>
      <c r="J10">
        <v>0</v>
      </c>
      <c r="N10" s="111">
        <v>27783</v>
      </c>
      <c r="O10" s="112">
        <v>143</v>
      </c>
      <c r="P10" s="112">
        <v>0</v>
      </c>
    </row>
    <row r="11" spans="1:16" x14ac:dyDescent="0.3">
      <c r="A11">
        <v>27921</v>
      </c>
      <c r="B11" t="s">
        <v>52</v>
      </c>
      <c r="C11">
        <f>VLOOKUP(A11,Table43[],3,FALSE)</f>
        <v>886</v>
      </c>
      <c r="D11">
        <f>VLOOKUP(A11,Table43[],4,FALSE)</f>
        <v>0</v>
      </c>
      <c r="G11">
        <v>27984</v>
      </c>
      <c r="H11" t="s">
        <v>12</v>
      </c>
      <c r="I11">
        <v>658</v>
      </c>
      <c r="J11">
        <v>0</v>
      </c>
      <c r="N11" s="111">
        <v>27789</v>
      </c>
      <c r="O11" s="112">
        <v>477</v>
      </c>
      <c r="P11" s="112">
        <v>0</v>
      </c>
    </row>
    <row r="12" spans="1:16" x14ac:dyDescent="0.3">
      <c r="A12">
        <v>27985</v>
      </c>
      <c r="B12" t="s">
        <v>52</v>
      </c>
      <c r="C12">
        <f>VLOOKUP(A12,Table43[],3,FALSE)</f>
        <v>459</v>
      </c>
      <c r="D12">
        <f>VLOOKUP(A12,Table43[],4,FALSE)</f>
        <v>0</v>
      </c>
      <c r="G12">
        <v>27983</v>
      </c>
      <c r="H12" t="s">
        <v>12</v>
      </c>
      <c r="I12">
        <v>635</v>
      </c>
      <c r="J12">
        <v>0</v>
      </c>
      <c r="N12" s="111">
        <v>27791</v>
      </c>
      <c r="O12" s="112">
        <v>1316</v>
      </c>
      <c r="P12" s="112">
        <v>0</v>
      </c>
    </row>
    <row r="13" spans="1:16" x14ac:dyDescent="0.3">
      <c r="A13">
        <v>27966</v>
      </c>
      <c r="B13" t="s">
        <v>1</v>
      </c>
      <c r="C13">
        <f>VLOOKUP(A13,Table43[],3,FALSE)</f>
        <v>23</v>
      </c>
      <c r="D13">
        <f>VLOOKUP(A13,Table43[],4,FALSE)</f>
        <v>0</v>
      </c>
      <c r="G13">
        <v>27981</v>
      </c>
      <c r="H13" t="s">
        <v>9</v>
      </c>
      <c r="I13">
        <v>411</v>
      </c>
      <c r="J13">
        <v>0</v>
      </c>
      <c r="N13" s="111">
        <v>27796</v>
      </c>
      <c r="O13" s="112">
        <v>489</v>
      </c>
      <c r="P13" s="112">
        <v>0</v>
      </c>
    </row>
    <row r="14" spans="1:16" x14ac:dyDescent="0.3">
      <c r="A14">
        <v>27919</v>
      </c>
      <c r="B14" t="s">
        <v>1</v>
      </c>
      <c r="C14">
        <f>VLOOKUP(A14,Table43[],3,FALSE)</f>
        <v>574</v>
      </c>
      <c r="D14">
        <f>VLOOKUP(A14,Table43[],4,FALSE)</f>
        <v>0</v>
      </c>
      <c r="G14">
        <v>27980</v>
      </c>
      <c r="H14" t="s">
        <v>87</v>
      </c>
      <c r="I14">
        <v>462</v>
      </c>
      <c r="J14">
        <v>0</v>
      </c>
      <c r="N14" s="111">
        <v>27798</v>
      </c>
      <c r="O14" s="112">
        <v>23</v>
      </c>
      <c r="P14" s="112">
        <v>0</v>
      </c>
    </row>
    <row r="15" spans="1:16" x14ac:dyDescent="0.3">
      <c r="A15">
        <v>27944</v>
      </c>
      <c r="B15" t="s">
        <v>1</v>
      </c>
      <c r="C15">
        <f>VLOOKUP(A15,Table43[],3,FALSE)</f>
        <v>368</v>
      </c>
      <c r="D15">
        <f>VLOOKUP(A15,Table43[],4,FALSE)</f>
        <v>0</v>
      </c>
      <c r="G15">
        <v>27979</v>
      </c>
      <c r="H15" t="s">
        <v>12</v>
      </c>
      <c r="I15">
        <v>1666</v>
      </c>
      <c r="J15">
        <v>0</v>
      </c>
      <c r="N15" s="111">
        <v>27803</v>
      </c>
      <c r="O15" s="112">
        <v>625</v>
      </c>
      <c r="P15" s="112">
        <v>0</v>
      </c>
    </row>
    <row r="16" spans="1:16" x14ac:dyDescent="0.3">
      <c r="A16">
        <v>27899</v>
      </c>
      <c r="B16" t="s">
        <v>1</v>
      </c>
      <c r="C16">
        <f>VLOOKUP(A16,Table43[],3,FALSE)</f>
        <v>281.3</v>
      </c>
      <c r="D16">
        <f>VLOOKUP(A16,Table43[],4,FALSE)</f>
        <v>0</v>
      </c>
      <c r="G16">
        <v>27978</v>
      </c>
      <c r="H16" t="s">
        <v>18</v>
      </c>
      <c r="I16">
        <v>1292</v>
      </c>
      <c r="J16">
        <v>0</v>
      </c>
      <c r="N16" s="111">
        <v>27807</v>
      </c>
      <c r="O16" s="112">
        <v>796</v>
      </c>
      <c r="P16" s="112">
        <v>796</v>
      </c>
    </row>
    <row r="17" spans="1:16" x14ac:dyDescent="0.3">
      <c r="A17">
        <v>27789</v>
      </c>
      <c r="B17" t="s">
        <v>1</v>
      </c>
      <c r="C17">
        <v>477</v>
      </c>
      <c r="D17">
        <v>0</v>
      </c>
      <c r="G17">
        <v>27977</v>
      </c>
      <c r="H17" t="s">
        <v>87</v>
      </c>
      <c r="I17">
        <v>460</v>
      </c>
      <c r="J17">
        <v>0</v>
      </c>
      <c r="N17" s="111">
        <v>27809</v>
      </c>
      <c r="O17" s="112">
        <v>777</v>
      </c>
      <c r="P17" s="112">
        <v>0</v>
      </c>
    </row>
    <row r="18" spans="1:16" x14ac:dyDescent="0.3">
      <c r="A18">
        <v>27839</v>
      </c>
      <c r="B18" t="s">
        <v>1</v>
      </c>
      <c r="C18">
        <f>VLOOKUP(A18,Table43[],3,FALSE)</f>
        <v>596</v>
      </c>
      <c r="D18">
        <f>VLOOKUP(A18,Table43[],4,FALSE)</f>
        <v>0</v>
      </c>
      <c r="G18">
        <v>27976</v>
      </c>
      <c r="H18" t="s">
        <v>15</v>
      </c>
      <c r="I18">
        <v>130</v>
      </c>
      <c r="J18">
        <v>0</v>
      </c>
      <c r="N18" s="111">
        <v>27813</v>
      </c>
      <c r="O18" s="112">
        <v>348</v>
      </c>
      <c r="P18" s="112">
        <v>0</v>
      </c>
    </row>
    <row r="19" spans="1:16" x14ac:dyDescent="0.3">
      <c r="A19">
        <v>27813</v>
      </c>
      <c r="B19" t="s">
        <v>1</v>
      </c>
      <c r="C19">
        <f>VLOOKUP(A19,Table43[],3,FALSE)</f>
        <v>348</v>
      </c>
      <c r="D19">
        <f>VLOOKUP(A19,Table43[],4,FALSE)</f>
        <v>0</v>
      </c>
      <c r="G19">
        <v>27975</v>
      </c>
      <c r="H19" t="s">
        <v>15</v>
      </c>
      <c r="I19">
        <v>471</v>
      </c>
      <c r="J19">
        <v>0</v>
      </c>
      <c r="N19" s="111">
        <v>27826</v>
      </c>
      <c r="O19" s="112">
        <v>945</v>
      </c>
      <c r="P19" s="112">
        <v>0</v>
      </c>
    </row>
    <row r="20" spans="1:16" x14ac:dyDescent="0.3">
      <c r="A20">
        <v>27897</v>
      </c>
      <c r="B20" t="s">
        <v>1</v>
      </c>
      <c r="C20">
        <f>VLOOKUP(A20,Table43[],3,FALSE)</f>
        <v>363</v>
      </c>
      <c r="D20">
        <f>VLOOKUP(A20,Table43[],4,FALSE)</f>
        <v>0</v>
      </c>
      <c r="G20">
        <v>27974</v>
      </c>
      <c r="H20" t="s">
        <v>7</v>
      </c>
      <c r="I20">
        <v>748</v>
      </c>
      <c r="J20">
        <v>0</v>
      </c>
      <c r="N20" s="111">
        <v>27839</v>
      </c>
      <c r="O20" s="112">
        <v>596</v>
      </c>
      <c r="P20" s="112">
        <v>0</v>
      </c>
    </row>
    <row r="21" spans="1:16" x14ac:dyDescent="0.3">
      <c r="A21">
        <v>27931</v>
      </c>
      <c r="B21" t="s">
        <v>1</v>
      </c>
      <c r="C21">
        <f>VLOOKUP(A21,Table43[],3,FALSE)</f>
        <v>564</v>
      </c>
      <c r="D21">
        <f>VLOOKUP(A21,Table43[],4,FALSE)</f>
        <v>0</v>
      </c>
      <c r="G21">
        <v>27973</v>
      </c>
      <c r="H21" t="s">
        <v>9</v>
      </c>
      <c r="I21">
        <v>569</v>
      </c>
      <c r="J21">
        <v>0</v>
      </c>
      <c r="N21" s="111">
        <v>27840</v>
      </c>
      <c r="O21" s="112">
        <v>374</v>
      </c>
      <c r="P21" s="112">
        <v>0</v>
      </c>
    </row>
    <row r="22" spans="1:16" x14ac:dyDescent="0.3">
      <c r="A22">
        <v>27945</v>
      </c>
      <c r="B22" t="s">
        <v>1</v>
      </c>
      <c r="C22">
        <f>VLOOKUP(A22,Table43[],3,FALSE)</f>
        <v>583</v>
      </c>
      <c r="D22">
        <f>VLOOKUP(A22,Table43[],4,FALSE)</f>
        <v>0</v>
      </c>
      <c r="G22">
        <v>27972</v>
      </c>
      <c r="H22" t="s">
        <v>12</v>
      </c>
      <c r="I22">
        <v>430</v>
      </c>
      <c r="J22">
        <v>0</v>
      </c>
      <c r="N22" s="111">
        <v>27844</v>
      </c>
      <c r="O22" s="112">
        <v>457</v>
      </c>
      <c r="P22" s="112">
        <v>0</v>
      </c>
    </row>
    <row r="23" spans="1:16" x14ac:dyDescent="0.3">
      <c r="A23">
        <v>27915</v>
      </c>
      <c r="B23" t="s">
        <v>1</v>
      </c>
      <c r="C23">
        <f>VLOOKUP(A23,Table43[],3,FALSE)</f>
        <v>778</v>
      </c>
      <c r="D23">
        <f>VLOOKUP(A23,Table43[],4,FALSE)</f>
        <v>778</v>
      </c>
      <c r="G23">
        <v>27971</v>
      </c>
      <c r="H23" t="s">
        <v>87</v>
      </c>
      <c r="I23">
        <v>659.5</v>
      </c>
      <c r="J23">
        <v>0</v>
      </c>
      <c r="N23" s="111">
        <v>27847</v>
      </c>
      <c r="O23" s="112">
        <v>2252</v>
      </c>
      <c r="P23" s="112">
        <v>0</v>
      </c>
    </row>
    <row r="24" spans="1:16" x14ac:dyDescent="0.3">
      <c r="A24">
        <v>27798</v>
      </c>
      <c r="B24" t="s">
        <v>1</v>
      </c>
      <c r="C24">
        <f>VLOOKUP(A24,Table43[],3,FALSE)</f>
        <v>23</v>
      </c>
      <c r="D24">
        <f>VLOOKUP(A24,Table43[],4,FALSE)</f>
        <v>0</v>
      </c>
      <c r="G24">
        <v>27970</v>
      </c>
      <c r="H24" t="s">
        <v>9</v>
      </c>
      <c r="I24">
        <v>484</v>
      </c>
      <c r="J24">
        <v>484</v>
      </c>
      <c r="N24" s="111">
        <v>27849</v>
      </c>
      <c r="O24" s="112">
        <v>1549</v>
      </c>
      <c r="P24" s="112">
        <v>0</v>
      </c>
    </row>
    <row r="25" spans="1:16" x14ac:dyDescent="0.3">
      <c r="A25">
        <v>27887</v>
      </c>
      <c r="B25" t="s">
        <v>1</v>
      </c>
      <c r="C25">
        <f>VLOOKUP(A25,Table43[],3,FALSE)</f>
        <v>538</v>
      </c>
      <c r="D25">
        <f>VLOOKUP(A25,Table43[],4,FALSE)</f>
        <v>0</v>
      </c>
      <c r="G25">
        <v>27968</v>
      </c>
      <c r="H25" t="s">
        <v>87</v>
      </c>
      <c r="I25">
        <v>23</v>
      </c>
      <c r="J25">
        <v>0</v>
      </c>
      <c r="N25" s="111">
        <v>27866</v>
      </c>
      <c r="O25" s="112">
        <v>439</v>
      </c>
      <c r="P25" s="112">
        <v>0</v>
      </c>
    </row>
    <row r="26" spans="1:16" x14ac:dyDescent="0.3">
      <c r="A26">
        <v>27906</v>
      </c>
      <c r="B26" t="s">
        <v>2</v>
      </c>
      <c r="C26">
        <f>VLOOKUP(A26,Table43[],3,FALSE)</f>
        <v>721</v>
      </c>
      <c r="D26">
        <f>VLOOKUP(A26,Table43[],4,FALSE)</f>
        <v>0</v>
      </c>
      <c r="G26">
        <v>27967</v>
      </c>
      <c r="H26" t="s">
        <v>12</v>
      </c>
      <c r="I26">
        <v>673</v>
      </c>
      <c r="J26">
        <v>0</v>
      </c>
      <c r="N26" s="111">
        <v>27870</v>
      </c>
      <c r="O26" s="112">
        <v>770</v>
      </c>
      <c r="P26" s="112">
        <v>770</v>
      </c>
    </row>
    <row r="27" spans="1:16" x14ac:dyDescent="0.3">
      <c r="A27">
        <v>27900</v>
      </c>
      <c r="B27" t="s">
        <v>2</v>
      </c>
      <c r="C27">
        <f>VLOOKUP(A27,Table43[],3,FALSE)</f>
        <v>1130</v>
      </c>
      <c r="D27">
        <f>VLOOKUP(A27,Table43[],4,FALSE)</f>
        <v>0</v>
      </c>
      <c r="G27">
        <v>27966</v>
      </c>
      <c r="H27" t="s">
        <v>8</v>
      </c>
      <c r="I27">
        <v>23</v>
      </c>
      <c r="J27">
        <v>0</v>
      </c>
      <c r="N27" s="111">
        <v>27875</v>
      </c>
      <c r="O27" s="112">
        <v>2540</v>
      </c>
      <c r="P27" s="112">
        <v>0</v>
      </c>
    </row>
    <row r="28" spans="1:16" x14ac:dyDescent="0.3">
      <c r="A28">
        <v>27933</v>
      </c>
      <c r="B28" t="s">
        <v>2</v>
      </c>
      <c r="C28">
        <f>VLOOKUP(A28,Table43[],3,FALSE)</f>
        <v>430</v>
      </c>
      <c r="D28">
        <f>VLOOKUP(A28,Table43[],4,FALSE)</f>
        <v>0</v>
      </c>
      <c r="G28">
        <v>27965</v>
      </c>
      <c r="H28" t="s">
        <v>87</v>
      </c>
      <c r="I28">
        <v>607</v>
      </c>
      <c r="J28">
        <v>0</v>
      </c>
      <c r="N28" s="111">
        <v>27887</v>
      </c>
      <c r="O28" s="112">
        <v>538</v>
      </c>
      <c r="P28" s="112">
        <v>0</v>
      </c>
    </row>
    <row r="29" spans="1:16" x14ac:dyDescent="0.3">
      <c r="A29">
        <v>27922</v>
      </c>
      <c r="B29" t="s">
        <v>2</v>
      </c>
      <c r="C29">
        <f>VLOOKUP(A29,Table43[],3,FALSE)</f>
        <v>963</v>
      </c>
      <c r="D29">
        <f>VLOOKUP(A29,Table43[],4,FALSE)</f>
        <v>0</v>
      </c>
      <c r="G29">
        <v>27964</v>
      </c>
      <c r="H29" t="s">
        <v>13</v>
      </c>
      <c r="I29">
        <v>378</v>
      </c>
      <c r="J29">
        <v>0</v>
      </c>
      <c r="N29" s="111">
        <v>27888</v>
      </c>
      <c r="O29" s="112">
        <v>450</v>
      </c>
      <c r="P29" s="112">
        <v>0</v>
      </c>
    </row>
    <row r="30" spans="1:16" x14ac:dyDescent="0.3">
      <c r="A30">
        <v>27924</v>
      </c>
      <c r="B30" t="s">
        <v>2</v>
      </c>
      <c r="C30">
        <f>VLOOKUP(A30,Table43[],3,FALSE)</f>
        <v>836</v>
      </c>
      <c r="D30">
        <f>VLOOKUP(A30,Table43[],4,FALSE)</f>
        <v>0</v>
      </c>
      <c r="G30">
        <v>27963</v>
      </c>
      <c r="H30" t="s">
        <v>9</v>
      </c>
      <c r="I30">
        <v>452</v>
      </c>
      <c r="J30">
        <v>0</v>
      </c>
      <c r="N30" s="111">
        <v>27889</v>
      </c>
      <c r="O30" s="112">
        <v>508</v>
      </c>
      <c r="P30" s="112">
        <v>0</v>
      </c>
    </row>
    <row r="31" spans="1:16" x14ac:dyDescent="0.3">
      <c r="A31">
        <v>27918</v>
      </c>
      <c r="B31" t="s">
        <v>2</v>
      </c>
      <c r="C31">
        <f>VLOOKUP(A31,Table43[],3,FALSE)</f>
        <v>552</v>
      </c>
      <c r="D31">
        <f>VLOOKUP(A31,Table43[],4,FALSE)</f>
        <v>0</v>
      </c>
      <c r="G31">
        <v>27962</v>
      </c>
      <c r="H31" t="s">
        <v>14</v>
      </c>
      <c r="I31">
        <v>449</v>
      </c>
      <c r="J31">
        <v>0</v>
      </c>
      <c r="N31" s="111">
        <v>27894</v>
      </c>
      <c r="O31" s="112">
        <v>603</v>
      </c>
      <c r="P31" s="112">
        <v>0</v>
      </c>
    </row>
    <row r="32" spans="1:16" x14ac:dyDescent="0.3">
      <c r="A32">
        <v>27953</v>
      </c>
      <c r="B32" t="s">
        <v>2</v>
      </c>
      <c r="C32">
        <f>VLOOKUP(A32,Table43[],3,FALSE)</f>
        <v>670.65</v>
      </c>
      <c r="D32">
        <f>VLOOKUP(A32,Table43[],4,FALSE)</f>
        <v>0</v>
      </c>
      <c r="G32">
        <v>27960</v>
      </c>
      <c r="H32" t="s">
        <v>8</v>
      </c>
      <c r="I32">
        <v>517</v>
      </c>
      <c r="J32">
        <v>0</v>
      </c>
      <c r="N32" s="111">
        <v>27896</v>
      </c>
      <c r="O32" s="112">
        <v>952</v>
      </c>
      <c r="P32" s="112">
        <v>0</v>
      </c>
    </row>
    <row r="33" spans="1:16" x14ac:dyDescent="0.3">
      <c r="A33">
        <v>27948</v>
      </c>
      <c r="B33" t="s">
        <v>2</v>
      </c>
      <c r="C33">
        <f>VLOOKUP(A33,Table43[],3,FALSE)</f>
        <v>1059</v>
      </c>
      <c r="D33">
        <f>VLOOKUP(A33,Table43[],4,FALSE)</f>
        <v>0</v>
      </c>
      <c r="G33">
        <v>27959</v>
      </c>
      <c r="H33" t="s">
        <v>9</v>
      </c>
      <c r="I33">
        <v>441</v>
      </c>
      <c r="J33">
        <v>0</v>
      </c>
      <c r="N33" s="111">
        <v>27897</v>
      </c>
      <c r="O33" s="112">
        <v>363</v>
      </c>
      <c r="P33" s="112">
        <v>0</v>
      </c>
    </row>
    <row r="34" spans="1:16" x14ac:dyDescent="0.3">
      <c r="A34">
        <v>27912</v>
      </c>
      <c r="B34" t="s">
        <v>2</v>
      </c>
      <c r="C34">
        <f>VLOOKUP(A34,Table43[],3,FALSE)</f>
        <v>889</v>
      </c>
      <c r="D34">
        <f>VLOOKUP(A34,Table43[],4,FALSE)</f>
        <v>889</v>
      </c>
      <c r="G34">
        <v>27956</v>
      </c>
      <c r="H34" t="s">
        <v>7</v>
      </c>
      <c r="I34">
        <v>440</v>
      </c>
      <c r="J34">
        <v>0</v>
      </c>
      <c r="N34" s="111">
        <v>27899</v>
      </c>
      <c r="O34" s="112">
        <v>281.3</v>
      </c>
      <c r="P34" s="112">
        <v>0</v>
      </c>
    </row>
    <row r="35" spans="1:16" x14ac:dyDescent="0.3">
      <c r="A35">
        <v>27963</v>
      </c>
      <c r="B35" t="s">
        <v>3</v>
      </c>
      <c r="C35">
        <f>VLOOKUP(A35,Table43[],3,FALSE)</f>
        <v>452</v>
      </c>
      <c r="D35">
        <f>VLOOKUP(A35,Table43[],4,FALSE)</f>
        <v>0</v>
      </c>
      <c r="G35">
        <v>27955</v>
      </c>
      <c r="H35" t="s">
        <v>53</v>
      </c>
      <c r="I35">
        <v>238</v>
      </c>
      <c r="J35">
        <v>0</v>
      </c>
      <c r="N35" s="111">
        <v>27900</v>
      </c>
      <c r="O35" s="112">
        <v>1130</v>
      </c>
      <c r="P35" s="112">
        <v>0</v>
      </c>
    </row>
    <row r="36" spans="1:16" x14ac:dyDescent="0.3">
      <c r="A36">
        <v>27932</v>
      </c>
      <c r="B36" t="s">
        <v>3</v>
      </c>
      <c r="C36">
        <f>VLOOKUP(A36,Table43[],3,FALSE)</f>
        <v>990</v>
      </c>
      <c r="D36">
        <f>VLOOKUP(A36,Table43[],4,FALSE)</f>
        <v>0</v>
      </c>
      <c r="G36">
        <v>27953</v>
      </c>
      <c r="H36" t="s">
        <v>11</v>
      </c>
      <c r="I36">
        <v>670.65</v>
      </c>
      <c r="J36">
        <v>0</v>
      </c>
      <c r="N36" s="111">
        <v>27901</v>
      </c>
      <c r="O36" s="112">
        <v>324</v>
      </c>
      <c r="P36" s="112">
        <v>0</v>
      </c>
    </row>
    <row r="37" spans="1:16" x14ac:dyDescent="0.3">
      <c r="A37">
        <v>27803</v>
      </c>
      <c r="B37" t="s">
        <v>3</v>
      </c>
      <c r="C37">
        <f>VLOOKUP(A37,Table43[],3,FALSE)</f>
        <v>625</v>
      </c>
      <c r="D37">
        <f>VLOOKUP(A37,Table43[],4,FALSE)</f>
        <v>0</v>
      </c>
      <c r="G37">
        <v>27952</v>
      </c>
      <c r="H37" t="s">
        <v>87</v>
      </c>
      <c r="I37">
        <v>512</v>
      </c>
      <c r="J37">
        <v>0</v>
      </c>
      <c r="N37" s="111">
        <v>27903</v>
      </c>
      <c r="O37" s="112">
        <v>421</v>
      </c>
      <c r="P37" s="112">
        <v>0</v>
      </c>
    </row>
    <row r="38" spans="1:16" x14ac:dyDescent="0.3">
      <c r="A38">
        <v>27847</v>
      </c>
      <c r="B38" t="s">
        <v>3</v>
      </c>
      <c r="C38">
        <f>VLOOKUP(A38,Table43[],3,FALSE)</f>
        <v>2252</v>
      </c>
      <c r="D38">
        <f>VLOOKUP(A38,Table43[],4,FALSE)</f>
        <v>0</v>
      </c>
      <c r="G38">
        <v>27951</v>
      </c>
      <c r="H38" t="s">
        <v>7</v>
      </c>
      <c r="I38">
        <v>0</v>
      </c>
      <c r="J38">
        <v>0</v>
      </c>
      <c r="N38" s="111">
        <v>27905</v>
      </c>
      <c r="O38" s="112">
        <v>613</v>
      </c>
      <c r="P38" s="112">
        <v>613</v>
      </c>
    </row>
    <row r="39" spans="1:16" x14ac:dyDescent="0.3">
      <c r="A39">
        <v>27807</v>
      </c>
      <c r="B39" t="s">
        <v>3</v>
      </c>
      <c r="C39">
        <f>VLOOKUP(A39,Table43[],3,FALSE)</f>
        <v>796</v>
      </c>
      <c r="D39">
        <f>VLOOKUP(A39,Table43[],4,FALSE)</f>
        <v>796</v>
      </c>
      <c r="G39">
        <v>27950</v>
      </c>
      <c r="H39" t="s">
        <v>14</v>
      </c>
      <c r="I39">
        <v>1414</v>
      </c>
      <c r="J39">
        <v>0</v>
      </c>
      <c r="N39" s="111">
        <v>27906</v>
      </c>
      <c r="O39" s="112">
        <v>721</v>
      </c>
      <c r="P39" s="112">
        <v>0</v>
      </c>
    </row>
    <row r="40" spans="1:16" x14ac:dyDescent="0.3">
      <c r="A40">
        <v>27901</v>
      </c>
      <c r="B40" t="s">
        <v>3</v>
      </c>
      <c r="C40">
        <f>VLOOKUP(A40,Table43[],3,FALSE)</f>
        <v>324</v>
      </c>
      <c r="D40">
        <f>VLOOKUP(A40,Table43[],4,FALSE)</f>
        <v>0</v>
      </c>
      <c r="G40">
        <v>27949</v>
      </c>
      <c r="H40" t="s">
        <v>53</v>
      </c>
      <c r="I40">
        <v>473</v>
      </c>
      <c r="J40">
        <v>0</v>
      </c>
      <c r="N40" s="111">
        <v>27910</v>
      </c>
      <c r="O40" s="112">
        <v>543</v>
      </c>
      <c r="P40" s="112">
        <v>0</v>
      </c>
    </row>
    <row r="41" spans="1:16" x14ac:dyDescent="0.3">
      <c r="A41">
        <v>27910</v>
      </c>
      <c r="B41" t="s">
        <v>3</v>
      </c>
      <c r="C41">
        <f>VLOOKUP(A41,Table43[],3,FALSE)</f>
        <v>543</v>
      </c>
      <c r="D41">
        <f>VLOOKUP(A41,Table43[],4,FALSE)</f>
        <v>0</v>
      </c>
      <c r="G41">
        <v>27948</v>
      </c>
      <c r="H41" t="s">
        <v>11</v>
      </c>
      <c r="I41">
        <v>1059</v>
      </c>
      <c r="J41">
        <v>0</v>
      </c>
      <c r="N41" s="111">
        <v>27911</v>
      </c>
      <c r="O41" s="112">
        <v>221</v>
      </c>
      <c r="P41" s="112">
        <v>0</v>
      </c>
    </row>
    <row r="42" spans="1:16" x14ac:dyDescent="0.3">
      <c r="A42">
        <v>27970</v>
      </c>
      <c r="B42" t="s">
        <v>3</v>
      </c>
      <c r="C42">
        <f>VLOOKUP(A42,Table43[],3,FALSE)</f>
        <v>484</v>
      </c>
      <c r="D42">
        <f>VLOOKUP(A42,Table43[],4,FALSE)</f>
        <v>484</v>
      </c>
      <c r="G42">
        <v>27947</v>
      </c>
      <c r="H42" t="s">
        <v>18</v>
      </c>
      <c r="I42">
        <v>490</v>
      </c>
      <c r="J42">
        <v>0</v>
      </c>
      <c r="N42" s="111">
        <v>27912</v>
      </c>
      <c r="O42" s="112">
        <v>889</v>
      </c>
      <c r="P42" s="112">
        <v>889</v>
      </c>
    </row>
    <row r="43" spans="1:16" x14ac:dyDescent="0.3">
      <c r="A43">
        <v>27959</v>
      </c>
      <c r="B43" t="s">
        <v>3</v>
      </c>
      <c r="C43">
        <f>VLOOKUP(A43,Table43[],3,FALSE)</f>
        <v>441</v>
      </c>
      <c r="D43">
        <f>VLOOKUP(A43,Table43[],4,FALSE)</f>
        <v>0</v>
      </c>
      <c r="G43">
        <v>27945</v>
      </c>
      <c r="H43" t="s">
        <v>8</v>
      </c>
      <c r="I43">
        <v>583</v>
      </c>
      <c r="J43">
        <v>0</v>
      </c>
      <c r="N43" s="111">
        <v>27915</v>
      </c>
      <c r="O43" s="112">
        <v>778</v>
      </c>
      <c r="P43" s="112">
        <v>778</v>
      </c>
    </row>
    <row r="44" spans="1:16" x14ac:dyDescent="0.3">
      <c r="A44">
        <v>27973</v>
      </c>
      <c r="B44" t="s">
        <v>3</v>
      </c>
      <c r="C44">
        <f>VLOOKUP(A44,Table43[],3,FALSE)</f>
        <v>569</v>
      </c>
      <c r="D44">
        <f>VLOOKUP(A44,Table43[],4,FALSE)</f>
        <v>0</v>
      </c>
      <c r="G44">
        <v>27944</v>
      </c>
      <c r="H44" t="s">
        <v>8</v>
      </c>
      <c r="I44">
        <v>368</v>
      </c>
      <c r="J44">
        <v>0</v>
      </c>
      <c r="N44" s="111">
        <v>27916</v>
      </c>
      <c r="O44" s="112">
        <v>313</v>
      </c>
      <c r="P44" s="112">
        <v>0</v>
      </c>
    </row>
    <row r="45" spans="1:16" x14ac:dyDescent="0.3">
      <c r="A45">
        <v>27981</v>
      </c>
      <c r="B45" t="s">
        <v>3</v>
      </c>
      <c r="C45">
        <f>VLOOKUP(A45,Table43[],3,FALSE)</f>
        <v>411</v>
      </c>
      <c r="D45">
        <f>VLOOKUP(A45,Table43[],4,FALSE)</f>
        <v>0</v>
      </c>
      <c r="G45">
        <v>27943</v>
      </c>
      <c r="H45" t="s">
        <v>18</v>
      </c>
      <c r="I45">
        <v>459</v>
      </c>
      <c r="J45">
        <v>0</v>
      </c>
      <c r="N45" s="111">
        <v>27917</v>
      </c>
      <c r="O45" s="112">
        <v>917</v>
      </c>
      <c r="P45" s="112">
        <v>0</v>
      </c>
    </row>
    <row r="46" spans="1:16" x14ac:dyDescent="0.3">
      <c r="A46">
        <v>27986</v>
      </c>
      <c r="B46" t="s">
        <v>3</v>
      </c>
      <c r="C46">
        <f>VLOOKUP(A46,Table43[],3,FALSE)</f>
        <v>462</v>
      </c>
      <c r="D46">
        <f>VLOOKUP(A46,Table43[],4,FALSE)</f>
        <v>0</v>
      </c>
      <c r="G46">
        <v>27942</v>
      </c>
      <c r="H46" t="s">
        <v>12</v>
      </c>
      <c r="I46">
        <v>31</v>
      </c>
      <c r="J46">
        <v>0</v>
      </c>
      <c r="N46" s="111">
        <v>27918</v>
      </c>
      <c r="O46" s="112">
        <v>552</v>
      </c>
      <c r="P46" s="112">
        <v>0</v>
      </c>
    </row>
    <row r="47" spans="1:16" x14ac:dyDescent="0.3">
      <c r="A47">
        <v>27987</v>
      </c>
      <c r="B47" t="s">
        <v>3</v>
      </c>
      <c r="C47">
        <f>VLOOKUP(A47,Table43[],3,FALSE)</f>
        <v>523</v>
      </c>
      <c r="D47">
        <f>VLOOKUP(A47,Table43[],4,FALSE)</f>
        <v>0</v>
      </c>
      <c r="G47">
        <v>27941</v>
      </c>
      <c r="H47" t="s">
        <v>7</v>
      </c>
      <c r="I47">
        <v>0</v>
      </c>
      <c r="J47">
        <v>25</v>
      </c>
      <c r="N47" s="111">
        <v>27919</v>
      </c>
      <c r="O47" s="112">
        <v>574</v>
      </c>
      <c r="P47" s="112">
        <v>0</v>
      </c>
    </row>
    <row r="48" spans="1:16" x14ac:dyDescent="0.3">
      <c r="A48">
        <v>27960</v>
      </c>
      <c r="B48" t="s">
        <v>3</v>
      </c>
      <c r="C48">
        <f>VLOOKUP(A48,Table43[],3,FALSE)</f>
        <v>517</v>
      </c>
      <c r="D48">
        <f>VLOOKUP(A48,Table43[],4,FALSE)</f>
        <v>0</v>
      </c>
      <c r="G48">
        <v>27940</v>
      </c>
      <c r="H48" t="s">
        <v>87</v>
      </c>
      <c r="I48">
        <v>169</v>
      </c>
      <c r="J48">
        <v>0</v>
      </c>
      <c r="N48" s="111">
        <v>27920</v>
      </c>
      <c r="O48" s="112">
        <v>487</v>
      </c>
      <c r="P48" s="112">
        <v>487</v>
      </c>
    </row>
    <row r="49" spans="1:16" x14ac:dyDescent="0.3">
      <c r="A49">
        <v>27937</v>
      </c>
      <c r="B49" t="s">
        <v>4</v>
      </c>
      <c r="C49">
        <f>VLOOKUP(A49,Table43[],3,FALSE)</f>
        <v>455</v>
      </c>
      <c r="D49">
        <f>VLOOKUP(A49,Table43[],4,FALSE)</f>
        <v>0</v>
      </c>
      <c r="G49">
        <v>27939</v>
      </c>
      <c r="H49" t="s">
        <v>53</v>
      </c>
      <c r="I49">
        <v>197</v>
      </c>
      <c r="J49">
        <v>0</v>
      </c>
      <c r="N49" s="111">
        <v>27921</v>
      </c>
      <c r="O49" s="112">
        <v>886</v>
      </c>
      <c r="P49" s="112">
        <v>0</v>
      </c>
    </row>
    <row r="50" spans="1:16" x14ac:dyDescent="0.3">
      <c r="A50">
        <v>27936</v>
      </c>
      <c r="B50" t="s">
        <v>4</v>
      </c>
      <c r="C50">
        <f>VLOOKUP(A50,Table43[],3,FALSE)</f>
        <v>74</v>
      </c>
      <c r="D50">
        <f>VLOOKUP(A50,Table43[],4,FALSE)</f>
        <v>0</v>
      </c>
      <c r="G50">
        <v>27937</v>
      </c>
      <c r="H50" t="s">
        <v>13</v>
      </c>
      <c r="I50">
        <v>455</v>
      </c>
      <c r="J50">
        <v>0</v>
      </c>
      <c r="N50" s="111">
        <v>27922</v>
      </c>
      <c r="O50" s="112">
        <v>963</v>
      </c>
      <c r="P50" s="112">
        <v>0</v>
      </c>
    </row>
    <row r="51" spans="1:16" x14ac:dyDescent="0.3">
      <c r="A51">
        <v>27964</v>
      </c>
      <c r="B51" t="s">
        <v>4</v>
      </c>
      <c r="C51">
        <f>VLOOKUP(A51,Table43[],3,FALSE)</f>
        <v>378</v>
      </c>
      <c r="D51">
        <f>VLOOKUP(A51,Table43[],4,FALSE)</f>
        <v>0</v>
      </c>
      <c r="G51">
        <v>27936</v>
      </c>
      <c r="H51" t="s">
        <v>13</v>
      </c>
      <c r="I51">
        <v>74</v>
      </c>
      <c r="J51">
        <v>0</v>
      </c>
      <c r="N51" s="111">
        <v>27924</v>
      </c>
      <c r="O51" s="112">
        <v>836</v>
      </c>
      <c r="P51" s="112">
        <v>0</v>
      </c>
    </row>
    <row r="52" spans="1:16" x14ac:dyDescent="0.3">
      <c r="A52">
        <v>27950</v>
      </c>
      <c r="B52" t="s">
        <v>50</v>
      </c>
      <c r="C52">
        <f>VLOOKUP(A52,Table43[],3,FALSE)</f>
        <v>1414</v>
      </c>
      <c r="D52">
        <f>VLOOKUP(A52,Table43[],4,FALSE)</f>
        <v>0</v>
      </c>
      <c r="G52">
        <v>27935</v>
      </c>
      <c r="H52" t="s">
        <v>15</v>
      </c>
      <c r="I52">
        <v>459</v>
      </c>
      <c r="J52">
        <v>0</v>
      </c>
      <c r="N52" s="111">
        <v>27926</v>
      </c>
      <c r="O52" s="112">
        <v>354</v>
      </c>
      <c r="P52" s="112">
        <v>0</v>
      </c>
    </row>
    <row r="53" spans="1:16" x14ac:dyDescent="0.3">
      <c r="A53">
        <v>27894</v>
      </c>
      <c r="B53" t="s">
        <v>50</v>
      </c>
      <c r="C53">
        <f>VLOOKUP(A53,Table43[],3,FALSE)</f>
        <v>603</v>
      </c>
      <c r="D53">
        <f>VLOOKUP(A53,Table43[],4,FALSE)</f>
        <v>0</v>
      </c>
      <c r="G53">
        <v>27933</v>
      </c>
      <c r="H53" t="s">
        <v>11</v>
      </c>
      <c r="I53">
        <v>430</v>
      </c>
      <c r="J53">
        <v>0</v>
      </c>
      <c r="N53" s="111">
        <v>27929</v>
      </c>
      <c r="O53" s="112">
        <v>1011</v>
      </c>
      <c r="P53" s="112">
        <v>0</v>
      </c>
    </row>
    <row r="54" spans="1:16" x14ac:dyDescent="0.3">
      <c r="A54">
        <v>27929</v>
      </c>
      <c r="B54" t="s">
        <v>50</v>
      </c>
      <c r="C54">
        <f>VLOOKUP(A54,Table43[],3,FALSE)</f>
        <v>1011</v>
      </c>
      <c r="D54">
        <f>VLOOKUP(A54,Table43[],4,FALSE)</f>
        <v>0</v>
      </c>
      <c r="G54">
        <v>27932</v>
      </c>
      <c r="H54" t="s">
        <v>9</v>
      </c>
      <c r="I54">
        <v>990</v>
      </c>
      <c r="J54">
        <v>0</v>
      </c>
      <c r="N54" s="111">
        <v>27930</v>
      </c>
      <c r="O54" s="112">
        <v>555</v>
      </c>
      <c r="P54" s="112">
        <v>0</v>
      </c>
    </row>
    <row r="55" spans="1:16" x14ac:dyDescent="0.3">
      <c r="A55">
        <v>27911</v>
      </c>
      <c r="B55" t="s">
        <v>38</v>
      </c>
      <c r="C55">
        <f>VLOOKUP(A55,Table43[],3,FALSE)</f>
        <v>221</v>
      </c>
      <c r="D55">
        <f>VLOOKUP(A55,Table43[],4,FALSE)</f>
        <v>0</v>
      </c>
      <c r="G55">
        <v>27931</v>
      </c>
      <c r="H55" t="s">
        <v>8</v>
      </c>
      <c r="I55">
        <v>564</v>
      </c>
      <c r="J55">
        <v>0</v>
      </c>
      <c r="N55" s="111">
        <v>27931</v>
      </c>
      <c r="O55" s="112">
        <v>564</v>
      </c>
      <c r="P55" s="112">
        <v>0</v>
      </c>
    </row>
    <row r="56" spans="1:16" x14ac:dyDescent="0.3">
      <c r="A56">
        <v>27943</v>
      </c>
      <c r="B56" t="s">
        <v>38</v>
      </c>
      <c r="C56">
        <f>VLOOKUP(A56,Table43[],3,FALSE)</f>
        <v>459</v>
      </c>
      <c r="D56">
        <f>VLOOKUP(A56,Table43[],4,FALSE)</f>
        <v>0</v>
      </c>
      <c r="G56">
        <v>27930</v>
      </c>
      <c r="H56" t="s">
        <v>15</v>
      </c>
      <c r="I56">
        <v>555</v>
      </c>
      <c r="J56">
        <v>0</v>
      </c>
      <c r="N56" s="111">
        <v>27932</v>
      </c>
      <c r="O56" s="112">
        <v>990</v>
      </c>
      <c r="P56" s="112">
        <v>0</v>
      </c>
    </row>
    <row r="57" spans="1:16" x14ac:dyDescent="0.3">
      <c r="A57">
        <v>27840</v>
      </c>
      <c r="B57" t="s">
        <v>38</v>
      </c>
      <c r="C57">
        <f>VLOOKUP(A57,Table43[],3,FALSE)</f>
        <v>374</v>
      </c>
      <c r="D57">
        <f>VLOOKUP(A57,Table43[],4,FALSE)</f>
        <v>0</v>
      </c>
      <c r="G57">
        <v>27929</v>
      </c>
      <c r="H57" t="s">
        <v>14</v>
      </c>
      <c r="I57">
        <v>1011</v>
      </c>
      <c r="J57">
        <v>0</v>
      </c>
      <c r="N57" s="111">
        <v>27933</v>
      </c>
      <c r="O57" s="112">
        <v>430</v>
      </c>
      <c r="P57" s="112">
        <v>0</v>
      </c>
    </row>
    <row r="58" spans="1:16" x14ac:dyDescent="0.3">
      <c r="A58">
        <v>27780</v>
      </c>
      <c r="B58" t="s">
        <v>38</v>
      </c>
      <c r="C58">
        <f>VLOOKUP(A58,Table43[],3,FALSE)</f>
        <v>1093.6500000000001</v>
      </c>
      <c r="D58">
        <f>VLOOKUP(A58,Table43[],4,FALSE)</f>
        <v>0</v>
      </c>
      <c r="G58">
        <v>27927</v>
      </c>
      <c r="H58" t="s">
        <v>7</v>
      </c>
      <c r="I58">
        <v>0</v>
      </c>
      <c r="J58">
        <v>0</v>
      </c>
      <c r="N58" s="111">
        <v>27935</v>
      </c>
      <c r="O58" s="112">
        <v>459</v>
      </c>
      <c r="P58" s="112">
        <v>0</v>
      </c>
    </row>
    <row r="59" spans="1:16" x14ac:dyDescent="0.3">
      <c r="A59">
        <v>27916</v>
      </c>
      <c r="B59" t="s">
        <v>38</v>
      </c>
      <c r="C59">
        <f>VLOOKUP(A59,Table43[],3,FALSE)</f>
        <v>313</v>
      </c>
      <c r="D59">
        <f>VLOOKUP(A59,Table43[],4,FALSE)</f>
        <v>0</v>
      </c>
      <c r="G59">
        <v>27926</v>
      </c>
      <c r="H59" t="s">
        <v>87</v>
      </c>
      <c r="I59">
        <v>354</v>
      </c>
      <c r="J59">
        <v>0</v>
      </c>
      <c r="N59" s="111">
        <v>27936</v>
      </c>
      <c r="O59" s="112">
        <v>74</v>
      </c>
      <c r="P59" s="112">
        <v>0</v>
      </c>
    </row>
    <row r="60" spans="1:16" x14ac:dyDescent="0.3">
      <c r="A60">
        <v>27947</v>
      </c>
      <c r="B60" t="s">
        <v>38</v>
      </c>
      <c r="C60">
        <f>VLOOKUP(A60,Table43[],3,FALSE)</f>
        <v>490</v>
      </c>
      <c r="D60">
        <f>VLOOKUP(A60,Table43[],4,FALSE)</f>
        <v>0</v>
      </c>
      <c r="G60">
        <v>27925</v>
      </c>
      <c r="H60" t="s">
        <v>7</v>
      </c>
      <c r="I60">
        <v>0</v>
      </c>
      <c r="J60">
        <v>0</v>
      </c>
      <c r="N60" s="111">
        <v>27937</v>
      </c>
      <c r="O60" s="112">
        <v>455</v>
      </c>
      <c r="P60" s="112">
        <v>0</v>
      </c>
    </row>
    <row r="61" spans="1:16" x14ac:dyDescent="0.3">
      <c r="A61">
        <v>27978</v>
      </c>
      <c r="B61" t="s">
        <v>38</v>
      </c>
      <c r="C61">
        <f>VLOOKUP(A61,Table43[],3,FALSE)</f>
        <v>1292</v>
      </c>
      <c r="D61">
        <f>VLOOKUP(A61,Table43[],4,FALSE)</f>
        <v>0</v>
      </c>
      <c r="G61">
        <v>27924</v>
      </c>
      <c r="H61" t="s">
        <v>11</v>
      </c>
      <c r="I61">
        <v>836</v>
      </c>
      <c r="J61">
        <v>0</v>
      </c>
      <c r="N61" s="111">
        <v>27939</v>
      </c>
      <c r="O61" s="112">
        <v>197</v>
      </c>
      <c r="P61" s="112">
        <v>0</v>
      </c>
    </row>
    <row r="62" spans="1:16" x14ac:dyDescent="0.3">
      <c r="A62">
        <v>27796</v>
      </c>
      <c r="B62" t="s">
        <v>44</v>
      </c>
      <c r="C62">
        <f>VLOOKUP(A62,Table43[],3,FALSE)</f>
        <v>489</v>
      </c>
      <c r="D62">
        <f>VLOOKUP(A62,Table43[],4,FALSE)</f>
        <v>0</v>
      </c>
      <c r="G62">
        <v>27922</v>
      </c>
      <c r="H62" t="s">
        <v>11</v>
      </c>
      <c r="I62">
        <v>963</v>
      </c>
      <c r="J62">
        <v>0</v>
      </c>
      <c r="N62" s="111">
        <v>27940</v>
      </c>
      <c r="O62" s="112">
        <v>169</v>
      </c>
      <c r="P62" s="112">
        <v>0</v>
      </c>
    </row>
    <row r="63" spans="1:16" x14ac:dyDescent="0.3">
      <c r="A63">
        <v>27940</v>
      </c>
      <c r="B63" t="s">
        <v>86</v>
      </c>
      <c r="C63">
        <f>VLOOKUP(A63,Table43[],3,FALSE)</f>
        <v>169</v>
      </c>
      <c r="D63">
        <f>VLOOKUP(A63,Table43[],4,FALSE)</f>
        <v>0</v>
      </c>
      <c r="G63">
        <v>27921</v>
      </c>
      <c r="H63" t="s">
        <v>53</v>
      </c>
      <c r="I63">
        <v>886</v>
      </c>
      <c r="J63">
        <v>0</v>
      </c>
      <c r="N63" s="111">
        <v>27942</v>
      </c>
      <c r="O63" s="112">
        <v>31</v>
      </c>
      <c r="P63" s="112">
        <v>0</v>
      </c>
    </row>
    <row r="64" spans="1:16" x14ac:dyDescent="0.3">
      <c r="A64">
        <v>27926</v>
      </c>
      <c r="B64" t="s">
        <v>86</v>
      </c>
      <c r="C64">
        <f>VLOOKUP(A64,Table43[],3,FALSE)</f>
        <v>354</v>
      </c>
      <c r="D64">
        <f>VLOOKUP(A64,Table43[],4,FALSE)</f>
        <v>0</v>
      </c>
      <c r="G64">
        <v>27920</v>
      </c>
      <c r="H64" t="s">
        <v>53</v>
      </c>
      <c r="I64">
        <v>487</v>
      </c>
      <c r="J64">
        <v>487</v>
      </c>
      <c r="N64" s="111">
        <v>27943</v>
      </c>
      <c r="O64" s="112">
        <v>459</v>
      </c>
      <c r="P64" s="112">
        <v>0</v>
      </c>
    </row>
    <row r="65" spans="1:16" x14ac:dyDescent="0.3">
      <c r="A65">
        <v>27903</v>
      </c>
      <c r="B65" t="s">
        <v>86</v>
      </c>
      <c r="C65">
        <f>VLOOKUP(A65,Table43[],3,FALSE)</f>
        <v>421</v>
      </c>
      <c r="D65">
        <f>VLOOKUP(A65,Table43[],4,FALSE)</f>
        <v>0</v>
      </c>
      <c r="G65">
        <v>27919</v>
      </c>
      <c r="H65" t="s">
        <v>8</v>
      </c>
      <c r="I65">
        <v>574</v>
      </c>
      <c r="J65">
        <v>0</v>
      </c>
      <c r="N65" s="111">
        <v>27944</v>
      </c>
      <c r="O65" s="112">
        <v>368</v>
      </c>
      <c r="P65" s="112">
        <v>0</v>
      </c>
    </row>
    <row r="66" spans="1:16" x14ac:dyDescent="0.3">
      <c r="A66">
        <v>27809</v>
      </c>
      <c r="B66" t="s">
        <v>86</v>
      </c>
      <c r="C66">
        <f>VLOOKUP(A66,Table43[],3,FALSE)</f>
        <v>777</v>
      </c>
      <c r="D66">
        <f>VLOOKUP(A66,Table43[],4,FALSE)</f>
        <v>0</v>
      </c>
      <c r="G66">
        <v>27918</v>
      </c>
      <c r="H66" t="s">
        <v>11</v>
      </c>
      <c r="I66">
        <v>552</v>
      </c>
      <c r="J66">
        <v>0</v>
      </c>
      <c r="N66" s="111">
        <v>27945</v>
      </c>
      <c r="O66" s="112">
        <v>583</v>
      </c>
      <c r="P66" s="112">
        <v>0</v>
      </c>
    </row>
    <row r="67" spans="1:16" x14ac:dyDescent="0.3">
      <c r="A67">
        <v>27759</v>
      </c>
      <c r="B67" t="s">
        <v>86</v>
      </c>
      <c r="C67">
        <f>VLOOKUP(A67,Table43[],3,FALSE)</f>
        <v>137</v>
      </c>
      <c r="D67">
        <f>VLOOKUP(A67,Table43[],4,FALSE)</f>
        <v>0</v>
      </c>
      <c r="G67">
        <v>27917</v>
      </c>
      <c r="H67" t="s">
        <v>53</v>
      </c>
      <c r="I67">
        <v>917</v>
      </c>
      <c r="J67">
        <v>0</v>
      </c>
      <c r="N67" s="111">
        <v>27947</v>
      </c>
      <c r="O67" s="112">
        <v>490</v>
      </c>
      <c r="P67" s="112">
        <v>0</v>
      </c>
    </row>
    <row r="68" spans="1:16" x14ac:dyDescent="0.3">
      <c r="A68">
        <v>27670</v>
      </c>
      <c r="B68" t="s">
        <v>86</v>
      </c>
      <c r="C68">
        <f>VLOOKUP(A68,Table43[],3,FALSE)</f>
        <v>361</v>
      </c>
      <c r="D68">
        <f>VLOOKUP(A68,Table43[],4,FALSE)</f>
        <v>0</v>
      </c>
      <c r="G68">
        <v>27916</v>
      </c>
      <c r="H68" t="s">
        <v>18</v>
      </c>
      <c r="I68">
        <v>313</v>
      </c>
      <c r="J68">
        <v>0</v>
      </c>
      <c r="N68" s="111">
        <v>27948</v>
      </c>
      <c r="O68" s="112">
        <v>1059</v>
      </c>
      <c r="P68" s="112">
        <v>0</v>
      </c>
    </row>
    <row r="69" spans="1:16" x14ac:dyDescent="0.3">
      <c r="A69">
        <v>27965</v>
      </c>
      <c r="B69" t="s">
        <v>86</v>
      </c>
      <c r="C69">
        <f>VLOOKUP(A69,Table43[],3,FALSE)</f>
        <v>607</v>
      </c>
      <c r="D69">
        <f>VLOOKUP(A69,Table43[],4,FALSE)</f>
        <v>0</v>
      </c>
      <c r="G69">
        <v>27915</v>
      </c>
      <c r="H69" t="s">
        <v>8</v>
      </c>
      <c r="I69">
        <v>778</v>
      </c>
      <c r="J69">
        <v>778</v>
      </c>
      <c r="N69" s="111">
        <v>27949</v>
      </c>
      <c r="O69" s="112">
        <v>473</v>
      </c>
      <c r="P69" s="112">
        <v>0</v>
      </c>
    </row>
    <row r="70" spans="1:16" x14ac:dyDescent="0.3">
      <c r="A70">
        <v>27844</v>
      </c>
      <c r="B70" t="s">
        <v>86</v>
      </c>
      <c r="C70">
        <f>VLOOKUP(A70,Table43[],3,FALSE)</f>
        <v>457</v>
      </c>
      <c r="D70">
        <f>VLOOKUP(A70,Table43[],4,FALSE)</f>
        <v>0</v>
      </c>
      <c r="G70">
        <v>27912</v>
      </c>
      <c r="H70" t="s">
        <v>11</v>
      </c>
      <c r="I70">
        <v>889</v>
      </c>
      <c r="J70">
        <v>889</v>
      </c>
      <c r="N70" s="111">
        <v>27950</v>
      </c>
      <c r="O70" s="112">
        <v>1414</v>
      </c>
      <c r="P70" s="112">
        <v>0</v>
      </c>
    </row>
    <row r="71" spans="1:16" x14ac:dyDescent="0.3">
      <c r="A71">
        <v>27888</v>
      </c>
      <c r="B71" t="s">
        <v>86</v>
      </c>
      <c r="C71">
        <f>VLOOKUP(A71,Table43[],3,FALSE)</f>
        <v>450</v>
      </c>
      <c r="D71">
        <f>VLOOKUP(A71,Table43[],4,FALSE)</f>
        <v>0</v>
      </c>
      <c r="G71">
        <v>27911</v>
      </c>
      <c r="H71" t="s">
        <v>18</v>
      </c>
      <c r="I71">
        <v>221</v>
      </c>
      <c r="J71">
        <v>0</v>
      </c>
      <c r="N71" s="111">
        <v>27952</v>
      </c>
      <c r="O71" s="112">
        <v>512</v>
      </c>
      <c r="P71" s="112">
        <v>0</v>
      </c>
    </row>
    <row r="72" spans="1:16" x14ac:dyDescent="0.3">
      <c r="A72">
        <v>27968</v>
      </c>
      <c r="B72" t="s">
        <v>86</v>
      </c>
      <c r="C72">
        <f>VLOOKUP(A72,Table43[],3,FALSE)</f>
        <v>23</v>
      </c>
      <c r="D72">
        <f>VLOOKUP(A72,Table43[],4,FALSE)</f>
        <v>0</v>
      </c>
      <c r="G72">
        <v>27910</v>
      </c>
      <c r="H72" t="s">
        <v>9</v>
      </c>
      <c r="I72">
        <v>543</v>
      </c>
      <c r="J72">
        <v>0</v>
      </c>
      <c r="N72" s="111">
        <v>27953</v>
      </c>
      <c r="O72" s="112">
        <v>670.65</v>
      </c>
      <c r="P72" s="112">
        <v>0</v>
      </c>
    </row>
    <row r="73" spans="1:16" x14ac:dyDescent="0.3">
      <c r="A73">
        <v>27791</v>
      </c>
      <c r="B73" t="s">
        <v>86</v>
      </c>
      <c r="C73">
        <f>VLOOKUP(A73,Table43[],3,FALSE)</f>
        <v>1316</v>
      </c>
      <c r="D73">
        <f>VLOOKUP(A73,Table43[],4,FALSE)</f>
        <v>0</v>
      </c>
      <c r="G73">
        <v>27908</v>
      </c>
      <c r="H73" t="s">
        <v>7</v>
      </c>
      <c r="I73">
        <v>1027</v>
      </c>
      <c r="J73">
        <v>0</v>
      </c>
      <c r="N73" s="111">
        <v>27955</v>
      </c>
      <c r="O73" s="112">
        <v>238</v>
      </c>
      <c r="P73" s="112">
        <v>0</v>
      </c>
    </row>
    <row r="74" spans="1:16" x14ac:dyDescent="0.3">
      <c r="A74">
        <v>27952</v>
      </c>
      <c r="B74" t="s">
        <v>86</v>
      </c>
      <c r="C74">
        <f>VLOOKUP(A74,Table43[],3,FALSE)</f>
        <v>512</v>
      </c>
      <c r="D74">
        <f>VLOOKUP(A74,Table43[],4,FALSE)</f>
        <v>0</v>
      </c>
      <c r="G74">
        <v>27907</v>
      </c>
      <c r="H74" t="s">
        <v>20</v>
      </c>
      <c r="I74">
        <v>198</v>
      </c>
      <c r="J74">
        <v>0</v>
      </c>
      <c r="N74" s="111">
        <v>27959</v>
      </c>
      <c r="O74" s="112">
        <v>441</v>
      </c>
      <c r="P74" s="112">
        <v>0</v>
      </c>
    </row>
    <row r="75" spans="1:16" x14ac:dyDescent="0.3">
      <c r="A75">
        <v>27971</v>
      </c>
      <c r="B75" t="s">
        <v>86</v>
      </c>
      <c r="C75">
        <f>VLOOKUP(A75,Table43[],3,FALSE)</f>
        <v>659.5</v>
      </c>
      <c r="D75">
        <f>VLOOKUP(A75,Table43[],4,FALSE)</f>
        <v>0</v>
      </c>
      <c r="G75">
        <v>27906</v>
      </c>
      <c r="H75" t="s">
        <v>11</v>
      </c>
      <c r="I75">
        <v>721</v>
      </c>
      <c r="J75">
        <v>0</v>
      </c>
      <c r="N75" s="111">
        <v>27960</v>
      </c>
      <c r="O75" s="112">
        <v>517</v>
      </c>
      <c r="P75" s="112">
        <v>0</v>
      </c>
    </row>
    <row r="76" spans="1:16" x14ac:dyDescent="0.3">
      <c r="A76">
        <v>27977</v>
      </c>
      <c r="B76" t="s">
        <v>86</v>
      </c>
      <c r="C76">
        <f>VLOOKUP(A76,Table43[],3,FALSE)</f>
        <v>460</v>
      </c>
      <c r="D76">
        <f>VLOOKUP(A76,Table43[],4,FALSE)</f>
        <v>0</v>
      </c>
      <c r="G76">
        <v>27905</v>
      </c>
      <c r="H76" t="s">
        <v>53</v>
      </c>
      <c r="I76">
        <v>613</v>
      </c>
      <c r="J76">
        <v>613</v>
      </c>
      <c r="N76" s="111">
        <v>27963</v>
      </c>
      <c r="O76" s="112">
        <v>452</v>
      </c>
      <c r="P76" s="112">
        <v>0</v>
      </c>
    </row>
    <row r="77" spans="1:16" x14ac:dyDescent="0.3">
      <c r="A77">
        <v>27980</v>
      </c>
      <c r="B77" t="s">
        <v>86</v>
      </c>
      <c r="C77">
        <f>VLOOKUP(A77,Table43[],3,FALSE)</f>
        <v>462</v>
      </c>
      <c r="D77">
        <f>VLOOKUP(A77,Table43[],4,FALSE)</f>
        <v>0</v>
      </c>
      <c r="G77">
        <v>27903</v>
      </c>
      <c r="H77" t="s">
        <v>87</v>
      </c>
      <c r="I77">
        <v>421</v>
      </c>
      <c r="J77">
        <v>0</v>
      </c>
      <c r="N77" s="111">
        <v>27964</v>
      </c>
      <c r="O77" s="112">
        <v>378</v>
      </c>
      <c r="P77" s="112">
        <v>0</v>
      </c>
    </row>
    <row r="78" spans="1:16" x14ac:dyDescent="0.3">
      <c r="A78">
        <v>27989</v>
      </c>
      <c r="B78" t="s">
        <v>6</v>
      </c>
      <c r="C78">
        <f>VLOOKUP(A78,Table43[],3,FALSE)</f>
        <v>379</v>
      </c>
      <c r="D78">
        <f>VLOOKUP(A78,Table43[],4,FALSE)</f>
        <v>0</v>
      </c>
      <c r="G78">
        <v>27901</v>
      </c>
      <c r="H78" t="s">
        <v>9</v>
      </c>
      <c r="I78">
        <v>324</v>
      </c>
      <c r="J78">
        <v>0</v>
      </c>
      <c r="N78" s="111">
        <v>27965</v>
      </c>
      <c r="O78" s="112">
        <v>607</v>
      </c>
      <c r="P78" s="112">
        <v>0</v>
      </c>
    </row>
    <row r="79" spans="1:16" x14ac:dyDescent="0.3">
      <c r="A79">
        <v>27988</v>
      </c>
      <c r="B79" t="s">
        <v>6</v>
      </c>
      <c r="C79">
        <f>VLOOKUP(A79,Table43[],3,FALSE)</f>
        <v>454</v>
      </c>
      <c r="D79">
        <f>VLOOKUP(A79,Table43[],4,FALSE)</f>
        <v>0</v>
      </c>
      <c r="G79">
        <v>27900</v>
      </c>
      <c r="H79" t="s">
        <v>11</v>
      </c>
      <c r="I79">
        <v>1130</v>
      </c>
      <c r="J79">
        <v>0</v>
      </c>
      <c r="N79" s="111">
        <v>27966</v>
      </c>
      <c r="O79" s="112">
        <v>23</v>
      </c>
      <c r="P79" s="112">
        <v>0</v>
      </c>
    </row>
    <row r="80" spans="1:16" x14ac:dyDescent="0.3">
      <c r="A80">
        <v>27984</v>
      </c>
      <c r="B80" t="s">
        <v>6</v>
      </c>
      <c r="C80">
        <f>VLOOKUP(A80,Table43[],3,FALSE)</f>
        <v>658</v>
      </c>
      <c r="D80">
        <f>VLOOKUP(A80,Table43[],4,FALSE)</f>
        <v>0</v>
      </c>
      <c r="G80">
        <v>27899</v>
      </c>
      <c r="H80" t="s">
        <v>8</v>
      </c>
      <c r="I80">
        <v>281.3</v>
      </c>
      <c r="J80">
        <v>0</v>
      </c>
      <c r="N80" s="111">
        <v>27967</v>
      </c>
      <c r="O80" s="112">
        <v>673</v>
      </c>
      <c r="P80" s="112">
        <v>0</v>
      </c>
    </row>
    <row r="81" spans="1:16" x14ac:dyDescent="0.3">
      <c r="A81">
        <v>27967</v>
      </c>
      <c r="B81" t="s">
        <v>6</v>
      </c>
      <c r="C81">
        <f>VLOOKUP(A81,Table43[],3,FALSE)</f>
        <v>673</v>
      </c>
      <c r="D81">
        <f>VLOOKUP(A81,Table43[],4,FALSE)</f>
        <v>0</v>
      </c>
      <c r="G81">
        <v>27898</v>
      </c>
      <c r="H81" t="s">
        <v>21</v>
      </c>
      <c r="I81">
        <v>401</v>
      </c>
      <c r="J81">
        <v>0</v>
      </c>
      <c r="N81" s="111">
        <v>27968</v>
      </c>
      <c r="O81" s="112">
        <v>23</v>
      </c>
      <c r="P81" s="112">
        <v>0</v>
      </c>
    </row>
    <row r="82" spans="1:16" x14ac:dyDescent="0.3">
      <c r="A82">
        <v>27942</v>
      </c>
      <c r="B82" t="s">
        <v>6</v>
      </c>
      <c r="C82">
        <f>VLOOKUP(A82,Table43[],3,FALSE)</f>
        <v>31</v>
      </c>
      <c r="D82">
        <f>VLOOKUP(A82,Table43[],4,FALSE)</f>
        <v>0</v>
      </c>
      <c r="G82">
        <v>27897</v>
      </c>
      <c r="H82" t="s">
        <v>8</v>
      </c>
      <c r="I82">
        <v>363</v>
      </c>
      <c r="J82">
        <v>0</v>
      </c>
      <c r="N82" s="111">
        <v>27970</v>
      </c>
      <c r="O82" s="112">
        <v>484</v>
      </c>
      <c r="P82" s="112">
        <v>484</v>
      </c>
    </row>
    <row r="83" spans="1:16" x14ac:dyDescent="0.3">
      <c r="A83">
        <v>27990</v>
      </c>
      <c r="B83" t="s">
        <v>6</v>
      </c>
      <c r="C83">
        <f>VLOOKUP(A83,Table43[],3,FALSE)</f>
        <v>415</v>
      </c>
      <c r="D83">
        <f>VLOOKUP(A83,Table43[],4,FALSE)</f>
        <v>0</v>
      </c>
      <c r="G83">
        <v>27896</v>
      </c>
      <c r="H83" t="s">
        <v>12</v>
      </c>
      <c r="I83">
        <v>952</v>
      </c>
      <c r="J83">
        <v>0</v>
      </c>
      <c r="N83" s="111">
        <v>27971</v>
      </c>
      <c r="O83" s="112">
        <v>659.5</v>
      </c>
      <c r="P83" s="112">
        <v>0</v>
      </c>
    </row>
    <row r="84" spans="1:16" x14ac:dyDescent="0.3">
      <c r="A84">
        <v>27972</v>
      </c>
      <c r="B84" t="s">
        <v>6</v>
      </c>
      <c r="C84">
        <f>VLOOKUP(A84,Table43[],3,FALSE)</f>
        <v>430</v>
      </c>
      <c r="D84">
        <f>VLOOKUP(A84,Table43[],4,FALSE)</f>
        <v>0</v>
      </c>
      <c r="G84">
        <v>27894</v>
      </c>
      <c r="H84" t="s">
        <v>14</v>
      </c>
      <c r="I84">
        <v>603</v>
      </c>
      <c r="J84">
        <v>0</v>
      </c>
      <c r="N84" s="111">
        <v>27972</v>
      </c>
      <c r="O84" s="112">
        <v>430</v>
      </c>
      <c r="P84" s="112">
        <v>0</v>
      </c>
    </row>
    <row r="85" spans="1:16" x14ac:dyDescent="0.3">
      <c r="A85">
        <v>27889</v>
      </c>
      <c r="B85" t="s">
        <v>6</v>
      </c>
      <c r="C85">
        <f>VLOOKUP(A85,Table43[],3,FALSE)</f>
        <v>508</v>
      </c>
      <c r="D85">
        <f>VLOOKUP(A85,Table43[],4,FALSE)</f>
        <v>0</v>
      </c>
      <c r="G85">
        <v>27892</v>
      </c>
      <c r="H85" t="s">
        <v>20</v>
      </c>
      <c r="I85">
        <v>450</v>
      </c>
      <c r="J85">
        <v>0</v>
      </c>
      <c r="N85" s="111">
        <v>27973</v>
      </c>
      <c r="O85" s="112">
        <v>569</v>
      </c>
      <c r="P85" s="112">
        <v>0</v>
      </c>
    </row>
    <row r="86" spans="1:16" x14ac:dyDescent="0.3">
      <c r="A86">
        <v>27783</v>
      </c>
      <c r="B86" t="s">
        <v>6</v>
      </c>
      <c r="C86">
        <f>VLOOKUP(A86,Table43[],3,FALSE)</f>
        <v>143</v>
      </c>
      <c r="D86">
        <f>VLOOKUP(A86,Table43[],4,FALSE)</f>
        <v>0</v>
      </c>
      <c r="G86">
        <v>27891</v>
      </c>
      <c r="H86" t="s">
        <v>18</v>
      </c>
      <c r="I86">
        <v>534</v>
      </c>
      <c r="J86">
        <v>0</v>
      </c>
      <c r="N86" s="111">
        <v>27975</v>
      </c>
      <c r="O86" s="112">
        <v>471</v>
      </c>
      <c r="P86" s="112">
        <v>0</v>
      </c>
    </row>
    <row r="87" spans="1:16" x14ac:dyDescent="0.3">
      <c r="A87">
        <v>27896</v>
      </c>
      <c r="B87" t="s">
        <v>6</v>
      </c>
      <c r="C87">
        <f>VLOOKUP(A87,Table43[],3,FALSE)</f>
        <v>952</v>
      </c>
      <c r="D87">
        <f>VLOOKUP(A87,Table43[],4,FALSE)</f>
        <v>0</v>
      </c>
      <c r="G87">
        <v>27889</v>
      </c>
      <c r="H87" t="s">
        <v>12</v>
      </c>
      <c r="I87">
        <v>508</v>
      </c>
      <c r="J87">
        <v>0</v>
      </c>
      <c r="N87" s="111">
        <v>27976</v>
      </c>
      <c r="O87" s="112">
        <v>130</v>
      </c>
      <c r="P87" s="112">
        <v>0</v>
      </c>
    </row>
    <row r="88" spans="1:16" x14ac:dyDescent="0.3">
      <c r="A88">
        <v>27849</v>
      </c>
      <c r="B88" t="s">
        <v>6</v>
      </c>
      <c r="C88">
        <f>VLOOKUP(A88,Table43[],3,FALSE)</f>
        <v>1549</v>
      </c>
      <c r="D88">
        <f>VLOOKUP(A88,Table43[],4,FALSE)</f>
        <v>0</v>
      </c>
      <c r="G88">
        <v>27888</v>
      </c>
      <c r="H88" t="s">
        <v>87</v>
      </c>
      <c r="I88">
        <v>450</v>
      </c>
      <c r="J88">
        <v>0</v>
      </c>
      <c r="N88" s="111">
        <v>27977</v>
      </c>
      <c r="O88" s="112">
        <v>460</v>
      </c>
      <c r="P88" s="112">
        <v>0</v>
      </c>
    </row>
    <row r="89" spans="1:16" x14ac:dyDescent="0.3">
      <c r="A89">
        <v>27826</v>
      </c>
      <c r="B89" t="s">
        <v>6</v>
      </c>
      <c r="C89">
        <f>VLOOKUP(A89,Table43[],3,FALSE)</f>
        <v>945</v>
      </c>
      <c r="D89">
        <f>VLOOKUP(A89,Table43[],4,FALSE)</f>
        <v>0</v>
      </c>
      <c r="G89">
        <v>27887</v>
      </c>
      <c r="H89" t="s">
        <v>8</v>
      </c>
      <c r="I89">
        <v>538</v>
      </c>
      <c r="J89">
        <v>0</v>
      </c>
      <c r="N89" s="111">
        <v>27978</v>
      </c>
      <c r="O89" s="112">
        <v>1292</v>
      </c>
      <c r="P89" s="112">
        <v>0</v>
      </c>
    </row>
    <row r="90" spans="1:16" x14ac:dyDescent="0.3">
      <c r="A90">
        <v>27875</v>
      </c>
      <c r="B90" t="s">
        <v>6</v>
      </c>
      <c r="C90">
        <f>VLOOKUP(A90,Table43[],3,FALSE)</f>
        <v>2540</v>
      </c>
      <c r="D90">
        <f>VLOOKUP(A90,Table43[],4,FALSE)</f>
        <v>0</v>
      </c>
      <c r="G90">
        <v>27886</v>
      </c>
      <c r="H90" t="s">
        <v>15</v>
      </c>
      <c r="I90">
        <v>550</v>
      </c>
      <c r="J90">
        <v>0</v>
      </c>
      <c r="N90" s="111">
        <v>27979</v>
      </c>
      <c r="O90" s="112">
        <v>1666</v>
      </c>
      <c r="P90" s="112">
        <v>0</v>
      </c>
    </row>
    <row r="91" spans="1:16" x14ac:dyDescent="0.3">
      <c r="A91">
        <v>27979</v>
      </c>
      <c r="B91" t="s">
        <v>6</v>
      </c>
      <c r="C91">
        <f>VLOOKUP(A91,Table43[],3,FALSE)</f>
        <v>1666</v>
      </c>
      <c r="D91">
        <f>VLOOKUP(A91,Table43[],4,FALSE)</f>
        <v>0</v>
      </c>
      <c r="G91">
        <v>27883</v>
      </c>
      <c r="H91" t="s">
        <v>87</v>
      </c>
      <c r="I91">
        <v>609</v>
      </c>
      <c r="J91">
        <v>0</v>
      </c>
      <c r="N91" s="111">
        <v>27980</v>
      </c>
      <c r="O91" s="112">
        <v>462</v>
      </c>
      <c r="P91" s="112">
        <v>0</v>
      </c>
    </row>
    <row r="92" spans="1:16" x14ac:dyDescent="0.3">
      <c r="A92">
        <v>27983</v>
      </c>
      <c r="B92" t="s">
        <v>6</v>
      </c>
      <c r="C92">
        <f>VLOOKUP(A92,Table43[],3,FALSE)</f>
        <v>635</v>
      </c>
      <c r="D92">
        <f>VLOOKUP(A92,Table43[],4,FALSE)</f>
        <v>0</v>
      </c>
      <c r="G92">
        <v>27879</v>
      </c>
      <c r="H92" t="s">
        <v>9</v>
      </c>
      <c r="I92">
        <v>460</v>
      </c>
      <c r="J92">
        <v>0</v>
      </c>
      <c r="N92" s="111">
        <v>27981</v>
      </c>
      <c r="O92" s="112">
        <v>411</v>
      </c>
      <c r="P92" s="112">
        <v>0</v>
      </c>
    </row>
    <row r="93" spans="1:16" x14ac:dyDescent="0.3">
      <c r="A93">
        <v>27991</v>
      </c>
      <c r="B93" t="s">
        <v>46</v>
      </c>
      <c r="C93">
        <f>VLOOKUP(A93,Table43[],3,FALSE)</f>
        <v>240</v>
      </c>
      <c r="D93">
        <f>VLOOKUP(A93,Table43[],4,FALSE)</f>
        <v>0</v>
      </c>
      <c r="G93">
        <v>27878</v>
      </c>
      <c r="H93" t="s">
        <v>67</v>
      </c>
      <c r="I93">
        <v>631</v>
      </c>
      <c r="J93">
        <v>0</v>
      </c>
      <c r="N93" s="111">
        <v>27983</v>
      </c>
      <c r="O93" s="112">
        <v>635</v>
      </c>
      <c r="P93" s="112">
        <v>0</v>
      </c>
    </row>
    <row r="94" spans="1:16" x14ac:dyDescent="0.3">
      <c r="A94">
        <v>27975</v>
      </c>
      <c r="B94" t="s">
        <v>46</v>
      </c>
      <c r="C94">
        <f>VLOOKUP(A94,Table43[],3,FALSE)</f>
        <v>471</v>
      </c>
      <c r="D94">
        <f>VLOOKUP(A94,Table43[],4,FALSE)</f>
        <v>0</v>
      </c>
      <c r="G94">
        <v>27876</v>
      </c>
      <c r="H94" t="s">
        <v>20</v>
      </c>
      <c r="I94">
        <v>318.64999999999998</v>
      </c>
      <c r="J94">
        <v>0</v>
      </c>
      <c r="N94" s="111">
        <v>27984</v>
      </c>
      <c r="O94" s="112">
        <v>658</v>
      </c>
      <c r="P94" s="112">
        <v>0</v>
      </c>
    </row>
    <row r="95" spans="1:16" x14ac:dyDescent="0.3">
      <c r="A95">
        <v>27930</v>
      </c>
      <c r="B95" t="s">
        <v>46</v>
      </c>
      <c r="C95">
        <f>VLOOKUP(A95,Table43[],3,FALSE)</f>
        <v>555</v>
      </c>
      <c r="D95">
        <f>VLOOKUP(A95,Table43[],4,FALSE)</f>
        <v>0</v>
      </c>
      <c r="G95">
        <v>27875</v>
      </c>
      <c r="H95" t="s">
        <v>12</v>
      </c>
      <c r="I95">
        <v>2540</v>
      </c>
      <c r="J95">
        <v>0</v>
      </c>
      <c r="N95" s="111">
        <v>27985</v>
      </c>
      <c r="O95" s="112">
        <v>459</v>
      </c>
      <c r="P95" s="112">
        <v>0</v>
      </c>
    </row>
    <row r="96" spans="1:16" x14ac:dyDescent="0.3">
      <c r="A96">
        <v>27935</v>
      </c>
      <c r="B96" t="s">
        <v>46</v>
      </c>
      <c r="C96">
        <f>VLOOKUP(A96,Table43[],3,FALSE)</f>
        <v>459</v>
      </c>
      <c r="D96">
        <f>VLOOKUP(A96,Table43[],4,FALSE)</f>
        <v>0</v>
      </c>
      <c r="G96">
        <v>27872</v>
      </c>
      <c r="H96" t="s">
        <v>7</v>
      </c>
      <c r="I96">
        <v>468</v>
      </c>
      <c r="J96">
        <v>0</v>
      </c>
      <c r="N96" s="111">
        <v>27986</v>
      </c>
      <c r="O96" s="112">
        <v>462</v>
      </c>
      <c r="P96" s="112">
        <v>0</v>
      </c>
    </row>
    <row r="97" spans="1:16" x14ac:dyDescent="0.3">
      <c r="A97">
        <v>27976</v>
      </c>
      <c r="B97" t="s">
        <v>46</v>
      </c>
      <c r="C97">
        <f>VLOOKUP(A97,Table43[],3,FALSE)</f>
        <v>130</v>
      </c>
      <c r="D97">
        <f>VLOOKUP(A97,Table43[],4,FALSE)</f>
        <v>0</v>
      </c>
      <c r="G97">
        <v>27870</v>
      </c>
      <c r="H97" t="s">
        <v>53</v>
      </c>
      <c r="I97">
        <v>770</v>
      </c>
      <c r="J97">
        <v>770</v>
      </c>
      <c r="N97" s="111">
        <v>27987</v>
      </c>
      <c r="O97" s="112">
        <v>523</v>
      </c>
      <c r="P97" s="112">
        <v>0</v>
      </c>
    </row>
    <row r="98" spans="1:16" x14ac:dyDescent="0.3">
      <c r="A98">
        <v>27866</v>
      </c>
      <c r="B98" t="s">
        <v>3</v>
      </c>
      <c r="C98">
        <f>VLOOKUP(A98,Table43[],3,FALSE)</f>
        <v>439</v>
      </c>
      <c r="D98">
        <f>VLOOKUP(A98,Table43[],4,FALSE)</f>
        <v>0</v>
      </c>
      <c r="G98">
        <v>27868</v>
      </c>
      <c r="H98" t="s">
        <v>15</v>
      </c>
      <c r="I98">
        <v>292</v>
      </c>
      <c r="J98">
        <v>0</v>
      </c>
      <c r="N98" s="111">
        <v>27988</v>
      </c>
      <c r="O98" s="112">
        <v>454</v>
      </c>
      <c r="P98" s="112">
        <v>0</v>
      </c>
    </row>
    <row r="99" spans="1:16" x14ac:dyDescent="0.3">
      <c r="G99">
        <v>27866</v>
      </c>
      <c r="H99" t="s">
        <v>87</v>
      </c>
      <c r="I99">
        <v>439</v>
      </c>
      <c r="J99">
        <v>0</v>
      </c>
      <c r="N99" s="111">
        <v>27989</v>
      </c>
      <c r="O99" s="112">
        <v>379</v>
      </c>
      <c r="P99" s="112">
        <v>0</v>
      </c>
    </row>
    <row r="100" spans="1:16" x14ac:dyDescent="0.3">
      <c r="G100">
        <v>27860</v>
      </c>
      <c r="H100" t="s">
        <v>87</v>
      </c>
      <c r="I100">
        <v>724</v>
      </c>
      <c r="J100">
        <v>0</v>
      </c>
      <c r="N100" s="111">
        <v>27990</v>
      </c>
      <c r="O100" s="112">
        <v>415</v>
      </c>
      <c r="P100" s="112">
        <v>0</v>
      </c>
    </row>
    <row r="101" spans="1:16" x14ac:dyDescent="0.3">
      <c r="G101">
        <v>27856</v>
      </c>
      <c r="H101" t="s">
        <v>18</v>
      </c>
      <c r="I101">
        <v>385</v>
      </c>
      <c r="J101">
        <v>0</v>
      </c>
      <c r="N101" s="111">
        <v>27991</v>
      </c>
      <c r="O101" s="112">
        <v>240</v>
      </c>
      <c r="P101" s="112">
        <v>0</v>
      </c>
    </row>
    <row r="102" spans="1:16" x14ac:dyDescent="0.3">
      <c r="G102">
        <v>27855</v>
      </c>
      <c r="H102" t="s">
        <v>87</v>
      </c>
      <c r="I102">
        <v>1682</v>
      </c>
      <c r="J102">
        <v>0</v>
      </c>
      <c r="N102" s="111" t="s">
        <v>30</v>
      </c>
      <c r="O102" s="112">
        <v>57778.1</v>
      </c>
      <c r="P102" s="112">
        <v>4817</v>
      </c>
    </row>
    <row r="103" spans="1:16" x14ac:dyDescent="0.3">
      <c r="G103">
        <v>27854</v>
      </c>
      <c r="H103" t="s">
        <v>87</v>
      </c>
      <c r="I103">
        <v>816</v>
      </c>
      <c r="J103">
        <v>0</v>
      </c>
    </row>
    <row r="104" spans="1:16" x14ac:dyDescent="0.3">
      <c r="G104">
        <v>27849</v>
      </c>
      <c r="H104" t="s">
        <v>12</v>
      </c>
      <c r="I104">
        <v>1549</v>
      </c>
      <c r="J104">
        <v>0</v>
      </c>
    </row>
    <row r="105" spans="1:16" x14ac:dyDescent="0.3">
      <c r="G105">
        <v>27848</v>
      </c>
      <c r="H105" t="s">
        <v>67</v>
      </c>
      <c r="I105">
        <v>131</v>
      </c>
      <c r="J105">
        <v>0</v>
      </c>
    </row>
    <row r="106" spans="1:16" x14ac:dyDescent="0.3">
      <c r="G106">
        <v>27847</v>
      </c>
      <c r="H106" t="s">
        <v>9</v>
      </c>
      <c r="I106">
        <v>2252</v>
      </c>
      <c r="J106">
        <v>0</v>
      </c>
    </row>
    <row r="107" spans="1:16" x14ac:dyDescent="0.3">
      <c r="G107">
        <v>27845</v>
      </c>
      <c r="H107" t="s">
        <v>67</v>
      </c>
      <c r="I107">
        <v>558</v>
      </c>
      <c r="J107">
        <v>0</v>
      </c>
    </row>
    <row r="108" spans="1:16" x14ac:dyDescent="0.3">
      <c r="G108">
        <v>27844</v>
      </c>
      <c r="H108" t="s">
        <v>87</v>
      </c>
      <c r="I108">
        <v>457</v>
      </c>
      <c r="J108">
        <v>0</v>
      </c>
    </row>
    <row r="109" spans="1:16" x14ac:dyDescent="0.3">
      <c r="G109">
        <v>27842</v>
      </c>
      <c r="H109" t="s">
        <v>18</v>
      </c>
      <c r="I109">
        <v>345</v>
      </c>
      <c r="J109">
        <v>0</v>
      </c>
    </row>
    <row r="110" spans="1:16" x14ac:dyDescent="0.3">
      <c r="G110">
        <v>27841</v>
      </c>
      <c r="H110" t="s">
        <v>11</v>
      </c>
      <c r="I110">
        <v>535</v>
      </c>
      <c r="J110">
        <v>535</v>
      </c>
    </row>
    <row r="111" spans="1:16" x14ac:dyDescent="0.3">
      <c r="G111">
        <v>27840</v>
      </c>
      <c r="H111" t="s">
        <v>18</v>
      </c>
      <c r="I111">
        <v>374</v>
      </c>
      <c r="J111">
        <v>0</v>
      </c>
    </row>
    <row r="112" spans="1:16" x14ac:dyDescent="0.3">
      <c r="G112">
        <v>27839</v>
      </c>
      <c r="H112" t="s">
        <v>8</v>
      </c>
      <c r="I112">
        <v>596</v>
      </c>
      <c r="J112">
        <v>0</v>
      </c>
    </row>
    <row r="113" spans="7:10" x14ac:dyDescent="0.3">
      <c r="G113">
        <v>27836</v>
      </c>
      <c r="H113" t="s">
        <v>87</v>
      </c>
      <c r="I113">
        <v>512</v>
      </c>
      <c r="J113">
        <v>0</v>
      </c>
    </row>
    <row r="114" spans="7:10" x14ac:dyDescent="0.3">
      <c r="G114">
        <v>27831</v>
      </c>
      <c r="H114" t="s">
        <v>67</v>
      </c>
      <c r="I114">
        <v>795</v>
      </c>
      <c r="J114">
        <v>0</v>
      </c>
    </row>
    <row r="115" spans="7:10" x14ac:dyDescent="0.3">
      <c r="G115">
        <v>27830</v>
      </c>
      <c r="H115" t="s">
        <v>18</v>
      </c>
      <c r="I115">
        <v>676</v>
      </c>
      <c r="J115">
        <v>0</v>
      </c>
    </row>
    <row r="116" spans="7:10" x14ac:dyDescent="0.3">
      <c r="G116">
        <v>27829</v>
      </c>
      <c r="H116" t="s">
        <v>18</v>
      </c>
      <c r="I116">
        <v>1780.95</v>
      </c>
      <c r="J116">
        <v>0</v>
      </c>
    </row>
    <row r="117" spans="7:10" x14ac:dyDescent="0.3">
      <c r="G117">
        <v>27827</v>
      </c>
      <c r="H117" t="s">
        <v>87</v>
      </c>
      <c r="I117">
        <v>477</v>
      </c>
      <c r="J117">
        <v>0</v>
      </c>
    </row>
    <row r="118" spans="7:10" x14ac:dyDescent="0.3">
      <c r="G118">
        <v>27826</v>
      </c>
      <c r="H118" t="s">
        <v>12</v>
      </c>
      <c r="I118">
        <v>945</v>
      </c>
      <c r="J118">
        <v>0</v>
      </c>
    </row>
    <row r="119" spans="7:10" x14ac:dyDescent="0.3">
      <c r="G119">
        <v>27825</v>
      </c>
      <c r="H119" t="s">
        <v>15</v>
      </c>
      <c r="I119">
        <v>1328</v>
      </c>
      <c r="J119">
        <v>0</v>
      </c>
    </row>
    <row r="120" spans="7:10" x14ac:dyDescent="0.3">
      <c r="G120">
        <v>27823</v>
      </c>
      <c r="H120" t="s">
        <v>18</v>
      </c>
      <c r="I120">
        <v>600</v>
      </c>
      <c r="J120">
        <v>0</v>
      </c>
    </row>
    <row r="121" spans="7:10" x14ac:dyDescent="0.3">
      <c r="G121">
        <v>27820</v>
      </c>
      <c r="H121" t="s">
        <v>87</v>
      </c>
      <c r="I121">
        <v>594</v>
      </c>
      <c r="J121">
        <v>594</v>
      </c>
    </row>
    <row r="122" spans="7:10" x14ac:dyDescent="0.3">
      <c r="G122">
        <v>27819</v>
      </c>
      <c r="H122" t="s">
        <v>20</v>
      </c>
      <c r="I122">
        <v>929</v>
      </c>
      <c r="J122">
        <v>0</v>
      </c>
    </row>
    <row r="123" spans="7:10" x14ac:dyDescent="0.3">
      <c r="G123">
        <v>27817</v>
      </c>
      <c r="H123" t="s">
        <v>18</v>
      </c>
      <c r="I123">
        <v>502</v>
      </c>
      <c r="J123">
        <v>0</v>
      </c>
    </row>
    <row r="124" spans="7:10" x14ac:dyDescent="0.3">
      <c r="G124">
        <v>27813</v>
      </c>
      <c r="H124" t="s">
        <v>8</v>
      </c>
      <c r="I124">
        <v>348</v>
      </c>
      <c r="J124">
        <v>0</v>
      </c>
    </row>
    <row r="125" spans="7:10" x14ac:dyDescent="0.3">
      <c r="G125">
        <v>27809</v>
      </c>
      <c r="H125" t="s">
        <v>87</v>
      </c>
      <c r="I125">
        <v>777</v>
      </c>
      <c r="J125">
        <v>0</v>
      </c>
    </row>
    <row r="126" spans="7:10" x14ac:dyDescent="0.3">
      <c r="G126">
        <v>27808</v>
      </c>
      <c r="H126" t="s">
        <v>11</v>
      </c>
      <c r="I126">
        <v>23</v>
      </c>
      <c r="J126">
        <v>0</v>
      </c>
    </row>
    <row r="127" spans="7:10" x14ac:dyDescent="0.3">
      <c r="G127">
        <v>27807</v>
      </c>
      <c r="H127" t="s">
        <v>9</v>
      </c>
      <c r="I127">
        <v>796</v>
      </c>
      <c r="J127">
        <v>796</v>
      </c>
    </row>
    <row r="128" spans="7:10" x14ac:dyDescent="0.3">
      <c r="G128">
        <v>27806</v>
      </c>
      <c r="H128" t="s">
        <v>18</v>
      </c>
      <c r="I128">
        <v>1170</v>
      </c>
      <c r="J128">
        <v>0</v>
      </c>
    </row>
    <row r="129" spans="7:10" x14ac:dyDescent="0.3">
      <c r="G129">
        <v>27803</v>
      </c>
      <c r="H129" t="s">
        <v>9</v>
      </c>
      <c r="I129">
        <v>625</v>
      </c>
      <c r="J129">
        <v>0</v>
      </c>
    </row>
    <row r="130" spans="7:10" x14ac:dyDescent="0.3">
      <c r="G130">
        <v>27798</v>
      </c>
      <c r="H130" t="s">
        <v>8</v>
      </c>
      <c r="I130">
        <v>23</v>
      </c>
      <c r="J130">
        <v>0</v>
      </c>
    </row>
    <row r="131" spans="7:10" x14ac:dyDescent="0.3">
      <c r="G131">
        <v>27796</v>
      </c>
      <c r="H131" t="s">
        <v>21</v>
      </c>
      <c r="I131">
        <v>489</v>
      </c>
      <c r="J131">
        <v>0</v>
      </c>
    </row>
    <row r="132" spans="7:10" x14ac:dyDescent="0.3">
      <c r="G132">
        <v>27794</v>
      </c>
      <c r="H132" t="s">
        <v>67</v>
      </c>
      <c r="I132">
        <v>857</v>
      </c>
      <c r="J132">
        <v>0</v>
      </c>
    </row>
    <row r="133" spans="7:10" x14ac:dyDescent="0.3">
      <c r="G133">
        <v>27791</v>
      </c>
      <c r="H133" t="s">
        <v>87</v>
      </c>
      <c r="I133">
        <v>1316</v>
      </c>
      <c r="J133">
        <v>0</v>
      </c>
    </row>
    <row r="134" spans="7:10" x14ac:dyDescent="0.3">
      <c r="G134">
        <v>27788</v>
      </c>
      <c r="H134" t="s">
        <v>15</v>
      </c>
      <c r="I134">
        <v>582</v>
      </c>
      <c r="J134">
        <v>0</v>
      </c>
    </row>
    <row r="135" spans="7:10" x14ac:dyDescent="0.3">
      <c r="G135">
        <v>27786</v>
      </c>
      <c r="H135" t="s">
        <v>20</v>
      </c>
      <c r="I135">
        <v>203</v>
      </c>
      <c r="J135">
        <v>0</v>
      </c>
    </row>
    <row r="136" spans="7:10" x14ac:dyDescent="0.3">
      <c r="G136">
        <v>27785</v>
      </c>
      <c r="H136" t="s">
        <v>20</v>
      </c>
      <c r="I136">
        <v>678</v>
      </c>
      <c r="J136">
        <v>678</v>
      </c>
    </row>
    <row r="137" spans="7:10" x14ac:dyDescent="0.3">
      <c r="G137">
        <v>27783</v>
      </c>
      <c r="H137" t="s">
        <v>12</v>
      </c>
      <c r="I137">
        <v>143</v>
      </c>
      <c r="J137">
        <v>0</v>
      </c>
    </row>
    <row r="138" spans="7:10" x14ac:dyDescent="0.3">
      <c r="G138">
        <v>27782</v>
      </c>
      <c r="H138" t="s">
        <v>20</v>
      </c>
      <c r="I138">
        <v>26</v>
      </c>
      <c r="J138">
        <v>0</v>
      </c>
    </row>
    <row r="139" spans="7:10" x14ac:dyDescent="0.3">
      <c r="G139">
        <v>27781</v>
      </c>
      <c r="H139" t="s">
        <v>20</v>
      </c>
      <c r="I139">
        <v>243.5</v>
      </c>
      <c r="J139">
        <v>0</v>
      </c>
    </row>
    <row r="140" spans="7:10" x14ac:dyDescent="0.3">
      <c r="G140">
        <v>27780</v>
      </c>
      <c r="H140" t="s">
        <v>18</v>
      </c>
      <c r="I140">
        <v>1093.6500000000001</v>
      </c>
      <c r="J140">
        <v>0</v>
      </c>
    </row>
    <row r="141" spans="7:10" x14ac:dyDescent="0.3">
      <c r="G141">
        <v>27771</v>
      </c>
      <c r="H141" t="s">
        <v>11</v>
      </c>
      <c r="I141">
        <v>0</v>
      </c>
      <c r="J141">
        <v>0</v>
      </c>
    </row>
    <row r="142" spans="7:10" x14ac:dyDescent="0.3">
      <c r="G142">
        <v>27768</v>
      </c>
      <c r="H142" t="s">
        <v>89</v>
      </c>
      <c r="I142">
        <v>734</v>
      </c>
      <c r="J142">
        <v>0</v>
      </c>
    </row>
    <row r="143" spans="7:10" x14ac:dyDescent="0.3">
      <c r="G143">
        <v>27767</v>
      </c>
      <c r="H143" t="s">
        <v>53</v>
      </c>
      <c r="I143">
        <v>478</v>
      </c>
      <c r="J143">
        <v>0</v>
      </c>
    </row>
    <row r="144" spans="7:10" x14ac:dyDescent="0.3">
      <c r="G144">
        <v>27762</v>
      </c>
      <c r="H144" t="s">
        <v>87</v>
      </c>
      <c r="I144">
        <v>62</v>
      </c>
      <c r="J144">
        <v>0</v>
      </c>
    </row>
    <row r="145" spans="7:10" x14ac:dyDescent="0.3">
      <c r="G145">
        <v>27761</v>
      </c>
      <c r="H145" t="s">
        <v>15</v>
      </c>
      <c r="I145">
        <v>106</v>
      </c>
      <c r="J145">
        <v>106</v>
      </c>
    </row>
    <row r="146" spans="7:10" x14ac:dyDescent="0.3">
      <c r="G146">
        <v>27759</v>
      </c>
      <c r="H146" t="s">
        <v>87</v>
      </c>
      <c r="I146">
        <v>137</v>
      </c>
      <c r="J146">
        <v>0</v>
      </c>
    </row>
    <row r="147" spans="7:10" x14ac:dyDescent="0.3">
      <c r="G147">
        <v>27758</v>
      </c>
      <c r="H147" t="s">
        <v>11</v>
      </c>
      <c r="I147">
        <v>0</v>
      </c>
      <c r="J147">
        <v>0</v>
      </c>
    </row>
    <row r="148" spans="7:10" x14ac:dyDescent="0.3">
      <c r="G148">
        <v>27750</v>
      </c>
      <c r="H148" t="s">
        <v>12</v>
      </c>
      <c r="I148">
        <v>1017</v>
      </c>
      <c r="J148">
        <v>0</v>
      </c>
    </row>
    <row r="149" spans="7:10" x14ac:dyDescent="0.3">
      <c r="G149">
        <v>27744</v>
      </c>
      <c r="H149" t="s">
        <v>18</v>
      </c>
      <c r="I149">
        <v>44</v>
      </c>
      <c r="J149">
        <v>0</v>
      </c>
    </row>
    <row r="150" spans="7:10" x14ac:dyDescent="0.3">
      <c r="G150">
        <v>27741</v>
      </c>
      <c r="H150" t="s">
        <v>18</v>
      </c>
      <c r="I150">
        <v>545</v>
      </c>
      <c r="J150">
        <v>0</v>
      </c>
    </row>
    <row r="151" spans="7:10" x14ac:dyDescent="0.3">
      <c r="G151">
        <v>27739</v>
      </c>
      <c r="H151" t="s">
        <v>18</v>
      </c>
      <c r="I151">
        <v>42</v>
      </c>
      <c r="J151">
        <v>0</v>
      </c>
    </row>
    <row r="152" spans="7:10" x14ac:dyDescent="0.3">
      <c r="G152">
        <v>27736</v>
      </c>
      <c r="H152" t="s">
        <v>7</v>
      </c>
      <c r="I152">
        <v>0</v>
      </c>
      <c r="J152">
        <v>0</v>
      </c>
    </row>
    <row r="153" spans="7:10" x14ac:dyDescent="0.3">
      <c r="G153">
        <v>27735</v>
      </c>
      <c r="H153" t="s">
        <v>18</v>
      </c>
      <c r="I153">
        <v>1680</v>
      </c>
      <c r="J153">
        <v>0</v>
      </c>
    </row>
    <row r="154" spans="7:10" x14ac:dyDescent="0.3">
      <c r="G154">
        <v>27734</v>
      </c>
      <c r="H154" t="s">
        <v>18</v>
      </c>
      <c r="I154">
        <v>263</v>
      </c>
      <c r="J154">
        <v>0</v>
      </c>
    </row>
    <row r="155" spans="7:10" x14ac:dyDescent="0.3">
      <c r="G155">
        <v>27732</v>
      </c>
      <c r="H155" t="s">
        <v>18</v>
      </c>
      <c r="I155">
        <v>708</v>
      </c>
      <c r="J155">
        <v>0</v>
      </c>
    </row>
    <row r="156" spans="7:10" x14ac:dyDescent="0.3">
      <c r="G156">
        <v>27717</v>
      </c>
      <c r="H156" t="s">
        <v>89</v>
      </c>
      <c r="I156">
        <v>454</v>
      </c>
      <c r="J156">
        <v>0</v>
      </c>
    </row>
    <row r="157" spans="7:10" x14ac:dyDescent="0.3">
      <c r="G157">
        <v>27707</v>
      </c>
      <c r="H157" t="s">
        <v>12</v>
      </c>
      <c r="I157">
        <v>0</v>
      </c>
      <c r="J157">
        <v>0</v>
      </c>
    </row>
    <row r="158" spans="7:10" x14ac:dyDescent="0.3">
      <c r="G158">
        <v>27703</v>
      </c>
      <c r="H158" t="s">
        <v>11</v>
      </c>
      <c r="I158">
        <v>0</v>
      </c>
      <c r="J158">
        <v>0</v>
      </c>
    </row>
    <row r="159" spans="7:10" x14ac:dyDescent="0.3">
      <c r="G159">
        <v>27696</v>
      </c>
      <c r="H159" t="s">
        <v>18</v>
      </c>
      <c r="I159">
        <v>434</v>
      </c>
      <c r="J159">
        <v>0</v>
      </c>
    </row>
    <row r="160" spans="7:10" x14ac:dyDescent="0.3">
      <c r="G160">
        <v>27688</v>
      </c>
      <c r="H160" t="s">
        <v>18</v>
      </c>
      <c r="I160">
        <v>1780</v>
      </c>
      <c r="J160">
        <v>0</v>
      </c>
    </row>
    <row r="161" spans="7:10" x14ac:dyDescent="0.3">
      <c r="G161">
        <v>27687</v>
      </c>
      <c r="H161" t="s">
        <v>87</v>
      </c>
      <c r="I161">
        <v>590</v>
      </c>
      <c r="J161">
        <v>0</v>
      </c>
    </row>
    <row r="162" spans="7:10" x14ac:dyDescent="0.3">
      <c r="G162">
        <v>27673</v>
      </c>
      <c r="H162" t="s">
        <v>7</v>
      </c>
      <c r="I162">
        <v>0</v>
      </c>
      <c r="J162">
        <v>0</v>
      </c>
    </row>
    <row r="163" spans="7:10" x14ac:dyDescent="0.3">
      <c r="G163">
        <v>27670</v>
      </c>
      <c r="H163" t="s">
        <v>87</v>
      </c>
      <c r="I163">
        <v>361</v>
      </c>
      <c r="J163">
        <v>0</v>
      </c>
    </row>
    <row r="164" spans="7:10" x14ac:dyDescent="0.3">
      <c r="G164">
        <v>27657</v>
      </c>
      <c r="H164" t="s">
        <v>7</v>
      </c>
      <c r="I164">
        <v>0</v>
      </c>
      <c r="J164">
        <v>23</v>
      </c>
    </row>
    <row r="165" spans="7:10" x14ac:dyDescent="0.3">
      <c r="G165">
        <v>27652</v>
      </c>
      <c r="H165" t="s">
        <v>18</v>
      </c>
      <c r="I165">
        <v>1213</v>
      </c>
      <c r="J165">
        <v>0</v>
      </c>
    </row>
    <row r="166" spans="7:10" x14ac:dyDescent="0.3">
      <c r="G166">
        <v>27645</v>
      </c>
      <c r="H166" t="s">
        <v>18</v>
      </c>
      <c r="I166">
        <v>718</v>
      </c>
      <c r="J166">
        <v>0</v>
      </c>
    </row>
    <row r="167" spans="7:10" x14ac:dyDescent="0.3">
      <c r="G167">
        <v>27640</v>
      </c>
      <c r="H167" t="s">
        <v>7</v>
      </c>
      <c r="I167">
        <v>0</v>
      </c>
      <c r="J167">
        <v>0</v>
      </c>
    </row>
    <row r="168" spans="7:10" x14ac:dyDescent="0.3">
      <c r="G168">
        <v>27626</v>
      </c>
      <c r="H168" t="s">
        <v>18</v>
      </c>
      <c r="I168">
        <v>729</v>
      </c>
      <c r="J168">
        <v>0</v>
      </c>
    </row>
    <row r="169" spans="7:10" x14ac:dyDescent="0.3">
      <c r="G169">
        <v>27623</v>
      </c>
      <c r="H169" t="s">
        <v>7</v>
      </c>
      <c r="I169">
        <v>0</v>
      </c>
      <c r="J169">
        <v>0</v>
      </c>
    </row>
    <row r="170" spans="7:10" x14ac:dyDescent="0.3">
      <c r="G170">
        <v>27606</v>
      </c>
      <c r="H170" t="s">
        <v>18</v>
      </c>
      <c r="I170">
        <v>463</v>
      </c>
      <c r="J170">
        <v>0</v>
      </c>
    </row>
    <row r="171" spans="7:10" x14ac:dyDescent="0.3">
      <c r="G171">
        <v>27598</v>
      </c>
      <c r="H171" t="s">
        <v>18</v>
      </c>
      <c r="I171">
        <v>715</v>
      </c>
      <c r="J171">
        <v>0</v>
      </c>
    </row>
    <row r="172" spans="7:10" x14ac:dyDescent="0.3">
      <c r="G172">
        <v>27592</v>
      </c>
      <c r="H172" t="s">
        <v>61</v>
      </c>
      <c r="I172">
        <v>0</v>
      </c>
      <c r="J172">
        <v>0</v>
      </c>
    </row>
    <row r="173" spans="7:10" x14ac:dyDescent="0.3">
      <c r="G173">
        <v>27589</v>
      </c>
      <c r="H173" t="s">
        <v>18</v>
      </c>
      <c r="I173">
        <v>561</v>
      </c>
      <c r="J173">
        <v>0</v>
      </c>
    </row>
    <row r="174" spans="7:10" x14ac:dyDescent="0.3">
      <c r="G174">
        <v>27584</v>
      </c>
      <c r="H174" t="s">
        <v>18</v>
      </c>
      <c r="I174">
        <v>515</v>
      </c>
      <c r="J174">
        <v>0</v>
      </c>
    </row>
    <row r="175" spans="7:10" x14ac:dyDescent="0.3">
      <c r="G175">
        <v>27580</v>
      </c>
      <c r="H175" t="s">
        <v>9</v>
      </c>
      <c r="I175">
        <v>470</v>
      </c>
      <c r="J175">
        <v>0</v>
      </c>
    </row>
    <row r="176" spans="7:10" x14ac:dyDescent="0.3">
      <c r="G176">
        <v>27579</v>
      </c>
      <c r="H176" t="s">
        <v>7</v>
      </c>
      <c r="I176">
        <v>0.5</v>
      </c>
      <c r="J176">
        <v>0</v>
      </c>
    </row>
    <row r="177" spans="7:10" x14ac:dyDescent="0.3">
      <c r="G177">
        <v>27569</v>
      </c>
      <c r="H177" t="s">
        <v>61</v>
      </c>
      <c r="I177">
        <v>23</v>
      </c>
      <c r="J177">
        <v>0</v>
      </c>
    </row>
    <row r="178" spans="7:10" x14ac:dyDescent="0.3">
      <c r="G178">
        <v>27542</v>
      </c>
      <c r="H178" t="s">
        <v>18</v>
      </c>
      <c r="I178">
        <v>1836</v>
      </c>
      <c r="J178">
        <v>0</v>
      </c>
    </row>
    <row r="179" spans="7:10" x14ac:dyDescent="0.3">
      <c r="G179">
        <v>27541</v>
      </c>
      <c r="H179" t="s">
        <v>7</v>
      </c>
      <c r="I179">
        <v>0</v>
      </c>
      <c r="J179">
        <v>0</v>
      </c>
    </row>
    <row r="180" spans="7:10" x14ac:dyDescent="0.3">
      <c r="G180">
        <v>27536</v>
      </c>
      <c r="H180" t="s">
        <v>53</v>
      </c>
      <c r="I180">
        <v>25</v>
      </c>
      <c r="J180">
        <v>0</v>
      </c>
    </row>
    <row r="181" spans="7:10" x14ac:dyDescent="0.3">
      <c r="G181">
        <v>27526</v>
      </c>
      <c r="H181" t="s">
        <v>53</v>
      </c>
      <c r="I181">
        <v>479</v>
      </c>
      <c r="J181">
        <v>0</v>
      </c>
    </row>
    <row r="182" spans="7:10" x14ac:dyDescent="0.3">
      <c r="G182">
        <v>27510</v>
      </c>
      <c r="H182" t="s">
        <v>12</v>
      </c>
      <c r="I182">
        <v>0</v>
      </c>
      <c r="J182">
        <v>0</v>
      </c>
    </row>
    <row r="183" spans="7:10" x14ac:dyDescent="0.3">
      <c r="G183">
        <v>27508</v>
      </c>
      <c r="H183" t="s">
        <v>79</v>
      </c>
      <c r="I183">
        <v>486</v>
      </c>
      <c r="J183">
        <v>486</v>
      </c>
    </row>
    <row r="184" spans="7:10" x14ac:dyDescent="0.3">
      <c r="G184">
        <v>27506</v>
      </c>
      <c r="H184" t="s">
        <v>8</v>
      </c>
      <c r="I184">
        <v>0</v>
      </c>
      <c r="J184">
        <v>0</v>
      </c>
    </row>
    <row r="185" spans="7:10" x14ac:dyDescent="0.3">
      <c r="G185">
        <v>27502</v>
      </c>
      <c r="H185" t="s">
        <v>21</v>
      </c>
      <c r="I185">
        <v>2061</v>
      </c>
      <c r="J185">
        <v>0</v>
      </c>
    </row>
    <row r="186" spans="7:10" x14ac:dyDescent="0.3">
      <c r="G186">
        <v>27459</v>
      </c>
      <c r="H186" t="s">
        <v>53</v>
      </c>
      <c r="I186">
        <v>0</v>
      </c>
      <c r="J186">
        <v>0</v>
      </c>
    </row>
    <row r="187" spans="7:10" x14ac:dyDescent="0.3">
      <c r="G187">
        <v>27434</v>
      </c>
      <c r="H187" t="s">
        <v>12</v>
      </c>
      <c r="I187">
        <v>478</v>
      </c>
      <c r="J187">
        <v>0</v>
      </c>
    </row>
    <row r="188" spans="7:10" x14ac:dyDescent="0.3">
      <c r="G188">
        <v>27420</v>
      </c>
      <c r="H188" t="s">
        <v>7</v>
      </c>
      <c r="I188">
        <v>0</v>
      </c>
      <c r="J188">
        <v>0</v>
      </c>
    </row>
    <row r="189" spans="7:10" x14ac:dyDescent="0.3">
      <c r="G189">
        <v>27409</v>
      </c>
      <c r="H189" t="s">
        <v>22</v>
      </c>
      <c r="I189">
        <v>0</v>
      </c>
      <c r="J189">
        <v>0</v>
      </c>
    </row>
    <row r="190" spans="7:10" x14ac:dyDescent="0.3">
      <c r="G190">
        <v>27406</v>
      </c>
      <c r="H190" t="s">
        <v>61</v>
      </c>
      <c r="I190">
        <v>68</v>
      </c>
      <c r="J190">
        <v>0</v>
      </c>
    </row>
    <row r="191" spans="7:10" x14ac:dyDescent="0.3">
      <c r="G191">
        <v>27404</v>
      </c>
      <c r="H191" t="s">
        <v>7</v>
      </c>
      <c r="I191">
        <v>0</v>
      </c>
      <c r="J191">
        <v>0</v>
      </c>
    </row>
    <row r="192" spans="7:10" x14ac:dyDescent="0.3">
      <c r="G192">
        <v>27403</v>
      </c>
      <c r="H192" t="s">
        <v>21</v>
      </c>
      <c r="I192">
        <v>-25</v>
      </c>
      <c r="J192">
        <v>0</v>
      </c>
    </row>
    <row r="193" spans="7:10" x14ac:dyDescent="0.3">
      <c r="G193">
        <v>27386</v>
      </c>
      <c r="H193" t="s">
        <v>13</v>
      </c>
      <c r="I193">
        <v>910</v>
      </c>
      <c r="J193">
        <v>0</v>
      </c>
    </row>
    <row r="194" spans="7:10" x14ac:dyDescent="0.3">
      <c r="G194">
        <v>27373</v>
      </c>
      <c r="H194" t="s">
        <v>7</v>
      </c>
      <c r="I194">
        <v>0</v>
      </c>
      <c r="J194">
        <v>0</v>
      </c>
    </row>
    <row r="195" spans="7:10" x14ac:dyDescent="0.3">
      <c r="G195">
        <v>27372</v>
      </c>
      <c r="H195" t="s">
        <v>18</v>
      </c>
      <c r="I195">
        <v>253</v>
      </c>
      <c r="J195">
        <v>0</v>
      </c>
    </row>
    <row r="196" spans="7:10" x14ac:dyDescent="0.3">
      <c r="G196">
        <v>27363</v>
      </c>
      <c r="H196" t="s">
        <v>7</v>
      </c>
      <c r="I196">
        <v>0</v>
      </c>
      <c r="J196">
        <v>0</v>
      </c>
    </row>
    <row r="197" spans="7:10" x14ac:dyDescent="0.3">
      <c r="G197">
        <v>27362</v>
      </c>
      <c r="H197" t="s">
        <v>7</v>
      </c>
      <c r="I197">
        <v>0</v>
      </c>
      <c r="J197">
        <v>0</v>
      </c>
    </row>
    <row r="198" spans="7:10" x14ac:dyDescent="0.3">
      <c r="G198">
        <v>27358</v>
      </c>
      <c r="H198" t="s">
        <v>7</v>
      </c>
      <c r="I198">
        <v>0</v>
      </c>
      <c r="J198">
        <v>0</v>
      </c>
    </row>
    <row r="199" spans="7:10" x14ac:dyDescent="0.3">
      <c r="G199">
        <v>27357</v>
      </c>
      <c r="H199" t="s">
        <v>7</v>
      </c>
      <c r="I199">
        <v>0</v>
      </c>
      <c r="J199">
        <v>0</v>
      </c>
    </row>
    <row r="200" spans="7:10" x14ac:dyDescent="0.3">
      <c r="G200">
        <v>27331</v>
      </c>
      <c r="H200" t="s">
        <v>12</v>
      </c>
      <c r="I200">
        <v>0</v>
      </c>
      <c r="J200">
        <v>0</v>
      </c>
    </row>
    <row r="201" spans="7:10" x14ac:dyDescent="0.3">
      <c r="G201">
        <v>27312</v>
      </c>
      <c r="H201" t="s">
        <v>12</v>
      </c>
      <c r="I201">
        <v>0</v>
      </c>
      <c r="J201">
        <v>0</v>
      </c>
    </row>
    <row r="202" spans="7:10" x14ac:dyDescent="0.3">
      <c r="G202">
        <v>27303</v>
      </c>
      <c r="H202" t="s">
        <v>12</v>
      </c>
      <c r="I202">
        <v>-25</v>
      </c>
      <c r="J202">
        <v>0</v>
      </c>
    </row>
    <row r="203" spans="7:10" x14ac:dyDescent="0.3">
      <c r="G203">
        <v>27284</v>
      </c>
      <c r="H203" t="s">
        <v>7</v>
      </c>
      <c r="I203">
        <v>0</v>
      </c>
      <c r="J203">
        <v>0</v>
      </c>
    </row>
    <row r="204" spans="7:10" x14ac:dyDescent="0.3">
      <c r="G204">
        <v>27283</v>
      </c>
      <c r="H204" t="s">
        <v>12</v>
      </c>
      <c r="I204">
        <v>-112</v>
      </c>
      <c r="J204">
        <v>0</v>
      </c>
    </row>
    <row r="205" spans="7:10" x14ac:dyDescent="0.3">
      <c r="G205">
        <v>27282</v>
      </c>
      <c r="H205" t="s">
        <v>18</v>
      </c>
      <c r="I205">
        <v>27</v>
      </c>
      <c r="J205">
        <v>0</v>
      </c>
    </row>
    <row r="206" spans="7:10" x14ac:dyDescent="0.3">
      <c r="G206">
        <v>27260</v>
      </c>
      <c r="H206" t="s">
        <v>53</v>
      </c>
      <c r="I206">
        <v>0</v>
      </c>
      <c r="J206">
        <v>0</v>
      </c>
    </row>
    <row r="207" spans="7:10" x14ac:dyDescent="0.3">
      <c r="G207">
        <v>27242</v>
      </c>
      <c r="H207" t="s">
        <v>11</v>
      </c>
      <c r="I207">
        <v>0</v>
      </c>
      <c r="J207">
        <v>0</v>
      </c>
    </row>
    <row r="208" spans="7:10" x14ac:dyDescent="0.3">
      <c r="G208">
        <v>27224</v>
      </c>
      <c r="H208" t="s">
        <v>18</v>
      </c>
      <c r="I208">
        <v>101</v>
      </c>
      <c r="J208">
        <v>0</v>
      </c>
    </row>
    <row r="209" spans="7:10" x14ac:dyDescent="0.3">
      <c r="G209">
        <v>27221</v>
      </c>
      <c r="H209" t="s">
        <v>12</v>
      </c>
      <c r="I209">
        <v>0</v>
      </c>
      <c r="J209">
        <v>0</v>
      </c>
    </row>
    <row r="210" spans="7:10" x14ac:dyDescent="0.3">
      <c r="G210">
        <v>27201</v>
      </c>
      <c r="H210" t="s">
        <v>8</v>
      </c>
      <c r="I210">
        <v>0</v>
      </c>
      <c r="J210">
        <v>0</v>
      </c>
    </row>
    <row r="211" spans="7:10" x14ac:dyDescent="0.3">
      <c r="G211">
        <v>27195</v>
      </c>
      <c r="H211" t="s">
        <v>53</v>
      </c>
      <c r="I211">
        <v>995</v>
      </c>
      <c r="J211">
        <v>0</v>
      </c>
    </row>
    <row r="212" spans="7:10" x14ac:dyDescent="0.3">
      <c r="G212">
        <v>27191</v>
      </c>
      <c r="H212" t="s">
        <v>66</v>
      </c>
      <c r="I212">
        <v>0</v>
      </c>
      <c r="J212">
        <v>0</v>
      </c>
    </row>
    <row r="213" spans="7:10" x14ac:dyDescent="0.3">
      <c r="G213">
        <v>27172</v>
      </c>
      <c r="H213" t="s">
        <v>18</v>
      </c>
      <c r="I213">
        <v>0</v>
      </c>
      <c r="J213">
        <v>0</v>
      </c>
    </row>
    <row r="214" spans="7:10" x14ac:dyDescent="0.3">
      <c r="G214">
        <v>27167</v>
      </c>
      <c r="H214" t="s">
        <v>7</v>
      </c>
      <c r="I214">
        <v>0</v>
      </c>
      <c r="J214">
        <v>0</v>
      </c>
    </row>
    <row r="215" spans="7:10" x14ac:dyDescent="0.3">
      <c r="G215">
        <v>27160</v>
      </c>
      <c r="H215" t="s">
        <v>11</v>
      </c>
      <c r="I215">
        <v>466</v>
      </c>
      <c r="J215">
        <v>0</v>
      </c>
    </row>
    <row r="216" spans="7:10" x14ac:dyDescent="0.3">
      <c r="G216">
        <v>27146</v>
      </c>
      <c r="H216" t="s">
        <v>53</v>
      </c>
      <c r="I216">
        <v>0</v>
      </c>
      <c r="J216">
        <v>0</v>
      </c>
    </row>
    <row r="217" spans="7:10" x14ac:dyDescent="0.3">
      <c r="G217">
        <v>27145</v>
      </c>
      <c r="H217" t="s">
        <v>7</v>
      </c>
      <c r="I217">
        <v>0</v>
      </c>
      <c r="J217">
        <v>0</v>
      </c>
    </row>
    <row r="218" spans="7:10" x14ac:dyDescent="0.3">
      <c r="G218">
        <v>27134</v>
      </c>
      <c r="H218" t="s">
        <v>7</v>
      </c>
      <c r="I218">
        <v>0</v>
      </c>
      <c r="J218">
        <v>0</v>
      </c>
    </row>
    <row r="219" spans="7:10" x14ac:dyDescent="0.3">
      <c r="G219">
        <v>27070</v>
      </c>
      <c r="H219" t="s">
        <v>22</v>
      </c>
      <c r="I219">
        <v>3757</v>
      </c>
      <c r="J219">
        <v>0</v>
      </c>
    </row>
    <row r="220" spans="7:10" x14ac:dyDescent="0.3">
      <c r="G220">
        <v>27064</v>
      </c>
      <c r="H220" t="s">
        <v>15</v>
      </c>
      <c r="I220">
        <v>1758</v>
      </c>
      <c r="J220">
        <v>0</v>
      </c>
    </row>
    <row r="221" spans="7:10" x14ac:dyDescent="0.3">
      <c r="G221">
        <v>27056</v>
      </c>
      <c r="H221" t="s">
        <v>67</v>
      </c>
      <c r="I221">
        <v>0</v>
      </c>
      <c r="J221">
        <v>0</v>
      </c>
    </row>
    <row r="222" spans="7:10" x14ac:dyDescent="0.3">
      <c r="G222">
        <v>27048</v>
      </c>
      <c r="H222" t="s">
        <v>66</v>
      </c>
      <c r="I222">
        <v>0</v>
      </c>
      <c r="J222">
        <v>0</v>
      </c>
    </row>
    <row r="223" spans="7:10" x14ac:dyDescent="0.3">
      <c r="G223">
        <v>27045</v>
      </c>
      <c r="H223" t="s">
        <v>14</v>
      </c>
      <c r="I223">
        <v>0</v>
      </c>
      <c r="J223">
        <v>0</v>
      </c>
    </row>
    <row r="224" spans="7:10" x14ac:dyDescent="0.3">
      <c r="G224">
        <v>26962</v>
      </c>
      <c r="H224" t="s">
        <v>67</v>
      </c>
      <c r="I224">
        <v>0</v>
      </c>
      <c r="J224">
        <v>0</v>
      </c>
    </row>
    <row r="225" spans="7:10" x14ac:dyDescent="0.3">
      <c r="G225">
        <v>26957</v>
      </c>
      <c r="H225" t="s">
        <v>67</v>
      </c>
      <c r="I225">
        <v>0</v>
      </c>
      <c r="J225">
        <v>0</v>
      </c>
    </row>
    <row r="226" spans="7:10" x14ac:dyDescent="0.3">
      <c r="G226">
        <v>26946</v>
      </c>
      <c r="H226" t="s">
        <v>20</v>
      </c>
      <c r="I226">
        <v>975</v>
      </c>
      <c r="J226">
        <v>0</v>
      </c>
    </row>
    <row r="227" spans="7:10" x14ac:dyDescent="0.3">
      <c r="G227">
        <v>26934</v>
      </c>
      <c r="H227" t="s">
        <v>18</v>
      </c>
      <c r="I227">
        <v>0</v>
      </c>
      <c r="J227">
        <v>0</v>
      </c>
    </row>
    <row r="228" spans="7:10" x14ac:dyDescent="0.3">
      <c r="G228">
        <v>26911</v>
      </c>
      <c r="H228" t="s">
        <v>20</v>
      </c>
      <c r="I228">
        <v>0</v>
      </c>
      <c r="J228">
        <v>0</v>
      </c>
    </row>
    <row r="229" spans="7:10" x14ac:dyDescent="0.3">
      <c r="G229">
        <v>26904</v>
      </c>
      <c r="H229" t="s">
        <v>7</v>
      </c>
      <c r="I229">
        <v>0</v>
      </c>
      <c r="J229">
        <v>0</v>
      </c>
    </row>
    <row r="230" spans="7:10" x14ac:dyDescent="0.3">
      <c r="G230">
        <v>26900</v>
      </c>
      <c r="H230" t="s">
        <v>7</v>
      </c>
      <c r="I230">
        <v>0</v>
      </c>
      <c r="J230">
        <v>0</v>
      </c>
    </row>
    <row r="231" spans="7:10" x14ac:dyDescent="0.3">
      <c r="G231">
        <v>26899</v>
      </c>
      <c r="H231" t="s">
        <v>7</v>
      </c>
      <c r="I231">
        <v>0</v>
      </c>
      <c r="J231">
        <v>0</v>
      </c>
    </row>
    <row r="232" spans="7:10" x14ac:dyDescent="0.3">
      <c r="G232">
        <v>26898</v>
      </c>
      <c r="H232" t="s">
        <v>7</v>
      </c>
      <c r="I232">
        <v>0</v>
      </c>
      <c r="J232">
        <v>0</v>
      </c>
    </row>
    <row r="233" spans="7:10" x14ac:dyDescent="0.3">
      <c r="G233">
        <v>26896</v>
      </c>
      <c r="H233" t="s">
        <v>13</v>
      </c>
      <c r="I233">
        <v>0</v>
      </c>
      <c r="J233">
        <v>0</v>
      </c>
    </row>
    <row r="234" spans="7:10" x14ac:dyDescent="0.3">
      <c r="G234">
        <v>26889</v>
      </c>
      <c r="H234" t="s">
        <v>18</v>
      </c>
      <c r="I234">
        <v>457</v>
      </c>
      <c r="J234">
        <v>0</v>
      </c>
    </row>
    <row r="235" spans="7:10" x14ac:dyDescent="0.3">
      <c r="G235">
        <v>26877</v>
      </c>
      <c r="H235" t="s">
        <v>11</v>
      </c>
      <c r="I235">
        <v>0</v>
      </c>
      <c r="J235">
        <v>0</v>
      </c>
    </row>
    <row r="236" spans="7:10" x14ac:dyDescent="0.3">
      <c r="G236">
        <v>26859</v>
      </c>
      <c r="H236" t="s">
        <v>9</v>
      </c>
      <c r="I236">
        <v>0</v>
      </c>
      <c r="J236">
        <v>0</v>
      </c>
    </row>
    <row r="237" spans="7:10" x14ac:dyDescent="0.3">
      <c r="G237">
        <v>26852</v>
      </c>
      <c r="H237" t="s">
        <v>15</v>
      </c>
      <c r="I237">
        <v>0</v>
      </c>
      <c r="J237">
        <v>0</v>
      </c>
    </row>
    <row r="238" spans="7:10" x14ac:dyDescent="0.3">
      <c r="G238">
        <v>26842</v>
      </c>
      <c r="H238" t="s">
        <v>7</v>
      </c>
      <c r="I238">
        <v>0</v>
      </c>
      <c r="J238">
        <v>0</v>
      </c>
    </row>
    <row r="239" spans="7:10" x14ac:dyDescent="0.3">
      <c r="G239">
        <v>26839</v>
      </c>
      <c r="H239" t="s">
        <v>7</v>
      </c>
      <c r="I239">
        <v>0</v>
      </c>
      <c r="J239">
        <v>0</v>
      </c>
    </row>
    <row r="240" spans="7:10" x14ac:dyDescent="0.3">
      <c r="G240">
        <v>26833</v>
      </c>
      <c r="H240" t="s">
        <v>7</v>
      </c>
      <c r="I240">
        <v>-19</v>
      </c>
      <c r="J240">
        <v>0</v>
      </c>
    </row>
    <row r="241" spans="7:10" x14ac:dyDescent="0.3">
      <c r="G241">
        <v>26819</v>
      </c>
      <c r="H241" t="s">
        <v>7</v>
      </c>
      <c r="I241">
        <v>0</v>
      </c>
      <c r="J241">
        <v>0</v>
      </c>
    </row>
    <row r="242" spans="7:10" x14ac:dyDescent="0.3">
      <c r="G242">
        <v>26818</v>
      </c>
      <c r="H242" t="s">
        <v>7</v>
      </c>
      <c r="I242">
        <v>0</v>
      </c>
      <c r="J242">
        <v>0</v>
      </c>
    </row>
    <row r="243" spans="7:10" x14ac:dyDescent="0.3">
      <c r="G243">
        <v>26811</v>
      </c>
      <c r="H243" t="s">
        <v>11</v>
      </c>
      <c r="I243">
        <v>0</v>
      </c>
      <c r="J243">
        <v>0</v>
      </c>
    </row>
    <row r="244" spans="7:10" x14ac:dyDescent="0.3">
      <c r="G244">
        <v>26801</v>
      </c>
      <c r="H244" t="s">
        <v>18</v>
      </c>
      <c r="I244">
        <v>0</v>
      </c>
      <c r="J244">
        <v>0</v>
      </c>
    </row>
    <row r="245" spans="7:10" x14ac:dyDescent="0.3">
      <c r="G245">
        <v>26796</v>
      </c>
      <c r="H245" t="s">
        <v>7</v>
      </c>
      <c r="I245">
        <v>0</v>
      </c>
      <c r="J245">
        <v>0</v>
      </c>
    </row>
    <row r="246" spans="7:10" x14ac:dyDescent="0.3">
      <c r="G246">
        <v>26770</v>
      </c>
      <c r="H246" t="s">
        <v>20</v>
      </c>
      <c r="I246">
        <v>0</v>
      </c>
      <c r="J246">
        <v>0</v>
      </c>
    </row>
    <row r="247" spans="7:10" x14ac:dyDescent="0.3">
      <c r="G247">
        <v>26753</v>
      </c>
      <c r="H247" t="s">
        <v>7</v>
      </c>
      <c r="I247">
        <v>0</v>
      </c>
      <c r="J247">
        <v>0</v>
      </c>
    </row>
    <row r="248" spans="7:10" x14ac:dyDescent="0.3">
      <c r="G248">
        <v>26745</v>
      </c>
      <c r="H248" t="s">
        <v>67</v>
      </c>
      <c r="I248">
        <v>0</v>
      </c>
      <c r="J248">
        <v>0</v>
      </c>
    </row>
    <row r="249" spans="7:10" x14ac:dyDescent="0.3">
      <c r="G249">
        <v>26739</v>
      </c>
      <c r="H249" t="s">
        <v>7</v>
      </c>
      <c r="I249">
        <v>0</v>
      </c>
      <c r="J249">
        <v>0</v>
      </c>
    </row>
    <row r="250" spans="7:10" x14ac:dyDescent="0.3">
      <c r="G250">
        <v>26723</v>
      </c>
      <c r="H250" t="s">
        <v>21</v>
      </c>
      <c r="I250">
        <v>0</v>
      </c>
      <c r="J250">
        <v>0</v>
      </c>
    </row>
    <row r="251" spans="7:10" x14ac:dyDescent="0.3">
      <c r="G251">
        <v>26707</v>
      </c>
      <c r="H251" t="s">
        <v>66</v>
      </c>
      <c r="I251">
        <v>0</v>
      </c>
      <c r="J251">
        <v>0</v>
      </c>
    </row>
    <row r="252" spans="7:10" x14ac:dyDescent="0.3">
      <c r="G252">
        <v>26703</v>
      </c>
      <c r="H252" t="s">
        <v>18</v>
      </c>
      <c r="I252">
        <v>0</v>
      </c>
      <c r="J252">
        <v>0</v>
      </c>
    </row>
    <row r="253" spans="7:10" x14ac:dyDescent="0.3">
      <c r="G253">
        <v>26695</v>
      </c>
      <c r="H253" t="s">
        <v>13</v>
      </c>
      <c r="I253">
        <v>0</v>
      </c>
      <c r="J253">
        <v>0</v>
      </c>
    </row>
    <row r="254" spans="7:10" x14ac:dyDescent="0.3">
      <c r="G254">
        <v>26685</v>
      </c>
      <c r="H254" t="s">
        <v>7</v>
      </c>
      <c r="I254">
        <v>0</v>
      </c>
      <c r="J254">
        <v>0</v>
      </c>
    </row>
    <row r="255" spans="7:10" x14ac:dyDescent="0.3">
      <c r="G255">
        <v>26684</v>
      </c>
      <c r="H255" t="s">
        <v>7</v>
      </c>
      <c r="I255">
        <v>0</v>
      </c>
      <c r="J255">
        <v>0</v>
      </c>
    </row>
    <row r="256" spans="7:10" x14ac:dyDescent="0.3">
      <c r="G256">
        <v>26680</v>
      </c>
      <c r="H256" t="s">
        <v>15</v>
      </c>
      <c r="I256">
        <v>0</v>
      </c>
      <c r="J256">
        <v>0</v>
      </c>
    </row>
    <row r="257" spans="7:10" x14ac:dyDescent="0.3">
      <c r="G257">
        <v>26671</v>
      </c>
      <c r="H257" t="s">
        <v>7</v>
      </c>
      <c r="I257">
        <v>0</v>
      </c>
      <c r="J257">
        <v>0</v>
      </c>
    </row>
    <row r="258" spans="7:10" x14ac:dyDescent="0.3">
      <c r="G258">
        <v>26668</v>
      </c>
      <c r="H258" t="s">
        <v>7</v>
      </c>
      <c r="I258">
        <v>0</v>
      </c>
      <c r="J258">
        <v>0</v>
      </c>
    </row>
    <row r="259" spans="7:10" x14ac:dyDescent="0.3">
      <c r="G259">
        <v>26605</v>
      </c>
      <c r="H259" t="s">
        <v>20</v>
      </c>
      <c r="I259">
        <v>-25</v>
      </c>
      <c r="J259">
        <v>0</v>
      </c>
    </row>
    <row r="260" spans="7:10" x14ac:dyDescent="0.3">
      <c r="G260">
        <v>26493</v>
      </c>
      <c r="H260" t="s">
        <v>7</v>
      </c>
      <c r="I260">
        <v>0</v>
      </c>
      <c r="J260">
        <v>0</v>
      </c>
    </row>
    <row r="261" spans="7:10" x14ac:dyDescent="0.3">
      <c r="G261">
        <v>26471</v>
      </c>
      <c r="H261" t="s">
        <v>12</v>
      </c>
      <c r="I261">
        <v>0</v>
      </c>
      <c r="J261">
        <v>0</v>
      </c>
    </row>
    <row r="262" spans="7:10" x14ac:dyDescent="0.3">
      <c r="G262">
        <v>26439</v>
      </c>
      <c r="H262" t="s">
        <v>7</v>
      </c>
      <c r="I262">
        <v>0</v>
      </c>
      <c r="J262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C639-82A9-49E5-B167-76F9C7E21EB2}">
  <dimension ref="A2:P308"/>
  <sheetViews>
    <sheetView topLeftCell="A120" workbookViewId="0">
      <selection activeCell="N12" sqref="N12"/>
    </sheetView>
  </sheetViews>
  <sheetFormatPr defaultRowHeight="19.8" x14ac:dyDescent="0.65"/>
  <cols>
    <col min="3" max="3" width="9.5546875" customWidth="1"/>
    <col min="9" max="9" width="9.6640625" customWidth="1"/>
    <col min="10" max="10" width="11.6640625" customWidth="1"/>
    <col min="14" max="16" width="7" style="51" customWidth="1"/>
  </cols>
  <sheetData>
    <row r="2" spans="1:16" x14ac:dyDescent="0.65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24</v>
      </c>
      <c r="J2" t="s">
        <v>25</v>
      </c>
      <c r="K2" t="s">
        <v>26</v>
      </c>
      <c r="N2" s="51" t="s">
        <v>92</v>
      </c>
    </row>
    <row r="3" spans="1:16" x14ac:dyDescent="0.65">
      <c r="A3">
        <v>28048</v>
      </c>
      <c r="B3" t="s">
        <v>2</v>
      </c>
      <c r="C3">
        <f>VLOOKUP(A3,Table45[],3,FALSE)</f>
        <v>522</v>
      </c>
      <c r="D3">
        <f>VLOOKUP(A3,Table45[],4,FALSE)</f>
        <v>0</v>
      </c>
      <c r="H3">
        <v>28168</v>
      </c>
      <c r="I3" t="s">
        <v>7</v>
      </c>
      <c r="J3">
        <v>603</v>
      </c>
      <c r="K3">
        <v>603</v>
      </c>
    </row>
    <row r="4" spans="1:16" x14ac:dyDescent="0.65">
      <c r="A4">
        <v>28096</v>
      </c>
      <c r="B4" t="s">
        <v>2</v>
      </c>
      <c r="C4">
        <f>VLOOKUP(A4,Table45[],3,FALSE)</f>
        <v>563</v>
      </c>
      <c r="D4">
        <f>VLOOKUP(A4,Table45[],4,FALSE)</f>
        <v>0</v>
      </c>
      <c r="H4">
        <v>28167</v>
      </c>
      <c r="I4" t="s">
        <v>7</v>
      </c>
      <c r="J4">
        <v>500</v>
      </c>
      <c r="K4">
        <v>0</v>
      </c>
      <c r="N4" s="105" t="s">
        <v>0</v>
      </c>
      <c r="O4" s="106" t="s">
        <v>28</v>
      </c>
    </row>
    <row r="5" spans="1:16" x14ac:dyDescent="0.65">
      <c r="A5">
        <v>28042</v>
      </c>
      <c r="B5" t="s">
        <v>2</v>
      </c>
      <c r="C5">
        <f>VLOOKUP(A5,Table45[],3,FALSE)</f>
        <v>431</v>
      </c>
      <c r="D5">
        <f>VLOOKUP(A5,Table45[],4,FALSE)</f>
        <v>0</v>
      </c>
      <c r="H5">
        <v>28166</v>
      </c>
      <c r="I5" t="s">
        <v>7</v>
      </c>
      <c r="J5">
        <v>1258</v>
      </c>
      <c r="K5">
        <v>0</v>
      </c>
    </row>
    <row r="6" spans="1:16" x14ac:dyDescent="0.65">
      <c r="A6">
        <v>28067</v>
      </c>
      <c r="B6" t="s">
        <v>2</v>
      </c>
      <c r="C6">
        <f>VLOOKUP(A6,Table45[],3,FALSE)</f>
        <v>23</v>
      </c>
      <c r="D6">
        <f>VLOOKUP(A6,Table45[],4,FALSE)</f>
        <v>0</v>
      </c>
      <c r="H6">
        <v>28164</v>
      </c>
      <c r="I6" t="s">
        <v>7</v>
      </c>
      <c r="J6">
        <v>496</v>
      </c>
      <c r="K6">
        <v>0</v>
      </c>
      <c r="N6" s="105" t="s">
        <v>29</v>
      </c>
      <c r="O6" s="106" t="s">
        <v>31</v>
      </c>
      <c r="P6" s="106" t="s">
        <v>32</v>
      </c>
    </row>
    <row r="7" spans="1:16" x14ac:dyDescent="0.65">
      <c r="A7">
        <v>27923</v>
      </c>
      <c r="B7" t="s">
        <v>2</v>
      </c>
      <c r="C7">
        <f>VLOOKUP(A7,Table45[],3,FALSE)</f>
        <v>337</v>
      </c>
      <c r="D7">
        <f>VLOOKUP(A7,Table45[],4,FALSE)</f>
        <v>0</v>
      </c>
      <c r="H7">
        <v>28163</v>
      </c>
      <c r="I7" t="s">
        <v>7</v>
      </c>
      <c r="J7">
        <v>288</v>
      </c>
      <c r="K7">
        <v>0</v>
      </c>
      <c r="N7" s="107">
        <v>27372</v>
      </c>
      <c r="O7" s="108">
        <v>253</v>
      </c>
      <c r="P7" s="108">
        <v>0</v>
      </c>
    </row>
    <row r="8" spans="1:16" x14ac:dyDescent="0.65">
      <c r="A8">
        <v>27999</v>
      </c>
      <c r="B8" t="s">
        <v>2</v>
      </c>
      <c r="C8">
        <f>VLOOKUP(A8,Table45[],3,FALSE)</f>
        <v>741</v>
      </c>
      <c r="D8">
        <f>VLOOKUP(A8,Table45[],4,FALSE)</f>
        <v>0</v>
      </c>
      <c r="H8">
        <v>28162</v>
      </c>
      <c r="I8" t="s">
        <v>7</v>
      </c>
      <c r="J8">
        <v>1312</v>
      </c>
      <c r="K8">
        <v>0</v>
      </c>
      <c r="N8" s="107">
        <v>27584</v>
      </c>
      <c r="O8" s="108">
        <v>0</v>
      </c>
      <c r="P8" s="108">
        <v>0</v>
      </c>
    </row>
    <row r="9" spans="1:16" x14ac:dyDescent="0.65">
      <c r="A9">
        <v>28069</v>
      </c>
      <c r="B9" t="s">
        <v>2</v>
      </c>
      <c r="C9">
        <f>VLOOKUP(A9,Table45[],3,FALSE)</f>
        <v>624</v>
      </c>
      <c r="D9">
        <f>VLOOKUP(A9,Table45[],4,FALSE)</f>
        <v>0</v>
      </c>
      <c r="H9">
        <v>28161</v>
      </c>
      <c r="I9" t="s">
        <v>7</v>
      </c>
      <c r="J9">
        <v>511</v>
      </c>
      <c r="K9">
        <v>0</v>
      </c>
      <c r="N9" s="107">
        <v>27667</v>
      </c>
      <c r="O9" s="108">
        <v>390</v>
      </c>
      <c r="P9" s="108">
        <v>0</v>
      </c>
    </row>
    <row r="10" spans="1:16" x14ac:dyDescent="0.65">
      <c r="A10">
        <v>28017</v>
      </c>
      <c r="B10" t="s">
        <v>2</v>
      </c>
      <c r="C10">
        <f>VLOOKUP(A10,Table45[],3,FALSE)</f>
        <v>247</v>
      </c>
      <c r="D10">
        <f>VLOOKUP(A10,Table45[],4,FALSE)</f>
        <v>0</v>
      </c>
      <c r="H10">
        <v>28160</v>
      </c>
      <c r="I10" t="s">
        <v>7</v>
      </c>
      <c r="J10">
        <v>460</v>
      </c>
      <c r="K10">
        <v>0</v>
      </c>
      <c r="N10" s="107">
        <v>27715</v>
      </c>
      <c r="O10" s="108">
        <v>608</v>
      </c>
      <c r="P10" s="108">
        <v>0</v>
      </c>
    </row>
    <row r="11" spans="1:16" x14ac:dyDescent="0.65">
      <c r="A11">
        <v>27997</v>
      </c>
      <c r="B11" t="s">
        <v>2</v>
      </c>
      <c r="C11">
        <f>VLOOKUP(A11,Table45[],3,FALSE)</f>
        <v>494</v>
      </c>
      <c r="D11">
        <f>VLOOKUP(A11,Table45[],4,FALSE)</f>
        <v>0</v>
      </c>
      <c r="H11">
        <v>28159</v>
      </c>
      <c r="I11" t="s">
        <v>7</v>
      </c>
      <c r="J11">
        <v>588</v>
      </c>
      <c r="K11">
        <v>0</v>
      </c>
      <c r="N11" s="107">
        <v>27717</v>
      </c>
      <c r="O11" s="108">
        <v>454</v>
      </c>
      <c r="P11" s="108">
        <v>0</v>
      </c>
    </row>
    <row r="12" spans="1:16" x14ac:dyDescent="0.65">
      <c r="A12">
        <v>28047</v>
      </c>
      <c r="B12" t="s">
        <v>2</v>
      </c>
      <c r="C12">
        <f>VLOOKUP(A12,Table45[],3,FALSE)</f>
        <v>544</v>
      </c>
      <c r="D12">
        <f>VLOOKUP(A12,Table45[],4,FALSE)</f>
        <v>0</v>
      </c>
      <c r="H12">
        <v>28157</v>
      </c>
      <c r="I12" t="s">
        <v>7</v>
      </c>
      <c r="J12">
        <v>455</v>
      </c>
      <c r="K12">
        <v>0</v>
      </c>
      <c r="N12" s="107">
        <v>27734</v>
      </c>
      <c r="O12" s="108">
        <v>263</v>
      </c>
      <c r="P12" s="108">
        <v>0</v>
      </c>
    </row>
    <row r="13" spans="1:16" x14ac:dyDescent="0.65">
      <c r="A13">
        <v>28019</v>
      </c>
      <c r="B13" t="s">
        <v>2</v>
      </c>
      <c r="C13">
        <f>VLOOKUP(A13,Table45[],3,FALSE)</f>
        <v>103</v>
      </c>
      <c r="D13">
        <f>VLOOKUP(A13,Table45[],4,FALSE)</f>
        <v>0</v>
      </c>
      <c r="H13">
        <v>28156</v>
      </c>
      <c r="I13" t="s">
        <v>7</v>
      </c>
      <c r="J13">
        <v>445</v>
      </c>
      <c r="K13">
        <v>0</v>
      </c>
      <c r="N13" s="107">
        <v>27768</v>
      </c>
      <c r="O13" s="108">
        <v>734</v>
      </c>
      <c r="P13" s="108">
        <v>0</v>
      </c>
    </row>
    <row r="14" spans="1:16" x14ac:dyDescent="0.65">
      <c r="A14">
        <v>28087</v>
      </c>
      <c r="B14" t="s">
        <v>2</v>
      </c>
      <c r="C14">
        <f>VLOOKUP(A14,Table45[],3,FALSE)</f>
        <v>446</v>
      </c>
      <c r="D14">
        <f>VLOOKUP(A14,Table45[],4,FALSE)</f>
        <v>0</v>
      </c>
      <c r="H14">
        <v>28155</v>
      </c>
      <c r="I14" t="s">
        <v>7</v>
      </c>
      <c r="J14">
        <v>1452</v>
      </c>
      <c r="K14">
        <v>0</v>
      </c>
      <c r="N14" s="107">
        <v>27798</v>
      </c>
      <c r="O14" s="108">
        <v>23</v>
      </c>
      <c r="P14" s="108">
        <v>0</v>
      </c>
    </row>
    <row r="15" spans="1:16" x14ac:dyDescent="0.65">
      <c r="A15">
        <v>28086</v>
      </c>
      <c r="B15" t="s">
        <v>2</v>
      </c>
      <c r="C15">
        <f>VLOOKUP(A15,Table45[],3,FALSE)</f>
        <v>548</v>
      </c>
      <c r="D15">
        <f>VLOOKUP(A15,Table45[],4,FALSE)</f>
        <v>0</v>
      </c>
      <c r="H15">
        <v>28154</v>
      </c>
      <c r="I15" t="s">
        <v>7</v>
      </c>
      <c r="J15">
        <v>577</v>
      </c>
      <c r="K15">
        <v>577</v>
      </c>
      <c r="N15" s="107">
        <v>27821</v>
      </c>
      <c r="O15" s="108">
        <v>631</v>
      </c>
      <c r="P15" s="108">
        <v>0</v>
      </c>
    </row>
    <row r="16" spans="1:16" x14ac:dyDescent="0.65">
      <c r="A16">
        <v>28081</v>
      </c>
      <c r="B16" t="s">
        <v>2</v>
      </c>
      <c r="C16">
        <f>VLOOKUP(A16,Table45[],3,FALSE)</f>
        <v>434</v>
      </c>
      <c r="D16">
        <f>VLOOKUP(A16,Table45[],4,FALSE)</f>
        <v>0</v>
      </c>
      <c r="H16">
        <v>28153</v>
      </c>
      <c r="I16" t="s">
        <v>7</v>
      </c>
      <c r="J16">
        <v>578</v>
      </c>
      <c r="K16">
        <v>0</v>
      </c>
      <c r="N16" s="107">
        <v>27826</v>
      </c>
      <c r="O16" s="108">
        <v>945</v>
      </c>
      <c r="P16" s="108">
        <v>0</v>
      </c>
    </row>
    <row r="17" spans="1:16" x14ac:dyDescent="0.65">
      <c r="A17">
        <v>28080</v>
      </c>
      <c r="B17" t="s">
        <v>2</v>
      </c>
      <c r="C17">
        <f>VLOOKUP(A17,Table45[],3,FALSE)</f>
        <v>434</v>
      </c>
      <c r="D17">
        <f>VLOOKUP(A17,Table45[],4,FALSE)</f>
        <v>0</v>
      </c>
      <c r="H17">
        <v>28152</v>
      </c>
      <c r="I17" t="s">
        <v>7</v>
      </c>
      <c r="J17">
        <v>322</v>
      </c>
      <c r="K17">
        <v>0</v>
      </c>
      <c r="N17" s="107">
        <v>27827</v>
      </c>
      <c r="O17" s="108">
        <v>477</v>
      </c>
      <c r="P17" s="108">
        <v>0</v>
      </c>
    </row>
    <row r="18" spans="1:16" x14ac:dyDescent="0.65">
      <c r="A18">
        <v>28098</v>
      </c>
      <c r="B18" t="s">
        <v>2</v>
      </c>
      <c r="C18">
        <f>VLOOKUP(A18,Table45[],3,FALSE)</f>
        <v>1045</v>
      </c>
      <c r="D18">
        <f>VLOOKUP(A18,Table45[],4,FALSE)</f>
        <v>1045</v>
      </c>
      <c r="H18">
        <v>28151</v>
      </c>
      <c r="I18" t="s">
        <v>7</v>
      </c>
      <c r="J18">
        <v>1095</v>
      </c>
      <c r="K18">
        <v>1095</v>
      </c>
      <c r="N18" s="107">
        <v>27850</v>
      </c>
      <c r="O18" s="108">
        <v>2440.6</v>
      </c>
      <c r="P18" s="108">
        <v>0</v>
      </c>
    </row>
    <row r="19" spans="1:16" x14ac:dyDescent="0.65">
      <c r="A19">
        <v>28008</v>
      </c>
      <c r="B19" t="s">
        <v>2</v>
      </c>
      <c r="C19">
        <f>VLOOKUP(A19,Table45[],3,FALSE)</f>
        <v>933</v>
      </c>
      <c r="D19">
        <f>VLOOKUP(A19,Table45[],4,FALSE)</f>
        <v>0</v>
      </c>
      <c r="H19">
        <v>28149</v>
      </c>
      <c r="I19" t="s">
        <v>7</v>
      </c>
      <c r="J19">
        <v>1073</v>
      </c>
      <c r="K19">
        <v>0</v>
      </c>
      <c r="N19" s="107">
        <v>27865</v>
      </c>
      <c r="O19" s="108">
        <v>684</v>
      </c>
      <c r="P19" s="108">
        <v>0</v>
      </c>
    </row>
    <row r="20" spans="1:16" x14ac:dyDescent="0.65">
      <c r="A20">
        <v>28106</v>
      </c>
      <c r="B20" t="s">
        <v>2</v>
      </c>
      <c r="C20">
        <f>VLOOKUP(A20,Table45[],3,FALSE)</f>
        <v>459</v>
      </c>
      <c r="D20">
        <f>VLOOKUP(A20,Table45[],4,FALSE)</f>
        <v>0</v>
      </c>
      <c r="H20">
        <v>28148</v>
      </c>
      <c r="I20" t="s">
        <v>7</v>
      </c>
      <c r="J20">
        <v>565.95000000000005</v>
      </c>
      <c r="K20">
        <v>0</v>
      </c>
      <c r="N20" s="107">
        <v>27866</v>
      </c>
      <c r="O20" s="108">
        <v>439</v>
      </c>
      <c r="P20" s="108">
        <v>0</v>
      </c>
    </row>
    <row r="21" spans="1:16" x14ac:dyDescent="0.65">
      <c r="A21">
        <v>28031</v>
      </c>
      <c r="B21" t="s">
        <v>2</v>
      </c>
      <c r="C21">
        <f>VLOOKUP(A21,Table45[],3,FALSE)</f>
        <v>812</v>
      </c>
      <c r="D21">
        <f>VLOOKUP(A21,Table45[],4,FALSE)</f>
        <v>0</v>
      </c>
      <c r="H21">
        <v>28146</v>
      </c>
      <c r="I21" t="s">
        <v>7</v>
      </c>
      <c r="J21">
        <v>489</v>
      </c>
      <c r="K21">
        <v>0</v>
      </c>
      <c r="N21" s="107">
        <v>27872</v>
      </c>
      <c r="O21" s="108">
        <v>468</v>
      </c>
      <c r="P21" s="108">
        <v>0</v>
      </c>
    </row>
    <row r="22" spans="1:16" x14ac:dyDescent="0.65">
      <c r="A22">
        <v>28035</v>
      </c>
      <c r="B22" t="s">
        <v>2</v>
      </c>
      <c r="C22">
        <f>VLOOKUP(A22,Table45[],3,FALSE)</f>
        <v>436</v>
      </c>
      <c r="D22">
        <f>VLOOKUP(A22,Table45[],4,FALSE)</f>
        <v>436</v>
      </c>
      <c r="H22">
        <v>28145</v>
      </c>
      <c r="I22" t="s">
        <v>7</v>
      </c>
      <c r="J22">
        <v>815</v>
      </c>
      <c r="K22">
        <v>0</v>
      </c>
      <c r="N22" s="107">
        <v>27898</v>
      </c>
      <c r="O22" s="108">
        <v>401</v>
      </c>
      <c r="P22" s="108">
        <v>0</v>
      </c>
    </row>
    <row r="23" spans="1:16" x14ac:dyDescent="0.65">
      <c r="A23">
        <v>27898</v>
      </c>
      <c r="B23" t="s">
        <v>2</v>
      </c>
      <c r="C23">
        <f>VLOOKUP(A23,Table45[],3,FALSE)</f>
        <v>401</v>
      </c>
      <c r="D23">
        <f>VLOOKUP(A23,Table45[],4,FALSE)</f>
        <v>0</v>
      </c>
      <c r="H23">
        <v>28144</v>
      </c>
      <c r="I23" t="s">
        <v>7</v>
      </c>
      <c r="J23">
        <v>41</v>
      </c>
      <c r="K23">
        <v>0</v>
      </c>
      <c r="N23" s="107">
        <v>27902</v>
      </c>
      <c r="O23" s="108">
        <v>145</v>
      </c>
      <c r="P23" s="108">
        <v>0</v>
      </c>
    </row>
    <row r="24" spans="1:16" x14ac:dyDescent="0.65">
      <c r="A24">
        <v>28108</v>
      </c>
      <c r="B24" t="s">
        <v>2</v>
      </c>
      <c r="C24">
        <f>VLOOKUP(A24,Table45[],3,FALSE)</f>
        <v>830</v>
      </c>
      <c r="D24">
        <f>VLOOKUP(A24,Table45[],4,FALSE)</f>
        <v>0</v>
      </c>
      <c r="H24">
        <v>28143</v>
      </c>
      <c r="I24" t="s">
        <v>7</v>
      </c>
      <c r="J24">
        <v>479</v>
      </c>
      <c r="K24">
        <v>0</v>
      </c>
      <c r="N24" s="107">
        <v>27908</v>
      </c>
      <c r="O24" s="108">
        <v>1027</v>
      </c>
      <c r="P24" s="108">
        <v>0</v>
      </c>
    </row>
    <row r="25" spans="1:16" x14ac:dyDescent="0.65">
      <c r="A25">
        <v>28018</v>
      </c>
      <c r="B25" t="s">
        <v>2</v>
      </c>
      <c r="C25">
        <f>VLOOKUP(A25,Table45[],3,FALSE)</f>
        <v>516</v>
      </c>
      <c r="D25">
        <f>VLOOKUP(A25,Table45[],4,FALSE)</f>
        <v>0</v>
      </c>
      <c r="H25">
        <v>28142</v>
      </c>
      <c r="I25" t="s">
        <v>7</v>
      </c>
      <c r="J25">
        <v>72</v>
      </c>
      <c r="K25">
        <v>0</v>
      </c>
      <c r="N25" s="107">
        <v>27909</v>
      </c>
      <c r="O25" s="108">
        <v>484</v>
      </c>
      <c r="P25" s="108">
        <v>0</v>
      </c>
    </row>
    <row r="26" spans="1:16" x14ac:dyDescent="0.65">
      <c r="A26">
        <v>28029</v>
      </c>
      <c r="B26" t="s">
        <v>2</v>
      </c>
      <c r="C26">
        <f>VLOOKUP(A26,Table45[],3,FALSE)</f>
        <v>156</v>
      </c>
      <c r="D26">
        <f>VLOOKUP(A26,Table45[],4,FALSE)</f>
        <v>0</v>
      </c>
      <c r="H26">
        <v>28141</v>
      </c>
      <c r="I26" t="s">
        <v>7</v>
      </c>
      <c r="J26">
        <v>1847</v>
      </c>
      <c r="K26">
        <v>0</v>
      </c>
      <c r="N26" s="107">
        <v>27911</v>
      </c>
      <c r="O26" s="108">
        <v>221</v>
      </c>
      <c r="P26" s="108">
        <v>0</v>
      </c>
    </row>
    <row r="27" spans="1:16" x14ac:dyDescent="0.65">
      <c r="A27">
        <v>28078</v>
      </c>
      <c r="B27" t="s">
        <v>46</v>
      </c>
      <c r="C27">
        <f>VLOOKUP(A27,Table45[],3,FALSE)</f>
        <v>740</v>
      </c>
      <c r="D27">
        <f>VLOOKUP(A27,Table45[],4,FALSE)</f>
        <v>0</v>
      </c>
      <c r="H27">
        <v>28140</v>
      </c>
      <c r="I27" t="s">
        <v>7</v>
      </c>
      <c r="J27">
        <v>510</v>
      </c>
      <c r="K27">
        <v>0</v>
      </c>
      <c r="N27" s="107">
        <v>27913</v>
      </c>
      <c r="O27" s="108">
        <v>157</v>
      </c>
      <c r="P27" s="108">
        <v>0</v>
      </c>
    </row>
    <row r="28" spans="1:16" x14ac:dyDescent="0.65">
      <c r="A28">
        <v>28103</v>
      </c>
      <c r="B28" t="s">
        <v>46</v>
      </c>
      <c r="C28">
        <f>VLOOKUP(A28,Table45[],3,FALSE)</f>
        <v>1245</v>
      </c>
      <c r="D28">
        <f>VLOOKUP(A28,Table45[],4,FALSE)</f>
        <v>1245</v>
      </c>
      <c r="H28">
        <v>28139</v>
      </c>
      <c r="I28" t="s">
        <v>20</v>
      </c>
      <c r="J28">
        <v>411</v>
      </c>
      <c r="K28">
        <v>0</v>
      </c>
      <c r="N28" s="107">
        <v>27914</v>
      </c>
      <c r="O28" s="108">
        <v>1040</v>
      </c>
      <c r="P28" s="108">
        <v>0</v>
      </c>
    </row>
    <row r="29" spans="1:16" x14ac:dyDescent="0.65">
      <c r="A29">
        <v>28025</v>
      </c>
      <c r="B29" t="s">
        <v>46</v>
      </c>
      <c r="C29">
        <f>VLOOKUP(A29,Table45[],3,FALSE)</f>
        <v>483</v>
      </c>
      <c r="D29">
        <f>VLOOKUP(A29,Table45[],4,FALSE)</f>
        <v>0</v>
      </c>
      <c r="H29">
        <v>28138</v>
      </c>
      <c r="I29" t="s">
        <v>7</v>
      </c>
      <c r="J29">
        <v>500</v>
      </c>
      <c r="K29">
        <v>0</v>
      </c>
      <c r="N29" s="107">
        <v>27916</v>
      </c>
      <c r="O29" s="108">
        <v>313</v>
      </c>
      <c r="P29" s="108">
        <v>0</v>
      </c>
    </row>
    <row r="30" spans="1:16" x14ac:dyDescent="0.65">
      <c r="A30">
        <v>28036</v>
      </c>
      <c r="B30" t="s">
        <v>46</v>
      </c>
      <c r="C30">
        <f>VLOOKUP(A30,Table45[],3,FALSE)</f>
        <v>442</v>
      </c>
      <c r="D30">
        <f>VLOOKUP(A30,Table45[],4,FALSE)</f>
        <v>0</v>
      </c>
      <c r="H30">
        <v>28137</v>
      </c>
      <c r="I30" t="s">
        <v>20</v>
      </c>
      <c r="J30">
        <v>159</v>
      </c>
      <c r="K30">
        <v>0</v>
      </c>
      <c r="N30" s="107">
        <v>27923</v>
      </c>
      <c r="O30" s="108">
        <v>337</v>
      </c>
      <c r="P30" s="108">
        <v>0</v>
      </c>
    </row>
    <row r="31" spans="1:16" x14ac:dyDescent="0.65">
      <c r="A31">
        <v>28046</v>
      </c>
      <c r="B31" t="s">
        <v>46</v>
      </c>
      <c r="C31">
        <f>VLOOKUP(A31,Table45[],3,FALSE)</f>
        <v>410</v>
      </c>
      <c r="D31">
        <f>VLOOKUP(A31,Table45[],4,FALSE)</f>
        <v>0</v>
      </c>
      <c r="H31">
        <v>28136</v>
      </c>
      <c r="I31" t="s">
        <v>20</v>
      </c>
      <c r="J31">
        <v>458</v>
      </c>
      <c r="K31">
        <v>0</v>
      </c>
      <c r="N31" s="107">
        <v>27928</v>
      </c>
      <c r="O31" s="108">
        <v>540</v>
      </c>
      <c r="P31" s="108">
        <v>0</v>
      </c>
    </row>
    <row r="32" spans="1:16" x14ac:dyDescent="0.65">
      <c r="A32">
        <v>28083</v>
      </c>
      <c r="B32" t="s">
        <v>46</v>
      </c>
      <c r="C32">
        <f>VLOOKUP(A32,Table45[],3,FALSE)</f>
        <v>23</v>
      </c>
      <c r="D32">
        <f>VLOOKUP(A32,Table45[],4,FALSE)</f>
        <v>0</v>
      </c>
      <c r="H32">
        <v>28135</v>
      </c>
      <c r="I32" t="s">
        <v>20</v>
      </c>
      <c r="J32">
        <v>1494</v>
      </c>
      <c r="K32">
        <v>0</v>
      </c>
      <c r="N32" s="107">
        <v>27929</v>
      </c>
      <c r="O32" s="108">
        <v>1011</v>
      </c>
      <c r="P32" s="108">
        <v>0</v>
      </c>
    </row>
    <row r="33" spans="1:16" x14ac:dyDescent="0.65">
      <c r="A33">
        <v>28040</v>
      </c>
      <c r="B33" t="s">
        <v>46</v>
      </c>
      <c r="C33">
        <f>VLOOKUP(A33,Table45[],3,FALSE)</f>
        <v>452</v>
      </c>
      <c r="D33">
        <f>VLOOKUP(A33,Table45[],4,FALSE)</f>
        <v>0</v>
      </c>
      <c r="H33">
        <v>28134</v>
      </c>
      <c r="I33" t="s">
        <v>7</v>
      </c>
      <c r="J33">
        <v>473.5</v>
      </c>
      <c r="K33">
        <v>0</v>
      </c>
      <c r="N33" s="107">
        <v>27934</v>
      </c>
      <c r="O33" s="108">
        <v>652</v>
      </c>
      <c r="P33" s="108">
        <v>0</v>
      </c>
    </row>
    <row r="34" spans="1:16" x14ac:dyDescent="0.65">
      <c r="A34">
        <v>27909</v>
      </c>
      <c r="B34" t="s">
        <v>46</v>
      </c>
      <c r="C34">
        <f>VLOOKUP(A34,Table45[],3,FALSE)</f>
        <v>484</v>
      </c>
      <c r="D34">
        <f>VLOOKUP(A34,Table45[],4,FALSE)</f>
        <v>0</v>
      </c>
      <c r="H34">
        <v>28133</v>
      </c>
      <c r="I34" t="s">
        <v>7</v>
      </c>
      <c r="J34">
        <v>622</v>
      </c>
      <c r="K34">
        <v>0</v>
      </c>
      <c r="N34" s="107">
        <v>27938</v>
      </c>
      <c r="O34" s="108">
        <v>471</v>
      </c>
      <c r="P34" s="108">
        <v>0</v>
      </c>
    </row>
    <row r="35" spans="1:16" x14ac:dyDescent="0.65">
      <c r="A35">
        <v>27946</v>
      </c>
      <c r="B35" t="s">
        <v>46</v>
      </c>
      <c r="C35">
        <f>VLOOKUP(A35,Table45[],3,FALSE)</f>
        <v>1027</v>
      </c>
      <c r="D35">
        <f>VLOOKUP(A35,Table45[],4,FALSE)</f>
        <v>0</v>
      </c>
      <c r="H35">
        <v>28132</v>
      </c>
      <c r="I35" t="s">
        <v>7</v>
      </c>
      <c r="J35">
        <v>430</v>
      </c>
      <c r="K35">
        <v>0</v>
      </c>
      <c r="N35" s="107">
        <v>27942</v>
      </c>
      <c r="O35" s="108">
        <v>31</v>
      </c>
      <c r="P35" s="108">
        <v>0</v>
      </c>
    </row>
    <row r="36" spans="1:16" x14ac:dyDescent="0.65">
      <c r="A36">
        <v>28097</v>
      </c>
      <c r="B36" t="s">
        <v>46</v>
      </c>
      <c r="C36">
        <f>VLOOKUP(A36,Table45[],3,FALSE)</f>
        <v>567</v>
      </c>
      <c r="D36">
        <f>VLOOKUP(A36,Table45[],4,FALSE)</f>
        <v>0</v>
      </c>
      <c r="H36">
        <v>28131</v>
      </c>
      <c r="I36" t="s">
        <v>7</v>
      </c>
      <c r="J36">
        <v>3346</v>
      </c>
      <c r="K36">
        <v>0</v>
      </c>
      <c r="N36" s="107">
        <v>27943</v>
      </c>
      <c r="O36" s="108">
        <v>459</v>
      </c>
      <c r="P36" s="108">
        <v>0</v>
      </c>
    </row>
    <row r="37" spans="1:16" x14ac:dyDescent="0.65">
      <c r="A37">
        <v>27715</v>
      </c>
      <c r="B37" t="s">
        <v>46</v>
      </c>
      <c r="C37">
        <f>VLOOKUP(A37,Table45[],3,FALSE)</f>
        <v>608</v>
      </c>
      <c r="D37">
        <f>VLOOKUP(A37,Table45[],4,FALSE)</f>
        <v>0</v>
      </c>
      <c r="H37">
        <v>28130</v>
      </c>
      <c r="I37" t="s">
        <v>7</v>
      </c>
      <c r="J37">
        <v>500</v>
      </c>
      <c r="K37">
        <v>0</v>
      </c>
      <c r="N37" s="107">
        <v>27946</v>
      </c>
      <c r="O37" s="108">
        <v>1027</v>
      </c>
      <c r="P37" s="108">
        <v>0</v>
      </c>
    </row>
    <row r="38" spans="1:16" x14ac:dyDescent="0.65">
      <c r="A38">
        <v>28077</v>
      </c>
      <c r="B38" t="s">
        <v>46</v>
      </c>
      <c r="C38">
        <f>VLOOKUP(A38,Table45[],3,FALSE)</f>
        <v>107</v>
      </c>
      <c r="D38">
        <f>VLOOKUP(A38,Table45[],4,FALSE)</f>
        <v>0</v>
      </c>
      <c r="H38">
        <v>28129</v>
      </c>
      <c r="I38" t="s">
        <v>7</v>
      </c>
      <c r="J38">
        <v>371</v>
      </c>
      <c r="K38">
        <v>0</v>
      </c>
      <c r="N38" s="107">
        <v>27947</v>
      </c>
      <c r="O38" s="108">
        <v>490</v>
      </c>
      <c r="P38" s="108">
        <v>0</v>
      </c>
    </row>
    <row r="39" spans="1:16" x14ac:dyDescent="0.65">
      <c r="A39">
        <v>28073</v>
      </c>
      <c r="B39" t="s">
        <v>46</v>
      </c>
      <c r="C39">
        <f>VLOOKUP(A39,Table45[],3,FALSE)</f>
        <v>439</v>
      </c>
      <c r="D39">
        <f>VLOOKUP(A39,Table45[],4,FALSE)</f>
        <v>0</v>
      </c>
      <c r="H39">
        <v>28128</v>
      </c>
      <c r="I39" t="s">
        <v>7</v>
      </c>
      <c r="J39">
        <v>1133</v>
      </c>
      <c r="K39">
        <v>0</v>
      </c>
      <c r="N39" s="107">
        <v>27949</v>
      </c>
      <c r="O39" s="108">
        <v>473</v>
      </c>
      <c r="P39" s="108">
        <v>0</v>
      </c>
    </row>
    <row r="40" spans="1:16" x14ac:dyDescent="0.65">
      <c r="A40">
        <v>27798</v>
      </c>
      <c r="B40" t="s">
        <v>46</v>
      </c>
      <c r="C40">
        <f>VLOOKUP(A40,Table45[],3,FALSE)</f>
        <v>23</v>
      </c>
      <c r="D40">
        <f>VLOOKUP(A40,Table45[],4,FALSE)</f>
        <v>0</v>
      </c>
      <c r="H40">
        <v>28127</v>
      </c>
      <c r="I40" t="s">
        <v>7</v>
      </c>
      <c r="J40">
        <v>1788</v>
      </c>
      <c r="K40">
        <v>0</v>
      </c>
      <c r="N40" s="107">
        <v>27950</v>
      </c>
      <c r="O40" s="108">
        <v>1414</v>
      </c>
      <c r="P40" s="108">
        <v>0</v>
      </c>
    </row>
    <row r="41" spans="1:16" x14ac:dyDescent="0.65">
      <c r="A41">
        <v>28032</v>
      </c>
      <c r="B41" t="s">
        <v>1</v>
      </c>
      <c r="C41">
        <f>VLOOKUP(A41,Table45[],3,FALSE)</f>
        <v>637</v>
      </c>
      <c r="D41">
        <f>VLOOKUP(A41,Table45[],4,FALSE)</f>
        <v>0</v>
      </c>
      <c r="H41">
        <v>28126</v>
      </c>
      <c r="I41" t="s">
        <v>7</v>
      </c>
      <c r="J41">
        <v>485.5</v>
      </c>
      <c r="K41">
        <v>0</v>
      </c>
      <c r="N41" s="107">
        <v>27956</v>
      </c>
      <c r="O41" s="108">
        <v>440</v>
      </c>
      <c r="P41" s="108">
        <v>0</v>
      </c>
    </row>
    <row r="42" spans="1:16" x14ac:dyDescent="0.65">
      <c r="A42">
        <v>28088</v>
      </c>
      <c r="B42" t="s">
        <v>1</v>
      </c>
      <c r="C42">
        <f>VLOOKUP(A42,Table45[],3,FALSE)</f>
        <v>409</v>
      </c>
      <c r="D42">
        <f>VLOOKUP(A42,Table45[],4,FALSE)</f>
        <v>409</v>
      </c>
      <c r="H42">
        <v>28125</v>
      </c>
      <c r="I42" t="s">
        <v>7</v>
      </c>
      <c r="J42">
        <v>1232</v>
      </c>
      <c r="K42">
        <v>0</v>
      </c>
      <c r="N42" s="107">
        <v>27957</v>
      </c>
      <c r="O42" s="108">
        <v>463</v>
      </c>
      <c r="P42" s="108">
        <v>0</v>
      </c>
    </row>
    <row r="43" spans="1:16" x14ac:dyDescent="0.65">
      <c r="A43">
        <v>28033</v>
      </c>
      <c r="B43" t="s">
        <v>1</v>
      </c>
      <c r="C43">
        <f>VLOOKUP(A43,Table45[],3,FALSE)</f>
        <v>707</v>
      </c>
      <c r="D43">
        <f>VLOOKUP(A43,Table45[],4,FALSE)</f>
        <v>0</v>
      </c>
      <c r="H43">
        <v>28123</v>
      </c>
      <c r="I43" t="s">
        <v>7</v>
      </c>
      <c r="J43">
        <v>628</v>
      </c>
      <c r="K43">
        <v>0</v>
      </c>
      <c r="N43" s="107">
        <v>27961</v>
      </c>
      <c r="O43" s="108">
        <v>1751.8</v>
      </c>
      <c r="P43" s="108">
        <v>0</v>
      </c>
    </row>
    <row r="44" spans="1:16" x14ac:dyDescent="0.65">
      <c r="A44">
        <v>27957</v>
      </c>
      <c r="B44" t="s">
        <v>1</v>
      </c>
      <c r="C44">
        <f>VLOOKUP(A44,Table45[],3,FALSE)</f>
        <v>463</v>
      </c>
      <c r="D44">
        <f>VLOOKUP(A44,Table45[],4,FALSE)</f>
        <v>0</v>
      </c>
      <c r="H44">
        <v>28122</v>
      </c>
      <c r="I44" t="s">
        <v>7</v>
      </c>
      <c r="J44">
        <v>579</v>
      </c>
      <c r="K44">
        <v>0</v>
      </c>
      <c r="N44" s="107">
        <v>27974</v>
      </c>
      <c r="O44" s="108">
        <v>748</v>
      </c>
      <c r="P44" s="108">
        <v>0</v>
      </c>
    </row>
    <row r="45" spans="1:16" x14ac:dyDescent="0.65">
      <c r="A45">
        <v>28059</v>
      </c>
      <c r="B45" t="s">
        <v>1</v>
      </c>
      <c r="C45">
        <f>VLOOKUP(A45,Table45[],3,FALSE)</f>
        <v>1178</v>
      </c>
      <c r="D45">
        <f>VLOOKUP(A45,Table45[],4,FALSE)</f>
        <v>0</v>
      </c>
      <c r="H45">
        <v>28121</v>
      </c>
      <c r="I45" t="s">
        <v>9</v>
      </c>
      <c r="J45">
        <v>275</v>
      </c>
      <c r="K45">
        <v>0</v>
      </c>
      <c r="N45" s="107">
        <v>27992</v>
      </c>
      <c r="O45" s="108">
        <v>1165</v>
      </c>
      <c r="P45" s="108">
        <v>1165</v>
      </c>
    </row>
    <row r="46" spans="1:16" x14ac:dyDescent="0.65">
      <c r="A46">
        <v>28055</v>
      </c>
      <c r="B46" t="s">
        <v>1</v>
      </c>
      <c r="C46">
        <f>VLOOKUP(A46,Table45[],3,FALSE)</f>
        <v>422</v>
      </c>
      <c r="D46">
        <f>VLOOKUP(A46,Table45[],4,FALSE)</f>
        <v>0</v>
      </c>
      <c r="H46">
        <v>28120</v>
      </c>
      <c r="I46" t="s">
        <v>87</v>
      </c>
      <c r="J46">
        <v>1242</v>
      </c>
      <c r="K46">
        <v>0</v>
      </c>
      <c r="N46" s="107">
        <v>27994</v>
      </c>
      <c r="O46" s="108">
        <v>503</v>
      </c>
      <c r="P46" s="108">
        <v>0</v>
      </c>
    </row>
    <row r="47" spans="1:16" x14ac:dyDescent="0.65">
      <c r="A47">
        <v>28014</v>
      </c>
      <c r="B47" t="s">
        <v>1</v>
      </c>
      <c r="C47">
        <f>VLOOKUP(A47,Table45[],3,FALSE)</f>
        <v>390</v>
      </c>
      <c r="D47">
        <f>VLOOKUP(A47,Table45[],4,FALSE)</f>
        <v>0</v>
      </c>
      <c r="H47">
        <v>28119</v>
      </c>
      <c r="I47" t="s">
        <v>67</v>
      </c>
      <c r="J47">
        <v>963</v>
      </c>
      <c r="K47">
        <v>0</v>
      </c>
      <c r="N47" s="107">
        <v>27997</v>
      </c>
      <c r="O47" s="108">
        <v>494</v>
      </c>
      <c r="P47" s="108">
        <v>0</v>
      </c>
    </row>
    <row r="48" spans="1:16" x14ac:dyDescent="0.65">
      <c r="A48">
        <v>27961</v>
      </c>
      <c r="B48" t="s">
        <v>1</v>
      </c>
      <c r="C48">
        <f>VLOOKUP(A48,Table45[],3,FALSE)</f>
        <v>1751.8</v>
      </c>
      <c r="D48">
        <f>VLOOKUP(A48,Table45[],4,FALSE)</f>
        <v>0</v>
      </c>
      <c r="H48">
        <v>28118</v>
      </c>
      <c r="I48" t="s">
        <v>18</v>
      </c>
      <c r="J48">
        <v>943.65</v>
      </c>
      <c r="K48">
        <v>0</v>
      </c>
      <c r="N48" s="107">
        <v>27998</v>
      </c>
      <c r="O48" s="108">
        <v>519</v>
      </c>
      <c r="P48" s="108">
        <v>0</v>
      </c>
    </row>
    <row r="49" spans="1:16" x14ac:dyDescent="0.65">
      <c r="A49">
        <v>27827</v>
      </c>
      <c r="B49" t="s">
        <v>1</v>
      </c>
      <c r="C49">
        <f>VLOOKUP(A49,Table45[],3,FALSE)</f>
        <v>477</v>
      </c>
      <c r="D49">
        <f>VLOOKUP(A49,Table45[],4,FALSE)</f>
        <v>0</v>
      </c>
      <c r="H49">
        <v>28116</v>
      </c>
      <c r="I49" t="s">
        <v>12</v>
      </c>
      <c r="J49">
        <v>619</v>
      </c>
      <c r="K49">
        <v>0</v>
      </c>
      <c r="N49" s="107">
        <v>27999</v>
      </c>
      <c r="O49" s="108">
        <v>741</v>
      </c>
      <c r="P49" s="108">
        <v>0</v>
      </c>
    </row>
    <row r="50" spans="1:16" x14ac:dyDescent="0.65">
      <c r="A50">
        <v>27994</v>
      </c>
      <c r="B50" t="s">
        <v>1</v>
      </c>
      <c r="C50">
        <f>VLOOKUP(A50,Table45[],3,FALSE)</f>
        <v>503</v>
      </c>
      <c r="D50">
        <f>VLOOKUP(A50,Table45[],4,FALSE)</f>
        <v>0</v>
      </c>
      <c r="H50">
        <v>28115</v>
      </c>
      <c r="I50" t="s">
        <v>9</v>
      </c>
      <c r="J50">
        <v>609</v>
      </c>
      <c r="K50">
        <v>0</v>
      </c>
      <c r="N50" s="107">
        <v>28000</v>
      </c>
      <c r="O50" s="108">
        <v>515</v>
      </c>
      <c r="P50" s="108">
        <v>0</v>
      </c>
    </row>
    <row r="51" spans="1:16" x14ac:dyDescent="0.65">
      <c r="A51">
        <v>28034</v>
      </c>
      <c r="B51" t="s">
        <v>1</v>
      </c>
      <c r="C51">
        <f>VLOOKUP(A51,Table45[],3,FALSE)</f>
        <v>848</v>
      </c>
      <c r="D51">
        <f>VLOOKUP(A51,Table45[],4,FALSE)</f>
        <v>848</v>
      </c>
      <c r="H51">
        <v>28114</v>
      </c>
      <c r="I51" t="s">
        <v>91</v>
      </c>
      <c r="J51">
        <v>577</v>
      </c>
      <c r="K51">
        <v>0</v>
      </c>
      <c r="N51" s="107">
        <v>28002</v>
      </c>
      <c r="O51" s="108">
        <v>1086</v>
      </c>
      <c r="P51" s="108">
        <v>0</v>
      </c>
    </row>
    <row r="52" spans="1:16" x14ac:dyDescent="0.65">
      <c r="A52">
        <v>27992</v>
      </c>
      <c r="B52" t="s">
        <v>65</v>
      </c>
      <c r="C52">
        <f>VLOOKUP(A52,Table45[],3,FALSE)</f>
        <v>1165</v>
      </c>
      <c r="D52">
        <f>VLOOKUP(A52,Table45[],4,FALSE)</f>
        <v>1165</v>
      </c>
      <c r="H52">
        <v>28113</v>
      </c>
      <c r="I52" t="s">
        <v>7</v>
      </c>
      <c r="J52">
        <v>964</v>
      </c>
      <c r="K52">
        <v>0</v>
      </c>
      <c r="N52" s="107">
        <v>28004</v>
      </c>
      <c r="O52" s="108">
        <v>527</v>
      </c>
      <c r="P52" s="108">
        <v>0</v>
      </c>
    </row>
    <row r="53" spans="1:16" x14ac:dyDescent="0.65">
      <c r="A53">
        <v>27768</v>
      </c>
      <c r="B53" t="s">
        <v>65</v>
      </c>
      <c r="C53">
        <f>VLOOKUP(A53,Table45[],3,FALSE)</f>
        <v>734</v>
      </c>
      <c r="D53">
        <f>VLOOKUP(A53,Table45[],4,FALSE)</f>
        <v>0</v>
      </c>
      <c r="H53">
        <v>28112</v>
      </c>
      <c r="I53" t="s">
        <v>7</v>
      </c>
      <c r="J53">
        <v>437</v>
      </c>
      <c r="K53">
        <v>0</v>
      </c>
      <c r="N53" s="107">
        <v>28005</v>
      </c>
      <c r="O53" s="108">
        <v>537</v>
      </c>
      <c r="P53" s="108">
        <v>0</v>
      </c>
    </row>
    <row r="54" spans="1:16" x14ac:dyDescent="0.65">
      <c r="A54">
        <v>27717</v>
      </c>
      <c r="B54" t="s">
        <v>65</v>
      </c>
      <c r="C54">
        <f>VLOOKUP(A54,Table45[],3,FALSE)</f>
        <v>454</v>
      </c>
      <c r="D54">
        <f>VLOOKUP(A54,Table45[],4,FALSE)</f>
        <v>0</v>
      </c>
      <c r="H54">
        <v>28111</v>
      </c>
      <c r="I54" t="s">
        <v>53</v>
      </c>
      <c r="J54">
        <v>2496</v>
      </c>
      <c r="K54">
        <v>0</v>
      </c>
      <c r="N54" s="107">
        <v>28007</v>
      </c>
      <c r="O54" s="108">
        <v>496</v>
      </c>
      <c r="P54" s="108">
        <v>0</v>
      </c>
    </row>
    <row r="55" spans="1:16" x14ac:dyDescent="0.65">
      <c r="A55">
        <v>27956</v>
      </c>
      <c r="B55" t="s">
        <v>65</v>
      </c>
      <c r="C55">
        <f>VLOOKUP(A55,Table45[],3,FALSE)</f>
        <v>440</v>
      </c>
      <c r="D55">
        <f>VLOOKUP(A55,Table45[],4,FALSE)</f>
        <v>0</v>
      </c>
      <c r="H55">
        <v>28110</v>
      </c>
      <c r="I55" t="s">
        <v>53</v>
      </c>
      <c r="J55">
        <v>472</v>
      </c>
      <c r="K55">
        <v>0</v>
      </c>
      <c r="N55" s="107">
        <v>28008</v>
      </c>
      <c r="O55" s="108">
        <v>933</v>
      </c>
      <c r="P55" s="108">
        <v>0</v>
      </c>
    </row>
    <row r="56" spans="1:16" x14ac:dyDescent="0.65">
      <c r="A56">
        <v>27974</v>
      </c>
      <c r="B56" t="s">
        <v>65</v>
      </c>
      <c r="C56">
        <f>VLOOKUP(A56,Table45[],3,FALSE)</f>
        <v>748</v>
      </c>
      <c r="D56">
        <f>VLOOKUP(A56,Table45[],4,FALSE)</f>
        <v>0</v>
      </c>
      <c r="H56">
        <v>28109</v>
      </c>
      <c r="I56" t="s">
        <v>53</v>
      </c>
      <c r="J56">
        <v>473</v>
      </c>
      <c r="K56">
        <v>0</v>
      </c>
      <c r="N56" s="107">
        <v>28009</v>
      </c>
      <c r="O56" s="108">
        <v>479</v>
      </c>
      <c r="P56" s="108">
        <v>0</v>
      </c>
    </row>
    <row r="57" spans="1:16" x14ac:dyDescent="0.65">
      <c r="A57">
        <v>27872</v>
      </c>
      <c r="B57" t="s">
        <v>65</v>
      </c>
      <c r="C57">
        <f>VLOOKUP(A57,Table45[],3,FALSE)</f>
        <v>468</v>
      </c>
      <c r="D57">
        <f>VLOOKUP(A57,Table45[],4,FALSE)</f>
        <v>0</v>
      </c>
      <c r="H57">
        <v>28108</v>
      </c>
      <c r="I57" t="s">
        <v>11</v>
      </c>
      <c r="J57">
        <v>830</v>
      </c>
      <c r="K57">
        <v>0</v>
      </c>
      <c r="N57" s="107">
        <v>28010</v>
      </c>
      <c r="O57" s="108">
        <v>507</v>
      </c>
      <c r="P57" s="108">
        <v>0</v>
      </c>
    </row>
    <row r="58" spans="1:16" x14ac:dyDescent="0.65">
      <c r="A58">
        <v>27908</v>
      </c>
      <c r="B58" t="s">
        <v>65</v>
      </c>
      <c r="C58">
        <f>VLOOKUP(A58,Table45[],3,FALSE)</f>
        <v>1027</v>
      </c>
      <c r="D58">
        <f>VLOOKUP(A58,Table45[],4,FALSE)</f>
        <v>0</v>
      </c>
      <c r="H58">
        <v>28107</v>
      </c>
      <c r="I58" t="s">
        <v>7</v>
      </c>
      <c r="J58">
        <v>430</v>
      </c>
      <c r="K58">
        <v>0</v>
      </c>
      <c r="N58" s="107">
        <v>28011</v>
      </c>
      <c r="O58" s="108">
        <v>416</v>
      </c>
      <c r="P58" s="108">
        <v>0</v>
      </c>
    </row>
    <row r="59" spans="1:16" x14ac:dyDescent="0.65">
      <c r="A59">
        <v>28076</v>
      </c>
      <c r="B59" t="s">
        <v>65</v>
      </c>
      <c r="C59">
        <f>VLOOKUP(A59,Table45[],3,FALSE)</f>
        <v>434</v>
      </c>
      <c r="D59">
        <f>VLOOKUP(A59,Table45[],4,FALSE)</f>
        <v>0</v>
      </c>
      <c r="H59">
        <v>28106</v>
      </c>
      <c r="I59" t="s">
        <v>11</v>
      </c>
      <c r="J59">
        <v>459</v>
      </c>
      <c r="K59">
        <v>0</v>
      </c>
      <c r="N59" s="107">
        <v>28013</v>
      </c>
      <c r="O59" s="108">
        <v>485</v>
      </c>
      <c r="P59" s="108">
        <v>0</v>
      </c>
    </row>
    <row r="60" spans="1:16" x14ac:dyDescent="0.65">
      <c r="A60">
        <v>28066</v>
      </c>
      <c r="B60" t="s">
        <v>65</v>
      </c>
      <c r="C60">
        <f>VLOOKUP(A60,Table45[],3,FALSE)</f>
        <v>221</v>
      </c>
      <c r="D60">
        <f>VLOOKUP(A60,Table45[],4,FALSE)</f>
        <v>0</v>
      </c>
      <c r="H60">
        <v>28105</v>
      </c>
      <c r="I60" t="s">
        <v>12</v>
      </c>
      <c r="J60">
        <v>423</v>
      </c>
      <c r="K60">
        <v>0</v>
      </c>
      <c r="N60" s="107">
        <v>28014</v>
      </c>
      <c r="O60" s="108">
        <v>390</v>
      </c>
      <c r="P60" s="108">
        <v>0</v>
      </c>
    </row>
    <row r="61" spans="1:16" x14ac:dyDescent="0.65">
      <c r="A61">
        <v>28092</v>
      </c>
      <c r="B61" t="s">
        <v>65</v>
      </c>
      <c r="C61">
        <f>VLOOKUP(A61,Table45[],3,FALSE)</f>
        <v>557</v>
      </c>
      <c r="D61">
        <f>VLOOKUP(A61,Table45[],4,FALSE)</f>
        <v>0</v>
      </c>
      <c r="H61">
        <v>28103</v>
      </c>
      <c r="I61" t="s">
        <v>15</v>
      </c>
      <c r="J61">
        <v>1245</v>
      </c>
      <c r="K61">
        <v>1245</v>
      </c>
      <c r="N61" s="107">
        <v>28017</v>
      </c>
      <c r="O61" s="108">
        <v>247</v>
      </c>
      <c r="P61" s="108">
        <v>0</v>
      </c>
    </row>
    <row r="62" spans="1:16" x14ac:dyDescent="0.65">
      <c r="A62">
        <v>28050</v>
      </c>
      <c r="B62" t="s">
        <v>65</v>
      </c>
      <c r="C62">
        <f>VLOOKUP(A62,Table45[],3,FALSE)</f>
        <v>1032</v>
      </c>
      <c r="D62">
        <f>VLOOKUP(A62,Table45[],4,FALSE)</f>
        <v>0</v>
      </c>
      <c r="H62">
        <v>28102</v>
      </c>
      <c r="I62" t="s">
        <v>18</v>
      </c>
      <c r="J62">
        <v>405</v>
      </c>
      <c r="K62">
        <v>0</v>
      </c>
      <c r="N62" s="107">
        <v>28018</v>
      </c>
      <c r="O62" s="108">
        <v>516</v>
      </c>
      <c r="P62" s="108">
        <v>0</v>
      </c>
    </row>
    <row r="63" spans="1:16" x14ac:dyDescent="0.65">
      <c r="A63">
        <v>28061</v>
      </c>
      <c r="B63" t="s">
        <v>65</v>
      </c>
      <c r="C63">
        <f>VLOOKUP(A63,Table45[],3,FALSE)</f>
        <v>365</v>
      </c>
      <c r="D63">
        <f>VLOOKUP(A63,Table45[],4,FALSE)</f>
        <v>0</v>
      </c>
      <c r="H63">
        <v>28101</v>
      </c>
      <c r="I63" t="s">
        <v>9</v>
      </c>
      <c r="J63">
        <v>582</v>
      </c>
      <c r="K63">
        <v>0</v>
      </c>
      <c r="N63" s="107">
        <v>28019</v>
      </c>
      <c r="O63" s="108">
        <v>103</v>
      </c>
      <c r="P63" s="108">
        <v>0</v>
      </c>
    </row>
    <row r="64" spans="1:16" x14ac:dyDescent="0.65">
      <c r="A64">
        <v>28062</v>
      </c>
      <c r="B64" t="s">
        <v>65</v>
      </c>
      <c r="C64">
        <f>VLOOKUP(A64,Table45[],3,FALSE)</f>
        <v>429</v>
      </c>
      <c r="D64">
        <f>VLOOKUP(A64,Table45[],4,FALSE)</f>
        <v>0</v>
      </c>
      <c r="H64">
        <v>28100</v>
      </c>
      <c r="I64" t="s">
        <v>53</v>
      </c>
      <c r="J64">
        <v>304</v>
      </c>
      <c r="K64">
        <v>0</v>
      </c>
      <c r="N64" s="107">
        <v>28020</v>
      </c>
      <c r="O64" s="108">
        <v>911</v>
      </c>
      <c r="P64" s="108">
        <v>0</v>
      </c>
    </row>
    <row r="65" spans="1:16" x14ac:dyDescent="0.65">
      <c r="A65">
        <v>28052</v>
      </c>
      <c r="B65" t="s">
        <v>65</v>
      </c>
      <c r="C65">
        <f>VLOOKUP(A65,Table45[],3,FALSE)</f>
        <v>455</v>
      </c>
      <c r="D65">
        <f>VLOOKUP(A65,Table45[],4,FALSE)</f>
        <v>0</v>
      </c>
      <c r="H65">
        <v>28099</v>
      </c>
      <c r="I65" t="s">
        <v>53</v>
      </c>
      <c r="J65">
        <v>472</v>
      </c>
      <c r="K65">
        <v>0</v>
      </c>
      <c r="N65" s="107">
        <v>28021</v>
      </c>
      <c r="O65" s="108">
        <v>461</v>
      </c>
      <c r="P65" s="108">
        <v>0</v>
      </c>
    </row>
    <row r="66" spans="1:16" x14ac:dyDescent="0.65">
      <c r="A66">
        <v>28056</v>
      </c>
      <c r="B66" t="s">
        <v>65</v>
      </c>
      <c r="C66">
        <f>VLOOKUP(A66,Table45[],3,FALSE)</f>
        <v>455</v>
      </c>
      <c r="D66">
        <f>VLOOKUP(A66,Table45[],4,FALSE)</f>
        <v>0</v>
      </c>
      <c r="H66">
        <v>28098</v>
      </c>
      <c r="I66" t="s">
        <v>11</v>
      </c>
      <c r="J66">
        <v>1045</v>
      </c>
      <c r="K66">
        <v>1045</v>
      </c>
      <c r="N66" s="107">
        <v>28022</v>
      </c>
      <c r="O66" s="108">
        <v>1055</v>
      </c>
      <c r="P66" s="108">
        <v>0</v>
      </c>
    </row>
    <row r="67" spans="1:16" x14ac:dyDescent="0.65">
      <c r="A67">
        <v>28119</v>
      </c>
      <c r="B67" t="s">
        <v>65</v>
      </c>
      <c r="C67">
        <f>VLOOKUP(A67,Table45[],3,FALSE)</f>
        <v>963</v>
      </c>
      <c r="D67">
        <f>VLOOKUP(A67,Table45[],4,FALSE)</f>
        <v>0</v>
      </c>
      <c r="H67">
        <v>28097</v>
      </c>
      <c r="I67" t="s">
        <v>15</v>
      </c>
      <c r="J67">
        <v>567</v>
      </c>
      <c r="K67">
        <v>0</v>
      </c>
      <c r="N67" s="107">
        <v>28024</v>
      </c>
      <c r="O67" s="108">
        <v>918</v>
      </c>
      <c r="P67" s="108">
        <v>0</v>
      </c>
    </row>
    <row r="68" spans="1:16" x14ac:dyDescent="0.65">
      <c r="A68">
        <v>28038</v>
      </c>
      <c r="B68" t="s">
        <v>65</v>
      </c>
      <c r="C68">
        <f>VLOOKUP(A68,Table45[],3,FALSE)</f>
        <v>383</v>
      </c>
      <c r="D68">
        <f>VLOOKUP(A68,Table45[],4,FALSE)</f>
        <v>0</v>
      </c>
      <c r="H68">
        <v>28096</v>
      </c>
      <c r="I68" t="s">
        <v>11</v>
      </c>
      <c r="J68">
        <v>563</v>
      </c>
      <c r="K68">
        <v>0</v>
      </c>
      <c r="N68" s="107">
        <v>28025</v>
      </c>
      <c r="O68" s="108">
        <v>483</v>
      </c>
      <c r="P68" s="108">
        <v>0</v>
      </c>
    </row>
    <row r="69" spans="1:16" x14ac:dyDescent="0.65">
      <c r="A69">
        <v>28095</v>
      </c>
      <c r="B69" t="s">
        <v>65</v>
      </c>
      <c r="C69">
        <f>VLOOKUP(A69,Table45[],3,FALSE)</f>
        <v>528</v>
      </c>
      <c r="D69">
        <f>VLOOKUP(A69,Table45[],4,FALSE)</f>
        <v>528</v>
      </c>
      <c r="H69">
        <v>28095</v>
      </c>
      <c r="I69" t="s">
        <v>67</v>
      </c>
      <c r="J69">
        <v>528</v>
      </c>
      <c r="K69">
        <v>528</v>
      </c>
      <c r="N69" s="107">
        <v>28026</v>
      </c>
      <c r="O69" s="108">
        <v>1408</v>
      </c>
      <c r="P69" s="108">
        <v>0</v>
      </c>
    </row>
    <row r="70" spans="1:16" x14ac:dyDescent="0.65">
      <c r="A70">
        <v>27934</v>
      </c>
      <c r="B70" t="s">
        <v>65</v>
      </c>
      <c r="C70">
        <f>VLOOKUP(A70,Table45[],3,FALSE)</f>
        <v>652</v>
      </c>
      <c r="D70">
        <f>VLOOKUP(A70,Table45[],4,FALSE)</f>
        <v>0</v>
      </c>
      <c r="H70">
        <v>28094</v>
      </c>
      <c r="I70" t="s">
        <v>87</v>
      </c>
      <c r="J70">
        <v>753</v>
      </c>
      <c r="K70">
        <v>0</v>
      </c>
      <c r="N70" s="107">
        <v>28029</v>
      </c>
      <c r="O70" s="108">
        <v>156</v>
      </c>
      <c r="P70" s="108">
        <v>0</v>
      </c>
    </row>
    <row r="71" spans="1:16" x14ac:dyDescent="0.65">
      <c r="A71">
        <v>27902</v>
      </c>
      <c r="B71" t="s">
        <v>65</v>
      </c>
      <c r="C71">
        <f>VLOOKUP(A71,Table45[],3,FALSE)</f>
        <v>145</v>
      </c>
      <c r="D71">
        <f>VLOOKUP(A71,Table45[],4,FALSE)</f>
        <v>0</v>
      </c>
      <c r="H71">
        <v>28092</v>
      </c>
      <c r="I71" t="s">
        <v>67</v>
      </c>
      <c r="J71">
        <v>557</v>
      </c>
      <c r="K71">
        <v>0</v>
      </c>
      <c r="N71" s="107">
        <v>28031</v>
      </c>
      <c r="O71" s="108">
        <v>812</v>
      </c>
      <c r="P71" s="108">
        <v>0</v>
      </c>
    </row>
    <row r="72" spans="1:16" x14ac:dyDescent="0.65">
      <c r="A72">
        <v>28105</v>
      </c>
      <c r="B72" t="s">
        <v>6</v>
      </c>
      <c r="C72">
        <f>VLOOKUP(A72,Table45[],3,FALSE)</f>
        <v>423</v>
      </c>
      <c r="D72">
        <f>VLOOKUP(A72,Table45[],4,FALSE)</f>
        <v>0</v>
      </c>
      <c r="H72">
        <v>28091</v>
      </c>
      <c r="I72" t="s">
        <v>7</v>
      </c>
      <c r="J72">
        <v>998</v>
      </c>
      <c r="K72">
        <v>0</v>
      </c>
      <c r="N72" s="107">
        <v>28032</v>
      </c>
      <c r="O72" s="108">
        <v>637</v>
      </c>
      <c r="P72" s="108">
        <v>0</v>
      </c>
    </row>
    <row r="73" spans="1:16" x14ac:dyDescent="0.65">
      <c r="A73">
        <v>28116</v>
      </c>
      <c r="B73" t="s">
        <v>6</v>
      </c>
      <c r="C73">
        <f>VLOOKUP(A73,Table45[],3,FALSE)</f>
        <v>619</v>
      </c>
      <c r="D73">
        <f>VLOOKUP(A73,Table45[],4,FALSE)</f>
        <v>0</v>
      </c>
      <c r="H73">
        <v>28090</v>
      </c>
      <c r="I73" t="s">
        <v>7</v>
      </c>
      <c r="J73">
        <v>1885</v>
      </c>
      <c r="K73">
        <v>0</v>
      </c>
      <c r="N73" s="107">
        <v>28033</v>
      </c>
      <c r="O73" s="108">
        <v>707</v>
      </c>
      <c r="P73" s="108">
        <v>0</v>
      </c>
    </row>
    <row r="74" spans="1:16" x14ac:dyDescent="0.65">
      <c r="A74">
        <v>28065</v>
      </c>
      <c r="B74" t="s">
        <v>6</v>
      </c>
      <c r="C74">
        <f>VLOOKUP(A74,Table45[],3,FALSE)</f>
        <v>448</v>
      </c>
      <c r="D74">
        <f>VLOOKUP(A74,Table45[],4,FALSE)</f>
        <v>0</v>
      </c>
      <c r="H74">
        <v>28089</v>
      </c>
      <c r="I74" t="s">
        <v>53</v>
      </c>
      <c r="J74">
        <v>440</v>
      </c>
      <c r="K74">
        <v>440</v>
      </c>
      <c r="N74" s="107">
        <v>28034</v>
      </c>
      <c r="O74" s="108">
        <v>848</v>
      </c>
      <c r="P74" s="108">
        <v>848</v>
      </c>
    </row>
    <row r="75" spans="1:16" x14ac:dyDescent="0.65">
      <c r="A75">
        <v>27938</v>
      </c>
      <c r="B75" t="s">
        <v>6</v>
      </c>
      <c r="C75">
        <f>VLOOKUP(A75,Table45[],3,FALSE)</f>
        <v>471</v>
      </c>
      <c r="D75">
        <f>VLOOKUP(A75,Table45[],4,FALSE)</f>
        <v>0</v>
      </c>
      <c r="H75">
        <v>28088</v>
      </c>
      <c r="I75" t="s">
        <v>8</v>
      </c>
      <c r="J75">
        <v>409</v>
      </c>
      <c r="K75">
        <v>409</v>
      </c>
      <c r="N75" s="107">
        <v>28035</v>
      </c>
      <c r="O75" s="108">
        <v>436</v>
      </c>
      <c r="P75" s="108">
        <v>436</v>
      </c>
    </row>
    <row r="76" spans="1:16" x14ac:dyDescent="0.65">
      <c r="A76">
        <v>28068</v>
      </c>
      <c r="B76" t="s">
        <v>6</v>
      </c>
      <c r="C76">
        <f>VLOOKUP(A76,Table45[],3,FALSE)</f>
        <v>505</v>
      </c>
      <c r="D76">
        <f>VLOOKUP(A76,Table45[],4,FALSE)</f>
        <v>0</v>
      </c>
      <c r="H76">
        <v>28087</v>
      </c>
      <c r="I76" t="s">
        <v>11</v>
      </c>
      <c r="J76">
        <v>446</v>
      </c>
      <c r="K76">
        <v>0</v>
      </c>
      <c r="N76" s="107">
        <v>28036</v>
      </c>
      <c r="O76" s="108">
        <v>442</v>
      </c>
      <c r="P76" s="108">
        <v>0</v>
      </c>
    </row>
    <row r="77" spans="1:16" x14ac:dyDescent="0.65">
      <c r="A77">
        <v>27942</v>
      </c>
      <c r="B77" t="s">
        <v>6</v>
      </c>
      <c r="C77">
        <f>VLOOKUP(A77,Table45[],3,FALSE)</f>
        <v>31</v>
      </c>
      <c r="D77">
        <f>VLOOKUP(A77,Table45[],4,FALSE)</f>
        <v>0</v>
      </c>
      <c r="H77">
        <v>28086</v>
      </c>
      <c r="I77" t="s">
        <v>11</v>
      </c>
      <c r="J77">
        <v>548</v>
      </c>
      <c r="K77">
        <v>0</v>
      </c>
      <c r="N77" s="107">
        <v>28037</v>
      </c>
      <c r="O77" s="108">
        <v>484</v>
      </c>
      <c r="P77" s="108">
        <v>0</v>
      </c>
    </row>
    <row r="78" spans="1:16" x14ac:dyDescent="0.65">
      <c r="A78">
        <v>27826</v>
      </c>
      <c r="B78" t="s">
        <v>6</v>
      </c>
      <c r="C78">
        <f>VLOOKUP(A78,Table45[],3,FALSE)</f>
        <v>945</v>
      </c>
      <c r="D78">
        <f>VLOOKUP(A78,Table45[],4,FALSE)</f>
        <v>0</v>
      </c>
      <c r="H78">
        <v>28085</v>
      </c>
      <c r="I78" t="s">
        <v>20</v>
      </c>
      <c r="J78">
        <v>452</v>
      </c>
      <c r="K78">
        <v>0</v>
      </c>
      <c r="N78" s="107">
        <v>28038</v>
      </c>
      <c r="O78" s="108">
        <v>383</v>
      </c>
      <c r="P78" s="108">
        <v>0</v>
      </c>
    </row>
    <row r="79" spans="1:16" x14ac:dyDescent="0.65">
      <c r="A79">
        <v>27821</v>
      </c>
      <c r="B79" t="s">
        <v>6</v>
      </c>
      <c r="C79">
        <f>VLOOKUP(A79,Table45[],3,FALSE)</f>
        <v>631</v>
      </c>
      <c r="D79">
        <f>VLOOKUP(A79,Table45[],4,FALSE)</f>
        <v>0</v>
      </c>
      <c r="H79">
        <v>28084</v>
      </c>
      <c r="I79" t="s">
        <v>7</v>
      </c>
      <c r="J79">
        <v>244</v>
      </c>
      <c r="K79">
        <v>0</v>
      </c>
      <c r="N79" s="107">
        <v>28040</v>
      </c>
      <c r="O79" s="108">
        <v>452</v>
      </c>
      <c r="P79" s="108">
        <v>0</v>
      </c>
    </row>
    <row r="80" spans="1:16" x14ac:dyDescent="0.65">
      <c r="A80">
        <v>28111</v>
      </c>
      <c r="B80" t="s">
        <v>52</v>
      </c>
      <c r="C80">
        <f>VLOOKUP(A80,Table45[],3,FALSE)</f>
        <v>2496</v>
      </c>
      <c r="D80">
        <f>VLOOKUP(A80,Table45[],4,FALSE)</f>
        <v>0</v>
      </c>
      <c r="H80">
        <v>28083</v>
      </c>
      <c r="I80" t="s">
        <v>15</v>
      </c>
      <c r="J80">
        <v>23</v>
      </c>
      <c r="K80">
        <v>0</v>
      </c>
      <c r="N80" s="107">
        <v>28041</v>
      </c>
      <c r="O80" s="108">
        <v>938.65</v>
      </c>
      <c r="P80" s="108">
        <v>0</v>
      </c>
    </row>
    <row r="81" spans="1:16" x14ac:dyDescent="0.65">
      <c r="A81">
        <v>28007</v>
      </c>
      <c r="B81" t="s">
        <v>52</v>
      </c>
      <c r="C81">
        <f>VLOOKUP(A81,Table45[],3,FALSE)</f>
        <v>496</v>
      </c>
      <c r="D81">
        <f>VLOOKUP(A81,Table45[],4,FALSE)</f>
        <v>0</v>
      </c>
      <c r="H81">
        <v>28082</v>
      </c>
      <c r="I81" t="s">
        <v>53</v>
      </c>
      <c r="J81">
        <v>408</v>
      </c>
      <c r="K81">
        <v>0</v>
      </c>
      <c r="N81" s="107">
        <v>28042</v>
      </c>
      <c r="O81" s="108">
        <v>431</v>
      </c>
      <c r="P81" s="108">
        <v>0</v>
      </c>
    </row>
    <row r="82" spans="1:16" x14ac:dyDescent="0.65">
      <c r="A82">
        <v>28100</v>
      </c>
      <c r="B82" t="s">
        <v>52</v>
      </c>
      <c r="C82">
        <f>VLOOKUP(A82,Table45[],3,FALSE)</f>
        <v>304</v>
      </c>
      <c r="D82">
        <f>VLOOKUP(A82,Table45[],4,FALSE)</f>
        <v>0</v>
      </c>
      <c r="H82">
        <v>28081</v>
      </c>
      <c r="I82" t="s">
        <v>11</v>
      </c>
      <c r="J82">
        <v>434</v>
      </c>
      <c r="K82">
        <v>0</v>
      </c>
      <c r="N82" s="107">
        <v>28046</v>
      </c>
      <c r="O82" s="108">
        <v>410</v>
      </c>
      <c r="P82" s="108">
        <v>0</v>
      </c>
    </row>
    <row r="83" spans="1:16" x14ac:dyDescent="0.65">
      <c r="A83">
        <v>28051</v>
      </c>
      <c r="B83" t="s">
        <v>52</v>
      </c>
      <c r="C83">
        <f>VLOOKUP(A83,Table45[],3,FALSE)</f>
        <v>620</v>
      </c>
      <c r="D83">
        <f>VLOOKUP(A83,Table45[],4,FALSE)</f>
        <v>620</v>
      </c>
      <c r="H83">
        <v>28080</v>
      </c>
      <c r="I83" t="s">
        <v>11</v>
      </c>
      <c r="J83">
        <v>434</v>
      </c>
      <c r="K83">
        <v>0</v>
      </c>
      <c r="N83" s="107">
        <v>28047</v>
      </c>
      <c r="O83" s="108">
        <v>544</v>
      </c>
      <c r="P83" s="108">
        <v>0</v>
      </c>
    </row>
    <row r="84" spans="1:16" x14ac:dyDescent="0.65">
      <c r="A84">
        <v>28071</v>
      </c>
      <c r="B84" t="s">
        <v>52</v>
      </c>
      <c r="C84">
        <f>VLOOKUP(A84,Table45[],3,FALSE)</f>
        <v>35</v>
      </c>
      <c r="D84">
        <f>VLOOKUP(A84,Table45[],4,FALSE)</f>
        <v>0</v>
      </c>
      <c r="H84">
        <v>28079</v>
      </c>
      <c r="I84" t="s">
        <v>9</v>
      </c>
      <c r="J84">
        <v>674</v>
      </c>
      <c r="K84">
        <v>0</v>
      </c>
      <c r="N84" s="107">
        <v>28048</v>
      </c>
      <c r="O84" s="108">
        <v>522</v>
      </c>
      <c r="P84" s="108">
        <v>0</v>
      </c>
    </row>
    <row r="85" spans="1:16" x14ac:dyDescent="0.65">
      <c r="A85">
        <v>28082</v>
      </c>
      <c r="B85" t="s">
        <v>52</v>
      </c>
      <c r="C85">
        <f>VLOOKUP(A85,Table45[],3,FALSE)</f>
        <v>408</v>
      </c>
      <c r="D85">
        <f>VLOOKUP(A85,Table45[],4,FALSE)</f>
        <v>0</v>
      </c>
      <c r="H85">
        <v>28078</v>
      </c>
      <c r="I85" t="s">
        <v>15</v>
      </c>
      <c r="J85">
        <v>740</v>
      </c>
      <c r="K85">
        <v>0</v>
      </c>
      <c r="N85" s="107">
        <v>28050</v>
      </c>
      <c r="O85" s="108">
        <v>1032</v>
      </c>
      <c r="P85" s="108">
        <v>0</v>
      </c>
    </row>
    <row r="86" spans="1:16" x14ac:dyDescent="0.65">
      <c r="A86">
        <v>28082</v>
      </c>
      <c r="B86" t="s">
        <v>52</v>
      </c>
      <c r="C86">
        <f>VLOOKUP(A86,Table45[],3,FALSE)</f>
        <v>408</v>
      </c>
      <c r="D86">
        <f>VLOOKUP(A86,Table45[],4,FALSE)</f>
        <v>0</v>
      </c>
      <c r="H86">
        <v>28077</v>
      </c>
      <c r="I86" t="s">
        <v>15</v>
      </c>
      <c r="J86">
        <v>107</v>
      </c>
      <c r="K86">
        <v>0</v>
      </c>
      <c r="N86" s="107">
        <v>28051</v>
      </c>
      <c r="O86" s="108">
        <v>620</v>
      </c>
      <c r="P86" s="108">
        <v>620</v>
      </c>
    </row>
    <row r="87" spans="1:16" x14ac:dyDescent="0.65">
      <c r="A87">
        <v>28089</v>
      </c>
      <c r="B87" t="s">
        <v>52</v>
      </c>
      <c r="C87">
        <f>VLOOKUP(A87,Table45[],3,FALSE)</f>
        <v>440</v>
      </c>
      <c r="D87">
        <f>VLOOKUP(A87,Table45[],4,FALSE)</f>
        <v>440</v>
      </c>
      <c r="H87">
        <v>28076</v>
      </c>
      <c r="I87" t="s">
        <v>67</v>
      </c>
      <c r="J87">
        <v>434</v>
      </c>
      <c r="K87">
        <v>0</v>
      </c>
      <c r="N87" s="107">
        <v>28052</v>
      </c>
      <c r="O87" s="108">
        <v>455</v>
      </c>
      <c r="P87" s="108">
        <v>0</v>
      </c>
    </row>
    <row r="88" spans="1:16" x14ac:dyDescent="0.65">
      <c r="A88">
        <v>28099</v>
      </c>
      <c r="B88" t="s">
        <v>52</v>
      </c>
      <c r="C88">
        <f>VLOOKUP(A88,Table45[],3,FALSE)</f>
        <v>472</v>
      </c>
      <c r="D88">
        <f>VLOOKUP(A88,Table45[],4,FALSE)</f>
        <v>0</v>
      </c>
      <c r="H88">
        <v>28075</v>
      </c>
      <c r="I88" t="s">
        <v>87</v>
      </c>
      <c r="J88">
        <v>658</v>
      </c>
      <c r="K88">
        <v>0</v>
      </c>
      <c r="N88" s="107">
        <v>28053</v>
      </c>
      <c r="O88" s="108">
        <v>776</v>
      </c>
      <c r="P88" s="108">
        <v>0</v>
      </c>
    </row>
    <row r="89" spans="1:16" x14ac:dyDescent="0.65">
      <c r="A89">
        <v>28024</v>
      </c>
      <c r="B89" t="s">
        <v>52</v>
      </c>
      <c r="C89">
        <f>VLOOKUP(A89,Table45[],3,FALSE)</f>
        <v>918</v>
      </c>
      <c r="D89">
        <f>VLOOKUP(A89,Table45[],4,FALSE)</f>
        <v>0</v>
      </c>
      <c r="H89">
        <v>28074</v>
      </c>
      <c r="I89" t="s">
        <v>7</v>
      </c>
      <c r="J89">
        <v>0</v>
      </c>
      <c r="K89">
        <v>0</v>
      </c>
      <c r="N89" s="107">
        <v>28055</v>
      </c>
      <c r="O89" s="108">
        <v>422</v>
      </c>
      <c r="P89" s="108">
        <v>0</v>
      </c>
    </row>
    <row r="90" spans="1:16" x14ac:dyDescent="0.65">
      <c r="A90">
        <v>28072</v>
      </c>
      <c r="B90" t="s">
        <v>52</v>
      </c>
      <c r="C90">
        <f>VLOOKUP(A90,Table45[],3,FALSE)</f>
        <v>483</v>
      </c>
      <c r="D90">
        <f>VLOOKUP(A90,Table45[],4,FALSE)</f>
        <v>0</v>
      </c>
      <c r="H90">
        <v>28073</v>
      </c>
      <c r="I90" t="s">
        <v>15</v>
      </c>
      <c r="J90">
        <v>439</v>
      </c>
      <c r="K90">
        <v>0</v>
      </c>
      <c r="N90" s="107">
        <v>28056</v>
      </c>
      <c r="O90" s="108">
        <v>455</v>
      </c>
      <c r="P90" s="108">
        <v>0</v>
      </c>
    </row>
    <row r="91" spans="1:16" x14ac:dyDescent="0.65">
      <c r="A91">
        <v>28004</v>
      </c>
      <c r="B91" t="s">
        <v>52</v>
      </c>
      <c r="C91">
        <f>VLOOKUP(A91,Table45[],3,FALSE)</f>
        <v>527</v>
      </c>
      <c r="D91">
        <f>VLOOKUP(A91,Table45[],4,FALSE)</f>
        <v>0</v>
      </c>
      <c r="H91">
        <v>28072</v>
      </c>
      <c r="I91" t="s">
        <v>53</v>
      </c>
      <c r="J91">
        <v>483</v>
      </c>
      <c r="K91">
        <v>0</v>
      </c>
      <c r="N91" s="107">
        <v>28058</v>
      </c>
      <c r="O91" s="108">
        <v>470</v>
      </c>
      <c r="P91" s="108">
        <v>0</v>
      </c>
    </row>
    <row r="92" spans="1:16" x14ac:dyDescent="0.65">
      <c r="A92">
        <v>28109</v>
      </c>
      <c r="B92" t="s">
        <v>52</v>
      </c>
      <c r="C92">
        <f>VLOOKUP(A92,Table45[],3,FALSE)</f>
        <v>473</v>
      </c>
      <c r="D92">
        <f>VLOOKUP(A92,Table45[],4,FALSE)</f>
        <v>0</v>
      </c>
      <c r="H92">
        <v>28071</v>
      </c>
      <c r="I92" t="s">
        <v>53</v>
      </c>
      <c r="J92">
        <v>35</v>
      </c>
      <c r="K92">
        <v>0</v>
      </c>
      <c r="N92" s="107">
        <v>28059</v>
      </c>
      <c r="O92" s="108">
        <v>1178</v>
      </c>
      <c r="P92" s="108">
        <v>0</v>
      </c>
    </row>
    <row r="93" spans="1:16" x14ac:dyDescent="0.65">
      <c r="A93">
        <v>28110</v>
      </c>
      <c r="B93" t="s">
        <v>52</v>
      </c>
      <c r="C93">
        <f>VLOOKUP(A93,Table45[],3,FALSE)</f>
        <v>472</v>
      </c>
      <c r="D93">
        <f>VLOOKUP(A93,Table45[],4,FALSE)</f>
        <v>0</v>
      </c>
      <c r="H93">
        <v>28069</v>
      </c>
      <c r="I93" t="s">
        <v>11</v>
      </c>
      <c r="J93">
        <v>624</v>
      </c>
      <c r="K93">
        <v>0</v>
      </c>
      <c r="N93" s="107">
        <v>28060</v>
      </c>
      <c r="O93" s="108">
        <v>429</v>
      </c>
      <c r="P93" s="108">
        <v>0</v>
      </c>
    </row>
    <row r="94" spans="1:16" x14ac:dyDescent="0.65">
      <c r="A94">
        <v>28115</v>
      </c>
      <c r="B94" t="s">
        <v>3</v>
      </c>
      <c r="C94">
        <f>VLOOKUP(A94,Table45[],3,FALSE)</f>
        <v>609</v>
      </c>
      <c r="D94">
        <f>VLOOKUP(A94,Table45[],4,FALSE)</f>
        <v>0</v>
      </c>
      <c r="H94">
        <v>28068</v>
      </c>
      <c r="I94" t="s">
        <v>12</v>
      </c>
      <c r="J94">
        <v>505</v>
      </c>
      <c r="K94">
        <v>0</v>
      </c>
      <c r="N94" s="107">
        <v>28061</v>
      </c>
      <c r="O94" s="108">
        <v>365</v>
      </c>
      <c r="P94" s="108">
        <v>0</v>
      </c>
    </row>
    <row r="95" spans="1:16" x14ac:dyDescent="0.65">
      <c r="A95">
        <v>28010</v>
      </c>
      <c r="B95" t="s">
        <v>3</v>
      </c>
      <c r="C95">
        <f>VLOOKUP(A95,Table45[],3,FALSE)</f>
        <v>507</v>
      </c>
      <c r="D95">
        <f>VLOOKUP(A95,Table45[],4,FALSE)</f>
        <v>0</v>
      </c>
      <c r="H95">
        <v>28067</v>
      </c>
      <c r="I95" t="s">
        <v>11</v>
      </c>
      <c r="J95">
        <v>23</v>
      </c>
      <c r="K95">
        <v>0</v>
      </c>
      <c r="N95" s="107">
        <v>28062</v>
      </c>
      <c r="O95" s="108">
        <v>429</v>
      </c>
      <c r="P95" s="108">
        <v>0</v>
      </c>
    </row>
    <row r="96" spans="1:16" x14ac:dyDescent="0.65">
      <c r="A96">
        <v>28037</v>
      </c>
      <c r="B96" t="s">
        <v>3</v>
      </c>
      <c r="C96">
        <f>VLOOKUP(A96,Table45[],3,FALSE)</f>
        <v>484</v>
      </c>
      <c r="D96">
        <f>VLOOKUP(A96,Table45[],4,FALSE)</f>
        <v>0</v>
      </c>
      <c r="H96">
        <v>28066</v>
      </c>
      <c r="I96" t="s">
        <v>67</v>
      </c>
      <c r="J96">
        <v>221</v>
      </c>
      <c r="K96">
        <v>0</v>
      </c>
      <c r="N96" s="107">
        <v>28064</v>
      </c>
      <c r="O96" s="108">
        <v>23</v>
      </c>
      <c r="P96" s="108">
        <v>0</v>
      </c>
    </row>
    <row r="97" spans="1:16" x14ac:dyDescent="0.65">
      <c r="A97">
        <v>28101</v>
      </c>
      <c r="B97" t="s">
        <v>3</v>
      </c>
      <c r="C97">
        <f>VLOOKUP(A97,Table45[],3,FALSE)</f>
        <v>582</v>
      </c>
      <c r="D97">
        <f>VLOOKUP(A97,Table45[],4,FALSE)</f>
        <v>0</v>
      </c>
      <c r="H97">
        <v>28065</v>
      </c>
      <c r="I97" t="s">
        <v>12</v>
      </c>
      <c r="J97">
        <v>448</v>
      </c>
      <c r="K97">
        <v>0</v>
      </c>
      <c r="N97" s="107">
        <v>28065</v>
      </c>
      <c r="O97" s="108">
        <v>448</v>
      </c>
      <c r="P97" s="108">
        <v>0</v>
      </c>
    </row>
    <row r="98" spans="1:16" x14ac:dyDescent="0.65">
      <c r="A98">
        <v>28121</v>
      </c>
      <c r="B98" t="s">
        <v>3</v>
      </c>
      <c r="C98">
        <f>VLOOKUP(A98,Table45[],3,FALSE)</f>
        <v>275</v>
      </c>
      <c r="D98">
        <f>VLOOKUP(A98,Table45[],4,FALSE)</f>
        <v>0</v>
      </c>
      <c r="H98">
        <v>28064</v>
      </c>
      <c r="I98" t="s">
        <v>9</v>
      </c>
      <c r="J98">
        <v>23</v>
      </c>
      <c r="K98">
        <v>0</v>
      </c>
      <c r="N98" s="107">
        <v>28066</v>
      </c>
      <c r="O98" s="108">
        <v>221</v>
      </c>
      <c r="P98" s="108">
        <v>0</v>
      </c>
    </row>
    <row r="99" spans="1:16" x14ac:dyDescent="0.65">
      <c r="A99">
        <v>28064</v>
      </c>
      <c r="B99" t="s">
        <v>3</v>
      </c>
      <c r="C99">
        <f>VLOOKUP(A99,Table45[],3,FALSE)</f>
        <v>23</v>
      </c>
      <c r="D99">
        <f>VLOOKUP(A99,Table45[],4,FALSE)</f>
        <v>0</v>
      </c>
      <c r="H99">
        <v>28062</v>
      </c>
      <c r="I99" t="s">
        <v>67</v>
      </c>
      <c r="J99">
        <v>429</v>
      </c>
      <c r="K99">
        <v>0</v>
      </c>
      <c r="N99" s="107">
        <v>28067</v>
      </c>
      <c r="O99" s="108">
        <v>23</v>
      </c>
      <c r="P99" s="108">
        <v>0</v>
      </c>
    </row>
    <row r="100" spans="1:16" x14ac:dyDescent="0.65">
      <c r="A100">
        <v>28005</v>
      </c>
      <c r="B100" t="s">
        <v>3</v>
      </c>
      <c r="C100">
        <f>VLOOKUP(A100,Table45[],3,FALSE)</f>
        <v>537</v>
      </c>
      <c r="D100">
        <f>VLOOKUP(A100,Table45[],4,FALSE)</f>
        <v>0</v>
      </c>
      <c r="H100">
        <v>28061</v>
      </c>
      <c r="I100" t="s">
        <v>67</v>
      </c>
      <c r="J100">
        <v>365</v>
      </c>
      <c r="K100">
        <v>0</v>
      </c>
      <c r="N100" s="107">
        <v>28068</v>
      </c>
      <c r="O100" s="108">
        <v>505</v>
      </c>
      <c r="P100" s="108">
        <v>0</v>
      </c>
    </row>
    <row r="101" spans="1:16" x14ac:dyDescent="0.65">
      <c r="A101">
        <v>28053</v>
      </c>
      <c r="B101" t="s">
        <v>3</v>
      </c>
      <c r="C101">
        <f>VLOOKUP(A101,Table45[],3,FALSE)</f>
        <v>776</v>
      </c>
      <c r="D101">
        <f>VLOOKUP(A101,Table45[],4,FALSE)</f>
        <v>0</v>
      </c>
      <c r="H101">
        <v>28060</v>
      </c>
      <c r="I101" t="s">
        <v>91</v>
      </c>
      <c r="J101">
        <v>429</v>
      </c>
      <c r="K101">
        <v>0</v>
      </c>
      <c r="N101" s="107">
        <v>28069</v>
      </c>
      <c r="O101" s="108">
        <v>624</v>
      </c>
      <c r="P101" s="108">
        <v>0</v>
      </c>
    </row>
    <row r="102" spans="1:16" x14ac:dyDescent="0.65">
      <c r="A102">
        <v>28058</v>
      </c>
      <c r="B102" t="s">
        <v>3</v>
      </c>
      <c r="C102">
        <f>VLOOKUP(A102,Table45[],3,FALSE)</f>
        <v>470</v>
      </c>
      <c r="D102">
        <f>VLOOKUP(A102,Table45[],4,FALSE)</f>
        <v>0</v>
      </c>
      <c r="H102">
        <v>28059</v>
      </c>
      <c r="I102" t="s">
        <v>8</v>
      </c>
      <c r="J102">
        <v>1178</v>
      </c>
      <c r="K102">
        <v>0</v>
      </c>
      <c r="N102" s="107">
        <v>28071</v>
      </c>
      <c r="O102" s="108">
        <v>35</v>
      </c>
      <c r="P102" s="108">
        <v>0</v>
      </c>
    </row>
    <row r="103" spans="1:16" x14ac:dyDescent="0.65">
      <c r="A103">
        <v>27866</v>
      </c>
      <c r="B103" t="s">
        <v>3</v>
      </c>
      <c r="C103">
        <f>VLOOKUP(A103,Table45[],3,FALSE)</f>
        <v>439</v>
      </c>
      <c r="D103">
        <f>VLOOKUP(A103,Table45[],4,FALSE)</f>
        <v>0</v>
      </c>
      <c r="H103">
        <v>28058</v>
      </c>
      <c r="I103" t="s">
        <v>9</v>
      </c>
      <c r="J103">
        <v>470</v>
      </c>
      <c r="K103">
        <v>0</v>
      </c>
      <c r="N103" s="107">
        <v>28072</v>
      </c>
      <c r="O103" s="108">
        <v>483</v>
      </c>
      <c r="P103" s="108">
        <v>0</v>
      </c>
    </row>
    <row r="104" spans="1:16" x14ac:dyDescent="0.65">
      <c r="A104">
        <v>28009</v>
      </c>
      <c r="B104" t="s">
        <v>3</v>
      </c>
      <c r="C104">
        <f>VLOOKUP(A104,Table45[],3,FALSE)</f>
        <v>479</v>
      </c>
      <c r="D104">
        <f>VLOOKUP(A104,Table45[],4,FALSE)</f>
        <v>0</v>
      </c>
      <c r="H104">
        <v>28057</v>
      </c>
      <c r="I104" t="s">
        <v>7</v>
      </c>
      <c r="J104">
        <v>1145</v>
      </c>
      <c r="K104">
        <v>0</v>
      </c>
      <c r="N104" s="107">
        <v>28073</v>
      </c>
      <c r="O104" s="108">
        <v>439</v>
      </c>
      <c r="P104" s="108">
        <v>0</v>
      </c>
    </row>
    <row r="105" spans="1:16" x14ac:dyDescent="0.65">
      <c r="A105">
        <v>28079</v>
      </c>
      <c r="B105" t="s">
        <v>3</v>
      </c>
      <c r="C105">
        <f>VLOOKUP(A105,Table45[],3,FALSE)</f>
        <v>674</v>
      </c>
      <c r="D105">
        <f>VLOOKUP(A105,Table45[],4,FALSE)</f>
        <v>0</v>
      </c>
      <c r="H105">
        <v>28056</v>
      </c>
      <c r="I105" t="s">
        <v>67</v>
      </c>
      <c r="J105">
        <v>455</v>
      </c>
      <c r="K105">
        <v>0</v>
      </c>
      <c r="N105" s="107">
        <v>28075</v>
      </c>
      <c r="O105" s="108">
        <v>658</v>
      </c>
      <c r="P105" s="108">
        <v>0</v>
      </c>
    </row>
    <row r="106" spans="1:16" x14ac:dyDescent="0.65">
      <c r="A106">
        <v>28136</v>
      </c>
      <c r="B106" t="s">
        <v>39</v>
      </c>
      <c r="C106">
        <f>VLOOKUP(A106,Table45[],3,FALSE)</f>
        <v>458</v>
      </c>
      <c r="D106">
        <f>VLOOKUP(A106,Table45[],4,FALSE)</f>
        <v>0</v>
      </c>
      <c r="H106">
        <v>28055</v>
      </c>
      <c r="I106" t="s">
        <v>8</v>
      </c>
      <c r="J106">
        <v>422</v>
      </c>
      <c r="K106">
        <v>0</v>
      </c>
      <c r="N106" s="107">
        <v>28076</v>
      </c>
      <c r="O106" s="108">
        <v>434</v>
      </c>
      <c r="P106" s="108">
        <v>0</v>
      </c>
    </row>
    <row r="107" spans="1:16" x14ac:dyDescent="0.65">
      <c r="A107">
        <v>28085</v>
      </c>
      <c r="B107" t="s">
        <v>39</v>
      </c>
      <c r="C107">
        <f>VLOOKUP(A107,Table45[],3,FALSE)</f>
        <v>452</v>
      </c>
      <c r="D107">
        <f>VLOOKUP(A107,Table45[],4,FALSE)</f>
        <v>0</v>
      </c>
      <c r="H107">
        <v>28053</v>
      </c>
      <c r="I107" t="s">
        <v>9</v>
      </c>
      <c r="J107">
        <v>776</v>
      </c>
      <c r="K107">
        <v>0</v>
      </c>
      <c r="N107" s="107">
        <v>28077</v>
      </c>
      <c r="O107" s="108">
        <v>107</v>
      </c>
      <c r="P107" s="108">
        <v>0</v>
      </c>
    </row>
    <row r="108" spans="1:16" x14ac:dyDescent="0.65">
      <c r="A108">
        <v>27914</v>
      </c>
      <c r="B108" t="s">
        <v>39</v>
      </c>
      <c r="C108">
        <f>VLOOKUP(A108,Table45[],3,FALSE)</f>
        <v>1040</v>
      </c>
      <c r="D108">
        <f>VLOOKUP(A108,Table45[],4,FALSE)</f>
        <v>0</v>
      </c>
      <c r="H108">
        <v>28052</v>
      </c>
      <c r="I108" t="s">
        <v>67</v>
      </c>
      <c r="J108">
        <v>455</v>
      </c>
      <c r="K108">
        <v>0</v>
      </c>
      <c r="N108" s="107">
        <v>28078</v>
      </c>
      <c r="O108" s="108">
        <v>740</v>
      </c>
      <c r="P108" s="108">
        <v>0</v>
      </c>
    </row>
    <row r="109" spans="1:16" x14ac:dyDescent="0.65">
      <c r="A109">
        <v>27949</v>
      </c>
      <c r="B109" t="s">
        <v>39</v>
      </c>
      <c r="C109">
        <f>VLOOKUP(A109,Table45[],3,FALSE)</f>
        <v>473</v>
      </c>
      <c r="D109">
        <f>VLOOKUP(A109,Table45[],4,FALSE)</f>
        <v>0</v>
      </c>
      <c r="H109">
        <v>28051</v>
      </c>
      <c r="I109" t="s">
        <v>53</v>
      </c>
      <c r="J109">
        <v>620</v>
      </c>
      <c r="K109">
        <v>620</v>
      </c>
      <c r="N109" s="107">
        <v>28079</v>
      </c>
      <c r="O109" s="108">
        <v>674</v>
      </c>
      <c r="P109" s="108">
        <v>0</v>
      </c>
    </row>
    <row r="110" spans="1:16" x14ac:dyDescent="0.65">
      <c r="A110">
        <v>28021</v>
      </c>
      <c r="B110" t="s">
        <v>39</v>
      </c>
      <c r="C110">
        <f>VLOOKUP(A110,Table45[],3,FALSE)</f>
        <v>461</v>
      </c>
      <c r="D110">
        <f>VLOOKUP(A110,Table45[],4,FALSE)</f>
        <v>0</v>
      </c>
      <c r="H110">
        <v>28050</v>
      </c>
      <c r="I110" t="s">
        <v>67</v>
      </c>
      <c r="J110">
        <v>1032</v>
      </c>
      <c r="K110">
        <v>0</v>
      </c>
      <c r="N110" s="107">
        <v>28080</v>
      </c>
      <c r="O110" s="108">
        <v>434</v>
      </c>
      <c r="P110" s="108">
        <v>0</v>
      </c>
    </row>
    <row r="111" spans="1:16" x14ac:dyDescent="0.65">
      <c r="A111">
        <v>27913</v>
      </c>
      <c r="B111" t="s">
        <v>39</v>
      </c>
      <c r="C111">
        <f>VLOOKUP(A111,Table45[],3,FALSE)</f>
        <v>157</v>
      </c>
      <c r="D111">
        <f>VLOOKUP(A111,Table45[],4,FALSE)</f>
        <v>0</v>
      </c>
      <c r="H111">
        <v>28049</v>
      </c>
      <c r="I111" t="s">
        <v>7</v>
      </c>
      <c r="J111">
        <v>840</v>
      </c>
      <c r="K111">
        <v>0</v>
      </c>
      <c r="N111" s="107">
        <v>28081</v>
      </c>
      <c r="O111" s="108">
        <v>434</v>
      </c>
      <c r="P111" s="108">
        <v>0</v>
      </c>
    </row>
    <row r="112" spans="1:16" x14ac:dyDescent="0.65">
      <c r="A112">
        <v>28137</v>
      </c>
      <c r="B112" t="s">
        <v>39</v>
      </c>
      <c r="C112">
        <f>VLOOKUP(A112,Table45[],3,FALSE)</f>
        <v>159</v>
      </c>
      <c r="D112">
        <f>VLOOKUP(A112,Table45[],4,FALSE)</f>
        <v>0</v>
      </c>
      <c r="H112">
        <v>28048</v>
      </c>
      <c r="I112" t="s">
        <v>11</v>
      </c>
      <c r="J112">
        <v>522</v>
      </c>
      <c r="K112">
        <v>0</v>
      </c>
      <c r="N112" s="107">
        <v>28082</v>
      </c>
      <c r="O112" s="108">
        <v>816</v>
      </c>
      <c r="P112" s="108">
        <v>0</v>
      </c>
    </row>
    <row r="113" spans="1:16" x14ac:dyDescent="0.65">
      <c r="A113">
        <v>28135</v>
      </c>
      <c r="B113" t="s">
        <v>39</v>
      </c>
      <c r="C113">
        <f>VLOOKUP(A113,Table45[],3,FALSE)</f>
        <v>1494</v>
      </c>
      <c r="D113">
        <f>VLOOKUP(A113,Table45[],4,FALSE)</f>
        <v>0</v>
      </c>
      <c r="H113">
        <v>28047</v>
      </c>
      <c r="I113" t="s">
        <v>11</v>
      </c>
      <c r="J113">
        <v>544</v>
      </c>
      <c r="K113">
        <v>0</v>
      </c>
      <c r="N113" s="107">
        <v>28083</v>
      </c>
      <c r="O113" s="108">
        <v>23</v>
      </c>
      <c r="P113" s="108">
        <v>0</v>
      </c>
    </row>
    <row r="114" spans="1:16" x14ac:dyDescent="0.65">
      <c r="A114">
        <v>28139</v>
      </c>
      <c r="B114" t="s">
        <v>39</v>
      </c>
      <c r="C114">
        <f>VLOOKUP(A114,Table45[],3,FALSE)</f>
        <v>411</v>
      </c>
      <c r="D114">
        <f>VLOOKUP(A114,Table45[],4,FALSE)</f>
        <v>0</v>
      </c>
      <c r="H114">
        <v>28046</v>
      </c>
      <c r="I114" t="s">
        <v>15</v>
      </c>
      <c r="J114">
        <v>410</v>
      </c>
      <c r="K114">
        <v>0</v>
      </c>
      <c r="N114" s="107">
        <v>28085</v>
      </c>
      <c r="O114" s="108">
        <v>452</v>
      </c>
      <c r="P114" s="108">
        <v>0</v>
      </c>
    </row>
    <row r="115" spans="1:16" x14ac:dyDescent="0.65">
      <c r="A115">
        <v>27850</v>
      </c>
      <c r="B115" t="s">
        <v>39</v>
      </c>
      <c r="C115">
        <f>VLOOKUP(A115,Table45[],3,FALSE)</f>
        <v>2440.6</v>
      </c>
      <c r="D115">
        <f>VLOOKUP(A115,Table45[],4,FALSE)</f>
        <v>0</v>
      </c>
      <c r="H115">
        <v>28045</v>
      </c>
      <c r="I115" t="s">
        <v>7</v>
      </c>
      <c r="J115">
        <v>459</v>
      </c>
      <c r="K115">
        <v>0</v>
      </c>
      <c r="N115" s="107">
        <v>28086</v>
      </c>
      <c r="O115" s="108">
        <v>548</v>
      </c>
      <c r="P115" s="108">
        <v>0</v>
      </c>
    </row>
    <row r="116" spans="1:16" x14ac:dyDescent="0.65">
      <c r="A116">
        <v>27950</v>
      </c>
      <c r="B116" t="s">
        <v>50</v>
      </c>
      <c r="C116">
        <f>VLOOKUP(A116,Table45[],3,FALSE)</f>
        <v>1414</v>
      </c>
      <c r="D116">
        <f>VLOOKUP(A116,Table45[],4,FALSE)</f>
        <v>0</v>
      </c>
      <c r="H116">
        <v>28043</v>
      </c>
      <c r="I116" t="s">
        <v>7</v>
      </c>
      <c r="J116">
        <v>754</v>
      </c>
      <c r="K116">
        <v>0</v>
      </c>
      <c r="N116" s="107">
        <v>28087</v>
      </c>
      <c r="O116" s="108">
        <v>446</v>
      </c>
      <c r="P116" s="108">
        <v>0</v>
      </c>
    </row>
    <row r="117" spans="1:16" x14ac:dyDescent="0.65">
      <c r="A117">
        <v>27929</v>
      </c>
      <c r="B117" t="s">
        <v>50</v>
      </c>
      <c r="C117">
        <f>VLOOKUP(A117,Table45[],3,FALSE)</f>
        <v>1011</v>
      </c>
      <c r="D117">
        <f>VLOOKUP(A117,Table45[],4,FALSE)</f>
        <v>0</v>
      </c>
      <c r="H117">
        <v>28042</v>
      </c>
      <c r="I117" t="s">
        <v>11</v>
      </c>
      <c r="J117">
        <v>431</v>
      </c>
      <c r="K117">
        <v>0</v>
      </c>
      <c r="N117" s="107">
        <v>28088</v>
      </c>
      <c r="O117" s="108">
        <v>409</v>
      </c>
      <c r="P117" s="108">
        <v>409</v>
      </c>
    </row>
    <row r="118" spans="1:16" x14ac:dyDescent="0.65">
      <c r="A118">
        <v>27998</v>
      </c>
      <c r="B118" t="s">
        <v>50</v>
      </c>
      <c r="C118">
        <f>VLOOKUP(A118,Table45[],3,FALSE)</f>
        <v>519</v>
      </c>
      <c r="D118">
        <f>VLOOKUP(A118,Table45[],4,FALSE)</f>
        <v>0</v>
      </c>
      <c r="H118">
        <v>28041</v>
      </c>
      <c r="I118" t="s">
        <v>91</v>
      </c>
      <c r="J118">
        <v>938.65</v>
      </c>
      <c r="K118">
        <v>0</v>
      </c>
      <c r="N118" s="107">
        <v>28089</v>
      </c>
      <c r="O118" s="108">
        <v>440</v>
      </c>
      <c r="P118" s="108">
        <v>440</v>
      </c>
    </row>
    <row r="119" spans="1:16" x14ac:dyDescent="0.65">
      <c r="A119">
        <v>28000</v>
      </c>
      <c r="B119" t="s">
        <v>50</v>
      </c>
      <c r="C119">
        <f>VLOOKUP(A119,Table45[],3,FALSE)</f>
        <v>515</v>
      </c>
      <c r="D119">
        <f>VLOOKUP(A119,Table45[],4,FALSE)</f>
        <v>0</v>
      </c>
      <c r="H119">
        <v>28040</v>
      </c>
      <c r="I119" t="s">
        <v>15</v>
      </c>
      <c r="J119">
        <v>452</v>
      </c>
      <c r="K119">
        <v>0</v>
      </c>
      <c r="N119" s="107">
        <v>28092</v>
      </c>
      <c r="O119" s="108">
        <v>557</v>
      </c>
      <c r="P119" s="108">
        <v>0</v>
      </c>
    </row>
    <row r="120" spans="1:16" x14ac:dyDescent="0.65">
      <c r="A120">
        <v>28060</v>
      </c>
      <c r="B120" t="s">
        <v>50</v>
      </c>
      <c r="C120">
        <f>VLOOKUP(A120,Table45[],3,FALSE)</f>
        <v>429</v>
      </c>
      <c r="D120">
        <f>VLOOKUP(A120,Table45[],4,FALSE)</f>
        <v>0</v>
      </c>
      <c r="H120">
        <v>28038</v>
      </c>
      <c r="I120" t="s">
        <v>67</v>
      </c>
      <c r="J120">
        <v>383</v>
      </c>
      <c r="K120">
        <v>0</v>
      </c>
      <c r="N120" s="107">
        <v>28094</v>
      </c>
      <c r="O120" s="108">
        <v>753</v>
      </c>
      <c r="P120" s="108">
        <v>0</v>
      </c>
    </row>
    <row r="121" spans="1:16" x14ac:dyDescent="0.65">
      <c r="A121">
        <v>28114</v>
      </c>
      <c r="B121" t="s">
        <v>50</v>
      </c>
      <c r="C121">
        <f>VLOOKUP(A121,Table45[],3,FALSE)</f>
        <v>577</v>
      </c>
      <c r="D121">
        <f>VLOOKUP(A121,Table45[],4,FALSE)</f>
        <v>0</v>
      </c>
      <c r="H121">
        <v>28037</v>
      </c>
      <c r="I121" t="s">
        <v>9</v>
      </c>
      <c r="J121">
        <v>484</v>
      </c>
      <c r="K121">
        <v>0</v>
      </c>
      <c r="N121" s="107">
        <v>28095</v>
      </c>
      <c r="O121" s="108">
        <v>528</v>
      </c>
      <c r="P121" s="108">
        <v>528</v>
      </c>
    </row>
    <row r="122" spans="1:16" x14ac:dyDescent="0.65">
      <c r="A122">
        <v>28041</v>
      </c>
      <c r="B122" t="s">
        <v>50</v>
      </c>
      <c r="C122">
        <f>VLOOKUP(A122,Table45[],3,FALSE)</f>
        <v>938.65</v>
      </c>
      <c r="D122">
        <f>VLOOKUP(A122,Table45[],4,FALSE)</f>
        <v>0</v>
      </c>
      <c r="H122">
        <v>28036</v>
      </c>
      <c r="I122" t="s">
        <v>15</v>
      </c>
      <c r="J122">
        <v>442</v>
      </c>
      <c r="K122">
        <v>0</v>
      </c>
      <c r="N122" s="107">
        <v>28096</v>
      </c>
      <c r="O122" s="108">
        <v>563</v>
      </c>
      <c r="P122" s="108">
        <v>0</v>
      </c>
    </row>
    <row r="123" spans="1:16" x14ac:dyDescent="0.65">
      <c r="A123">
        <v>28011</v>
      </c>
      <c r="B123" t="s">
        <v>50</v>
      </c>
      <c r="C123">
        <f>VLOOKUP(A123,Table45[],3,FALSE)</f>
        <v>416</v>
      </c>
      <c r="D123">
        <f>VLOOKUP(A123,Table45[],4,FALSE)</f>
        <v>0</v>
      </c>
      <c r="H123">
        <v>28035</v>
      </c>
      <c r="I123" t="s">
        <v>11</v>
      </c>
      <c r="J123">
        <v>436</v>
      </c>
      <c r="K123">
        <v>436</v>
      </c>
      <c r="N123" s="107">
        <v>28097</v>
      </c>
      <c r="O123" s="108">
        <v>567</v>
      </c>
      <c r="P123" s="108">
        <v>0</v>
      </c>
    </row>
    <row r="124" spans="1:16" x14ac:dyDescent="0.65">
      <c r="A124">
        <v>28026</v>
      </c>
      <c r="B124" t="s">
        <v>50</v>
      </c>
      <c r="C124">
        <f>VLOOKUP(A124,Table45[],3,FALSE)</f>
        <v>1408</v>
      </c>
      <c r="D124">
        <f>VLOOKUP(A124,Table45[],4,FALSE)</f>
        <v>0</v>
      </c>
      <c r="H124">
        <v>28034</v>
      </c>
      <c r="I124" t="s">
        <v>8</v>
      </c>
      <c r="J124">
        <v>848</v>
      </c>
      <c r="K124">
        <v>848</v>
      </c>
      <c r="N124" s="107">
        <v>28098</v>
      </c>
      <c r="O124" s="108">
        <v>1045</v>
      </c>
      <c r="P124" s="108">
        <v>1045</v>
      </c>
    </row>
    <row r="125" spans="1:16" x14ac:dyDescent="0.65">
      <c r="A125">
        <v>28118</v>
      </c>
      <c r="B125" t="s">
        <v>38</v>
      </c>
      <c r="C125">
        <f>VLOOKUP(A125,Table45[],3,FALSE)</f>
        <v>943.65</v>
      </c>
      <c r="D125">
        <f>VLOOKUP(A125,Table45[],4,FALSE)</f>
        <v>0</v>
      </c>
      <c r="H125">
        <v>28033</v>
      </c>
      <c r="I125" t="s">
        <v>8</v>
      </c>
      <c r="J125">
        <v>707</v>
      </c>
      <c r="K125">
        <v>0</v>
      </c>
      <c r="N125" s="107">
        <v>28099</v>
      </c>
      <c r="O125" s="108">
        <v>472</v>
      </c>
      <c r="P125" s="108">
        <v>0</v>
      </c>
    </row>
    <row r="126" spans="1:16" x14ac:dyDescent="0.65">
      <c r="A126">
        <v>27928</v>
      </c>
      <c r="B126" t="s">
        <v>38</v>
      </c>
      <c r="C126">
        <f>VLOOKUP(A126,Table45[],3,FALSE)</f>
        <v>540</v>
      </c>
      <c r="D126">
        <f>VLOOKUP(A126,Table45[],4,FALSE)</f>
        <v>0</v>
      </c>
      <c r="H126">
        <v>28032</v>
      </c>
      <c r="I126" t="s">
        <v>8</v>
      </c>
      <c r="J126">
        <v>637</v>
      </c>
      <c r="K126">
        <v>0</v>
      </c>
      <c r="N126" s="107">
        <v>28100</v>
      </c>
      <c r="O126" s="108">
        <v>304</v>
      </c>
      <c r="P126" s="108">
        <v>0</v>
      </c>
    </row>
    <row r="127" spans="1:16" x14ac:dyDescent="0.65">
      <c r="A127">
        <v>28002</v>
      </c>
      <c r="B127" t="s">
        <v>38</v>
      </c>
      <c r="C127">
        <f>VLOOKUP(A127,Table45[],3,FALSE)</f>
        <v>1086</v>
      </c>
      <c r="D127">
        <f>VLOOKUP(A127,Table45[],4,FALSE)</f>
        <v>0</v>
      </c>
      <c r="H127">
        <v>28031</v>
      </c>
      <c r="I127" t="s">
        <v>11</v>
      </c>
      <c r="J127">
        <v>812</v>
      </c>
      <c r="K127">
        <v>0</v>
      </c>
      <c r="N127" s="107">
        <v>28101</v>
      </c>
      <c r="O127" s="108">
        <v>582</v>
      </c>
      <c r="P127" s="108">
        <v>0</v>
      </c>
    </row>
    <row r="128" spans="1:16" x14ac:dyDescent="0.65">
      <c r="A128">
        <v>28022</v>
      </c>
      <c r="B128" t="s">
        <v>38</v>
      </c>
      <c r="C128">
        <f>VLOOKUP(A128,Table45[],3,FALSE)</f>
        <v>1055</v>
      </c>
      <c r="D128">
        <f>VLOOKUP(A128,Table45[],4,FALSE)</f>
        <v>0</v>
      </c>
      <c r="H128">
        <v>28030</v>
      </c>
      <c r="I128" t="s">
        <v>7</v>
      </c>
      <c r="J128">
        <v>403</v>
      </c>
      <c r="K128">
        <v>0</v>
      </c>
      <c r="N128" s="107">
        <v>28102</v>
      </c>
      <c r="O128" s="108">
        <v>405</v>
      </c>
      <c r="P128" s="108">
        <v>0</v>
      </c>
    </row>
    <row r="129" spans="1:16" x14ac:dyDescent="0.65">
      <c r="A129">
        <v>28102</v>
      </c>
      <c r="B129" t="s">
        <v>38</v>
      </c>
      <c r="C129">
        <f>VLOOKUP(A129,Table45[],3,FALSE)</f>
        <v>405</v>
      </c>
      <c r="D129">
        <f>VLOOKUP(A129,Table45[],4,FALSE)</f>
        <v>0</v>
      </c>
      <c r="H129">
        <v>28029</v>
      </c>
      <c r="I129" t="s">
        <v>11</v>
      </c>
      <c r="J129">
        <v>156</v>
      </c>
      <c r="K129">
        <v>0</v>
      </c>
      <c r="N129" s="107">
        <v>28103</v>
      </c>
      <c r="O129" s="108">
        <v>1245</v>
      </c>
      <c r="P129" s="108">
        <v>1245</v>
      </c>
    </row>
    <row r="130" spans="1:16" x14ac:dyDescent="0.65">
      <c r="A130">
        <v>27584</v>
      </c>
      <c r="B130" t="s">
        <v>38</v>
      </c>
      <c r="C130">
        <f>VLOOKUP(A130,Table45[],3,FALSE)</f>
        <v>0</v>
      </c>
      <c r="D130">
        <f>VLOOKUP(A130,Table45[],4,FALSE)</f>
        <v>0</v>
      </c>
      <c r="H130">
        <v>28028</v>
      </c>
      <c r="I130" t="s">
        <v>7</v>
      </c>
      <c r="J130">
        <v>435</v>
      </c>
      <c r="K130">
        <v>0</v>
      </c>
      <c r="N130" s="107">
        <v>28105</v>
      </c>
      <c r="O130" s="108">
        <v>423</v>
      </c>
      <c r="P130" s="108">
        <v>0</v>
      </c>
    </row>
    <row r="131" spans="1:16" x14ac:dyDescent="0.65">
      <c r="A131">
        <v>28020</v>
      </c>
      <c r="B131" t="s">
        <v>38</v>
      </c>
      <c r="C131">
        <f>VLOOKUP(A131,Table45[],3,FALSE)</f>
        <v>911</v>
      </c>
      <c r="D131">
        <f>VLOOKUP(A131,Table45[],4,FALSE)</f>
        <v>0</v>
      </c>
      <c r="H131">
        <v>28027</v>
      </c>
      <c r="I131" t="s">
        <v>7</v>
      </c>
      <c r="J131">
        <v>599</v>
      </c>
      <c r="K131">
        <v>0</v>
      </c>
      <c r="N131" s="107">
        <v>28106</v>
      </c>
      <c r="O131" s="108">
        <v>459</v>
      </c>
      <c r="P131" s="108">
        <v>0</v>
      </c>
    </row>
    <row r="132" spans="1:16" x14ac:dyDescent="0.65">
      <c r="A132">
        <v>27911</v>
      </c>
      <c r="B132" t="s">
        <v>38</v>
      </c>
      <c r="C132">
        <f>VLOOKUP(A132,Table45[],3,FALSE)</f>
        <v>221</v>
      </c>
      <c r="D132">
        <f>VLOOKUP(A132,Table45[],4,FALSE)</f>
        <v>0</v>
      </c>
      <c r="H132">
        <v>28026</v>
      </c>
      <c r="I132" t="s">
        <v>91</v>
      </c>
      <c r="J132">
        <v>1408</v>
      </c>
      <c r="K132">
        <v>0</v>
      </c>
      <c r="N132" s="107">
        <v>28108</v>
      </c>
      <c r="O132" s="108">
        <v>830</v>
      </c>
      <c r="P132" s="108">
        <v>0</v>
      </c>
    </row>
    <row r="133" spans="1:16" x14ac:dyDescent="0.65">
      <c r="A133">
        <v>27734</v>
      </c>
      <c r="B133" t="s">
        <v>38</v>
      </c>
      <c r="C133">
        <f>VLOOKUP(A133,Table45[],3,FALSE)</f>
        <v>263</v>
      </c>
      <c r="D133">
        <f>VLOOKUP(A133,Table45[],4,FALSE)</f>
        <v>0</v>
      </c>
      <c r="H133">
        <v>28025</v>
      </c>
      <c r="I133" t="s">
        <v>15</v>
      </c>
      <c r="J133">
        <v>483</v>
      </c>
      <c r="K133">
        <v>0</v>
      </c>
      <c r="N133" s="107">
        <v>28109</v>
      </c>
      <c r="O133" s="108">
        <v>473</v>
      </c>
      <c r="P133" s="108">
        <v>0</v>
      </c>
    </row>
    <row r="134" spans="1:16" x14ac:dyDescent="0.65">
      <c r="A134">
        <v>28120</v>
      </c>
      <c r="B134" t="s">
        <v>86</v>
      </c>
      <c r="C134">
        <f>VLOOKUP(A134,Table45[],3,FALSE)</f>
        <v>1242</v>
      </c>
      <c r="D134">
        <f>VLOOKUP(A134,Table45[],4,FALSE)</f>
        <v>0</v>
      </c>
      <c r="H134">
        <v>28024</v>
      </c>
      <c r="I134" t="s">
        <v>53</v>
      </c>
      <c r="J134">
        <v>918</v>
      </c>
      <c r="K134">
        <v>0</v>
      </c>
      <c r="N134" s="107">
        <v>28110</v>
      </c>
      <c r="O134" s="108">
        <v>472</v>
      </c>
      <c r="P134" s="108">
        <v>0</v>
      </c>
    </row>
    <row r="135" spans="1:16" x14ac:dyDescent="0.65">
      <c r="A135">
        <v>27916</v>
      </c>
      <c r="B135" t="s">
        <v>86</v>
      </c>
      <c r="C135">
        <f>VLOOKUP(A135,Table45[],3,FALSE)</f>
        <v>313</v>
      </c>
      <c r="D135">
        <f>VLOOKUP(A135,Table45[],4,FALSE)</f>
        <v>0</v>
      </c>
      <c r="H135">
        <v>28023</v>
      </c>
      <c r="I135" t="s">
        <v>7</v>
      </c>
      <c r="J135">
        <v>81</v>
      </c>
      <c r="K135">
        <v>0</v>
      </c>
      <c r="N135" s="107">
        <v>28111</v>
      </c>
      <c r="O135" s="108">
        <v>2496</v>
      </c>
      <c r="P135" s="108">
        <v>0</v>
      </c>
    </row>
    <row r="136" spans="1:16" x14ac:dyDescent="0.65">
      <c r="A136">
        <v>28013</v>
      </c>
      <c r="B136" t="s">
        <v>86</v>
      </c>
      <c r="C136">
        <f>VLOOKUP(A136,Table45[],3,FALSE)</f>
        <v>485</v>
      </c>
      <c r="D136">
        <f>VLOOKUP(A136,Table45[],4,FALSE)</f>
        <v>0</v>
      </c>
      <c r="H136">
        <v>28022</v>
      </c>
      <c r="I136" t="s">
        <v>18</v>
      </c>
      <c r="J136">
        <v>1055</v>
      </c>
      <c r="K136">
        <v>0</v>
      </c>
      <c r="N136" s="107">
        <v>28114</v>
      </c>
      <c r="O136" s="108">
        <v>577</v>
      </c>
      <c r="P136" s="108">
        <v>0</v>
      </c>
    </row>
    <row r="137" spans="1:16" x14ac:dyDescent="0.65">
      <c r="A137">
        <v>27372</v>
      </c>
      <c r="B137" t="s">
        <v>86</v>
      </c>
      <c r="C137">
        <f>VLOOKUP(A137,Table45[],3,FALSE)</f>
        <v>253</v>
      </c>
      <c r="D137">
        <f>VLOOKUP(A137,Table45[],4,FALSE)</f>
        <v>0</v>
      </c>
      <c r="H137">
        <v>28021</v>
      </c>
      <c r="I137" t="s">
        <v>20</v>
      </c>
      <c r="J137">
        <v>461</v>
      </c>
      <c r="K137">
        <v>0</v>
      </c>
      <c r="N137" s="107">
        <v>28115</v>
      </c>
      <c r="O137" s="108">
        <v>609</v>
      </c>
      <c r="P137" s="108">
        <v>0</v>
      </c>
    </row>
    <row r="138" spans="1:16" x14ac:dyDescent="0.65">
      <c r="A138">
        <v>28075</v>
      </c>
      <c r="B138" t="s">
        <v>86</v>
      </c>
      <c r="C138">
        <f>VLOOKUP(A138,Table45[],3,FALSE)</f>
        <v>658</v>
      </c>
      <c r="D138">
        <f>VLOOKUP(A138,Table45[],4,FALSE)</f>
        <v>0</v>
      </c>
      <c r="H138">
        <v>28020</v>
      </c>
      <c r="I138" t="s">
        <v>18</v>
      </c>
      <c r="J138">
        <v>911</v>
      </c>
      <c r="K138">
        <v>0</v>
      </c>
      <c r="N138" s="107">
        <v>28116</v>
      </c>
      <c r="O138" s="108">
        <v>619</v>
      </c>
      <c r="P138" s="108">
        <v>0</v>
      </c>
    </row>
    <row r="139" spans="1:16" x14ac:dyDescent="0.65">
      <c r="A139">
        <v>28094</v>
      </c>
      <c r="B139" t="s">
        <v>86</v>
      </c>
      <c r="C139">
        <f>VLOOKUP(A139,Table45[],3,FALSE)</f>
        <v>753</v>
      </c>
      <c r="D139">
        <f>VLOOKUP(A139,Table45[],4,FALSE)</f>
        <v>0</v>
      </c>
      <c r="H139">
        <v>28019</v>
      </c>
      <c r="I139" t="s">
        <v>11</v>
      </c>
      <c r="J139">
        <v>103</v>
      </c>
      <c r="K139">
        <v>0</v>
      </c>
      <c r="N139" s="107">
        <v>28118</v>
      </c>
      <c r="O139" s="108">
        <v>943.65</v>
      </c>
      <c r="P139" s="108">
        <v>0</v>
      </c>
    </row>
    <row r="140" spans="1:16" x14ac:dyDescent="0.65">
      <c r="A140">
        <v>27947</v>
      </c>
      <c r="B140" t="s">
        <v>86</v>
      </c>
      <c r="C140">
        <f>VLOOKUP(A140,Table45[],3,FALSE)</f>
        <v>490</v>
      </c>
      <c r="D140">
        <f>VLOOKUP(A140,Table45[],4,FALSE)</f>
        <v>0</v>
      </c>
      <c r="H140">
        <v>28018</v>
      </c>
      <c r="I140" t="s">
        <v>11</v>
      </c>
      <c r="J140">
        <v>516</v>
      </c>
      <c r="K140">
        <v>0</v>
      </c>
      <c r="N140" s="107">
        <v>28119</v>
      </c>
      <c r="O140" s="108">
        <v>963</v>
      </c>
      <c r="P140" s="108">
        <v>0</v>
      </c>
    </row>
    <row r="141" spans="1:16" x14ac:dyDescent="0.65">
      <c r="A141">
        <v>27667</v>
      </c>
      <c r="B141" t="s">
        <v>86</v>
      </c>
      <c r="C141">
        <f>VLOOKUP(A141,Table45[],3,FALSE)</f>
        <v>390</v>
      </c>
      <c r="D141">
        <f>VLOOKUP(A141,Table45[],4,FALSE)</f>
        <v>0</v>
      </c>
      <c r="H141">
        <v>28017</v>
      </c>
      <c r="I141" t="s">
        <v>11</v>
      </c>
      <c r="J141">
        <v>247</v>
      </c>
      <c r="K141">
        <v>0</v>
      </c>
      <c r="N141" s="107">
        <v>28120</v>
      </c>
      <c r="O141" s="108">
        <v>1242</v>
      </c>
      <c r="P141" s="108">
        <v>0</v>
      </c>
    </row>
    <row r="142" spans="1:16" x14ac:dyDescent="0.65">
      <c r="A142">
        <v>27943</v>
      </c>
      <c r="B142" t="s">
        <v>86</v>
      </c>
      <c r="C142">
        <f>VLOOKUP(A142,Table45[],3,FALSE)</f>
        <v>459</v>
      </c>
      <c r="D142">
        <f>VLOOKUP(A142,Table45[],4,FALSE)</f>
        <v>0</v>
      </c>
      <c r="H142">
        <v>28014</v>
      </c>
      <c r="I142" t="s">
        <v>8</v>
      </c>
      <c r="J142">
        <v>390</v>
      </c>
      <c r="K142">
        <v>0</v>
      </c>
      <c r="N142" s="107">
        <v>28121</v>
      </c>
      <c r="O142" s="108">
        <v>275</v>
      </c>
      <c r="P142" s="108">
        <v>0</v>
      </c>
    </row>
    <row r="143" spans="1:16" x14ac:dyDescent="0.65">
      <c r="A143">
        <v>27865</v>
      </c>
      <c r="B143" t="s">
        <v>86</v>
      </c>
      <c r="C143">
        <f>VLOOKUP(A143,Table45[],3,FALSE)</f>
        <v>684</v>
      </c>
      <c r="D143">
        <f>VLOOKUP(A143,Table45[],4,FALSE)</f>
        <v>0</v>
      </c>
      <c r="H143">
        <v>28013</v>
      </c>
      <c r="I143" t="s">
        <v>87</v>
      </c>
      <c r="J143">
        <v>485</v>
      </c>
      <c r="K143">
        <v>0</v>
      </c>
      <c r="N143" s="107">
        <v>28135</v>
      </c>
      <c r="O143" s="108">
        <v>1494</v>
      </c>
      <c r="P143" s="108">
        <v>0</v>
      </c>
    </row>
    <row r="144" spans="1:16" x14ac:dyDescent="0.65">
      <c r="H144">
        <v>28012</v>
      </c>
      <c r="I144" t="s">
        <v>7</v>
      </c>
      <c r="J144">
        <v>95</v>
      </c>
      <c r="K144">
        <v>0</v>
      </c>
      <c r="N144" s="107">
        <v>28136</v>
      </c>
      <c r="O144" s="108">
        <v>458</v>
      </c>
      <c r="P144" s="108">
        <v>0</v>
      </c>
    </row>
    <row r="145" spans="8:16" x14ac:dyDescent="0.65">
      <c r="H145">
        <v>28011</v>
      </c>
      <c r="I145" t="s">
        <v>91</v>
      </c>
      <c r="J145">
        <v>416</v>
      </c>
      <c r="K145">
        <v>0</v>
      </c>
      <c r="N145" s="107">
        <v>28137</v>
      </c>
      <c r="O145" s="108">
        <v>159</v>
      </c>
      <c r="P145" s="108">
        <v>0</v>
      </c>
    </row>
    <row r="146" spans="8:16" x14ac:dyDescent="0.65">
      <c r="H146">
        <v>28010</v>
      </c>
      <c r="I146" t="s">
        <v>9</v>
      </c>
      <c r="J146">
        <v>507</v>
      </c>
      <c r="K146">
        <v>0</v>
      </c>
      <c r="N146" s="107">
        <v>28139</v>
      </c>
      <c r="O146" s="108">
        <v>411</v>
      </c>
      <c r="P146" s="108">
        <v>0</v>
      </c>
    </row>
    <row r="147" spans="8:16" x14ac:dyDescent="0.65">
      <c r="H147">
        <v>28009</v>
      </c>
      <c r="I147" t="s">
        <v>9</v>
      </c>
      <c r="J147">
        <v>479</v>
      </c>
      <c r="K147">
        <v>0</v>
      </c>
      <c r="N147" s="107" t="s">
        <v>30</v>
      </c>
      <c r="O147" s="108">
        <v>82974.699999999983</v>
      </c>
      <c r="P147" s="108">
        <v>6736</v>
      </c>
    </row>
    <row r="148" spans="8:16" x14ac:dyDescent="0.65">
      <c r="H148">
        <v>28008</v>
      </c>
      <c r="I148" t="s">
        <v>11</v>
      </c>
      <c r="J148">
        <v>933</v>
      </c>
      <c r="K148">
        <v>0</v>
      </c>
    </row>
    <row r="149" spans="8:16" x14ac:dyDescent="0.65">
      <c r="H149">
        <v>28007</v>
      </c>
      <c r="I149" t="s">
        <v>53</v>
      </c>
      <c r="J149">
        <v>496</v>
      </c>
      <c r="K149">
        <v>0</v>
      </c>
    </row>
    <row r="150" spans="8:16" x14ac:dyDescent="0.65">
      <c r="H150">
        <v>28006</v>
      </c>
      <c r="I150" t="s">
        <v>7</v>
      </c>
      <c r="J150">
        <v>432</v>
      </c>
      <c r="K150">
        <v>0</v>
      </c>
    </row>
    <row r="151" spans="8:16" x14ac:dyDescent="0.65">
      <c r="H151">
        <v>28005</v>
      </c>
      <c r="I151" t="s">
        <v>9</v>
      </c>
      <c r="J151">
        <v>537</v>
      </c>
      <c r="K151">
        <v>0</v>
      </c>
    </row>
    <row r="152" spans="8:16" x14ac:dyDescent="0.65">
      <c r="H152">
        <v>28004</v>
      </c>
      <c r="I152" t="s">
        <v>53</v>
      </c>
      <c r="J152">
        <v>527</v>
      </c>
      <c r="K152">
        <v>0</v>
      </c>
    </row>
    <row r="153" spans="8:16" x14ac:dyDescent="0.65">
      <c r="H153">
        <v>28003</v>
      </c>
      <c r="I153" t="s">
        <v>7</v>
      </c>
      <c r="J153">
        <v>631</v>
      </c>
      <c r="K153">
        <v>631</v>
      </c>
    </row>
    <row r="154" spans="8:16" x14ac:dyDescent="0.65">
      <c r="H154">
        <v>28002</v>
      </c>
      <c r="I154" t="s">
        <v>18</v>
      </c>
      <c r="J154">
        <v>1086</v>
      </c>
      <c r="K154">
        <v>0</v>
      </c>
    </row>
    <row r="155" spans="8:16" x14ac:dyDescent="0.65">
      <c r="H155">
        <v>28001</v>
      </c>
      <c r="I155" t="s">
        <v>7</v>
      </c>
      <c r="J155">
        <v>434</v>
      </c>
      <c r="K155">
        <v>0</v>
      </c>
    </row>
    <row r="156" spans="8:16" x14ac:dyDescent="0.65">
      <c r="H156">
        <v>28000</v>
      </c>
      <c r="I156" t="s">
        <v>91</v>
      </c>
      <c r="J156">
        <v>515</v>
      </c>
      <c r="K156">
        <v>0</v>
      </c>
    </row>
    <row r="157" spans="8:16" x14ac:dyDescent="0.65">
      <c r="H157">
        <v>27999</v>
      </c>
      <c r="I157" t="s">
        <v>11</v>
      </c>
      <c r="J157">
        <v>741</v>
      </c>
      <c r="K157">
        <v>0</v>
      </c>
    </row>
    <row r="158" spans="8:16" x14ac:dyDescent="0.65">
      <c r="H158">
        <v>27998</v>
      </c>
      <c r="I158" t="s">
        <v>91</v>
      </c>
      <c r="J158">
        <v>519</v>
      </c>
      <c r="K158">
        <v>0</v>
      </c>
    </row>
    <row r="159" spans="8:16" x14ac:dyDescent="0.65">
      <c r="H159">
        <v>27997</v>
      </c>
      <c r="I159" t="s">
        <v>11</v>
      </c>
      <c r="J159">
        <v>494</v>
      </c>
      <c r="K159">
        <v>0</v>
      </c>
    </row>
    <row r="160" spans="8:16" x14ac:dyDescent="0.65">
      <c r="H160">
        <v>27996</v>
      </c>
      <c r="I160" t="s">
        <v>7</v>
      </c>
      <c r="J160">
        <v>549</v>
      </c>
      <c r="K160">
        <v>0</v>
      </c>
    </row>
    <row r="161" spans="8:11" x14ac:dyDescent="0.65">
      <c r="H161">
        <v>27995</v>
      </c>
      <c r="I161" t="s">
        <v>7</v>
      </c>
      <c r="J161">
        <v>72</v>
      </c>
      <c r="K161">
        <v>0</v>
      </c>
    </row>
    <row r="162" spans="8:11" x14ac:dyDescent="0.65">
      <c r="H162">
        <v>27994</v>
      </c>
      <c r="I162" t="s">
        <v>8</v>
      </c>
      <c r="J162">
        <v>503</v>
      </c>
      <c r="K162">
        <v>0</v>
      </c>
    </row>
    <row r="163" spans="8:11" x14ac:dyDescent="0.65">
      <c r="H163">
        <v>27993</v>
      </c>
      <c r="I163" t="s">
        <v>7</v>
      </c>
      <c r="J163">
        <v>885</v>
      </c>
      <c r="K163">
        <v>0</v>
      </c>
    </row>
    <row r="164" spans="8:11" x14ac:dyDescent="0.65">
      <c r="H164">
        <v>27992</v>
      </c>
      <c r="I164" t="s">
        <v>67</v>
      </c>
      <c r="J164">
        <v>1165</v>
      </c>
      <c r="K164">
        <v>1165</v>
      </c>
    </row>
    <row r="165" spans="8:11" x14ac:dyDescent="0.65">
      <c r="H165">
        <v>27974</v>
      </c>
      <c r="I165" t="s">
        <v>67</v>
      </c>
      <c r="J165">
        <v>748</v>
      </c>
      <c r="K165">
        <v>0</v>
      </c>
    </row>
    <row r="166" spans="8:11" x14ac:dyDescent="0.65">
      <c r="H166">
        <v>27973</v>
      </c>
      <c r="I166" t="s">
        <v>9</v>
      </c>
      <c r="J166">
        <v>0</v>
      </c>
      <c r="K166">
        <v>0</v>
      </c>
    </row>
    <row r="167" spans="8:11" x14ac:dyDescent="0.65">
      <c r="H167">
        <v>27969</v>
      </c>
      <c r="I167" t="s">
        <v>7</v>
      </c>
      <c r="J167">
        <v>847</v>
      </c>
      <c r="K167">
        <v>0</v>
      </c>
    </row>
    <row r="168" spans="8:11" x14ac:dyDescent="0.65">
      <c r="H168">
        <v>27964</v>
      </c>
      <c r="I168" t="s">
        <v>13</v>
      </c>
      <c r="J168">
        <v>378</v>
      </c>
      <c r="K168">
        <v>0</v>
      </c>
    </row>
    <row r="169" spans="8:11" x14ac:dyDescent="0.65">
      <c r="H169">
        <v>27962</v>
      </c>
      <c r="I169" t="s">
        <v>14</v>
      </c>
      <c r="J169">
        <v>449</v>
      </c>
      <c r="K169">
        <v>0</v>
      </c>
    </row>
    <row r="170" spans="8:11" x14ac:dyDescent="0.65">
      <c r="H170">
        <v>27961</v>
      </c>
      <c r="I170" t="s">
        <v>8</v>
      </c>
      <c r="J170">
        <v>1751.8</v>
      </c>
      <c r="K170">
        <v>0</v>
      </c>
    </row>
    <row r="171" spans="8:11" x14ac:dyDescent="0.65">
      <c r="H171">
        <v>27957</v>
      </c>
      <c r="I171" t="s">
        <v>8</v>
      </c>
      <c r="J171">
        <v>463</v>
      </c>
      <c r="K171">
        <v>0</v>
      </c>
    </row>
    <row r="172" spans="8:11" x14ac:dyDescent="0.65">
      <c r="H172">
        <v>27956</v>
      </c>
      <c r="I172" t="s">
        <v>67</v>
      </c>
      <c r="J172">
        <v>440</v>
      </c>
      <c r="K172">
        <v>0</v>
      </c>
    </row>
    <row r="173" spans="8:11" x14ac:dyDescent="0.65">
      <c r="H173">
        <v>27951</v>
      </c>
      <c r="I173" t="s">
        <v>7</v>
      </c>
      <c r="J173">
        <v>0</v>
      </c>
      <c r="K173">
        <v>0</v>
      </c>
    </row>
    <row r="174" spans="8:11" x14ac:dyDescent="0.65">
      <c r="H174">
        <v>27950</v>
      </c>
      <c r="I174" t="s">
        <v>91</v>
      </c>
      <c r="J174">
        <v>1414</v>
      </c>
      <c r="K174">
        <v>0</v>
      </c>
    </row>
    <row r="175" spans="8:11" x14ac:dyDescent="0.65">
      <c r="H175">
        <v>27949</v>
      </c>
      <c r="I175" t="s">
        <v>20</v>
      </c>
      <c r="J175">
        <v>473</v>
      </c>
      <c r="K175">
        <v>0</v>
      </c>
    </row>
    <row r="176" spans="8:11" x14ac:dyDescent="0.65">
      <c r="H176">
        <v>27947</v>
      </c>
      <c r="I176" t="s">
        <v>87</v>
      </c>
      <c r="J176">
        <v>490</v>
      </c>
      <c r="K176">
        <v>0</v>
      </c>
    </row>
    <row r="177" spans="8:11" x14ac:dyDescent="0.65">
      <c r="H177">
        <v>27946</v>
      </c>
      <c r="I177" t="s">
        <v>15</v>
      </c>
      <c r="J177">
        <v>1027</v>
      </c>
      <c r="K177">
        <v>0</v>
      </c>
    </row>
    <row r="178" spans="8:11" x14ac:dyDescent="0.65">
      <c r="H178">
        <v>27943</v>
      </c>
      <c r="I178" t="s">
        <v>87</v>
      </c>
      <c r="J178">
        <v>459</v>
      </c>
      <c r="K178">
        <v>0</v>
      </c>
    </row>
    <row r="179" spans="8:11" x14ac:dyDescent="0.65">
      <c r="H179">
        <v>27942</v>
      </c>
      <c r="I179" t="s">
        <v>12</v>
      </c>
      <c r="J179">
        <v>31</v>
      </c>
      <c r="K179">
        <v>0</v>
      </c>
    </row>
    <row r="180" spans="8:11" x14ac:dyDescent="0.65">
      <c r="H180">
        <v>27941</v>
      </c>
      <c r="I180" t="s">
        <v>7</v>
      </c>
      <c r="J180">
        <v>0</v>
      </c>
      <c r="K180">
        <v>25</v>
      </c>
    </row>
    <row r="181" spans="8:11" x14ac:dyDescent="0.65">
      <c r="H181">
        <v>27940</v>
      </c>
      <c r="I181" t="s">
        <v>87</v>
      </c>
      <c r="J181">
        <v>169</v>
      </c>
      <c r="K181">
        <v>0</v>
      </c>
    </row>
    <row r="182" spans="8:11" x14ac:dyDescent="0.65">
      <c r="H182">
        <v>27938</v>
      </c>
      <c r="I182" t="s">
        <v>12</v>
      </c>
      <c r="J182">
        <v>471</v>
      </c>
      <c r="K182">
        <v>0</v>
      </c>
    </row>
    <row r="183" spans="8:11" x14ac:dyDescent="0.65">
      <c r="H183">
        <v>27937</v>
      </c>
      <c r="I183" t="s">
        <v>13</v>
      </c>
      <c r="J183">
        <v>455</v>
      </c>
      <c r="K183">
        <v>0</v>
      </c>
    </row>
    <row r="184" spans="8:11" x14ac:dyDescent="0.65">
      <c r="H184">
        <v>27936</v>
      </c>
      <c r="I184" t="s">
        <v>13</v>
      </c>
      <c r="J184">
        <v>74</v>
      </c>
      <c r="K184">
        <v>0</v>
      </c>
    </row>
    <row r="185" spans="8:11" x14ac:dyDescent="0.65">
      <c r="H185">
        <v>27934</v>
      </c>
      <c r="I185" t="s">
        <v>67</v>
      </c>
      <c r="J185">
        <v>652</v>
      </c>
      <c r="K185">
        <v>0</v>
      </c>
    </row>
    <row r="186" spans="8:11" x14ac:dyDescent="0.65">
      <c r="H186">
        <v>27929</v>
      </c>
      <c r="I186" t="s">
        <v>91</v>
      </c>
      <c r="J186">
        <v>1011</v>
      </c>
      <c r="K186">
        <v>0</v>
      </c>
    </row>
    <row r="187" spans="8:11" x14ac:dyDescent="0.65">
      <c r="H187">
        <v>27928</v>
      </c>
      <c r="I187" t="s">
        <v>18</v>
      </c>
      <c r="J187">
        <v>540</v>
      </c>
      <c r="K187">
        <v>0</v>
      </c>
    </row>
    <row r="188" spans="8:11" x14ac:dyDescent="0.65">
      <c r="H188">
        <v>27927</v>
      </c>
      <c r="I188" t="s">
        <v>7</v>
      </c>
      <c r="J188">
        <v>0</v>
      </c>
      <c r="K188">
        <v>0</v>
      </c>
    </row>
    <row r="189" spans="8:11" x14ac:dyDescent="0.65">
      <c r="H189">
        <v>27925</v>
      </c>
      <c r="I189" t="s">
        <v>7</v>
      </c>
      <c r="J189">
        <v>0</v>
      </c>
      <c r="K189">
        <v>0</v>
      </c>
    </row>
    <row r="190" spans="8:11" x14ac:dyDescent="0.65">
      <c r="H190">
        <v>27923</v>
      </c>
      <c r="I190" t="s">
        <v>11</v>
      </c>
      <c r="J190">
        <v>337</v>
      </c>
      <c r="K190">
        <v>0</v>
      </c>
    </row>
    <row r="191" spans="8:11" x14ac:dyDescent="0.65">
      <c r="H191">
        <v>27916</v>
      </c>
      <c r="I191" t="s">
        <v>87</v>
      </c>
      <c r="J191">
        <v>313</v>
      </c>
      <c r="K191">
        <v>0</v>
      </c>
    </row>
    <row r="192" spans="8:11" x14ac:dyDescent="0.65">
      <c r="H192">
        <v>27914</v>
      </c>
      <c r="I192" t="s">
        <v>20</v>
      </c>
      <c r="J192">
        <v>1040</v>
      </c>
      <c r="K192">
        <v>0</v>
      </c>
    </row>
    <row r="193" spans="8:11" x14ac:dyDescent="0.65">
      <c r="H193">
        <v>27913</v>
      </c>
      <c r="I193" t="s">
        <v>20</v>
      </c>
      <c r="J193">
        <v>157</v>
      </c>
      <c r="K193">
        <v>0</v>
      </c>
    </row>
    <row r="194" spans="8:11" x14ac:dyDescent="0.65">
      <c r="H194">
        <v>27911</v>
      </c>
      <c r="I194" t="s">
        <v>18</v>
      </c>
      <c r="J194">
        <v>221</v>
      </c>
      <c r="K194">
        <v>0</v>
      </c>
    </row>
    <row r="195" spans="8:11" x14ac:dyDescent="0.65">
      <c r="H195">
        <v>27909</v>
      </c>
      <c r="I195" t="s">
        <v>15</v>
      </c>
      <c r="J195">
        <v>484</v>
      </c>
      <c r="K195">
        <v>0</v>
      </c>
    </row>
    <row r="196" spans="8:11" x14ac:dyDescent="0.65">
      <c r="H196">
        <v>27908</v>
      </c>
      <c r="I196" t="s">
        <v>67</v>
      </c>
      <c r="J196">
        <v>1027</v>
      </c>
      <c r="K196">
        <v>0</v>
      </c>
    </row>
    <row r="197" spans="8:11" x14ac:dyDescent="0.65">
      <c r="H197">
        <v>27903</v>
      </c>
      <c r="I197" t="s">
        <v>87</v>
      </c>
      <c r="J197">
        <v>421</v>
      </c>
      <c r="K197">
        <v>0</v>
      </c>
    </row>
    <row r="198" spans="8:11" x14ac:dyDescent="0.65">
      <c r="H198">
        <v>27902</v>
      </c>
      <c r="I198" t="s">
        <v>67</v>
      </c>
      <c r="J198">
        <v>145</v>
      </c>
      <c r="K198">
        <v>0</v>
      </c>
    </row>
    <row r="199" spans="8:11" x14ac:dyDescent="0.65">
      <c r="H199">
        <v>27898</v>
      </c>
      <c r="I199" t="s">
        <v>11</v>
      </c>
      <c r="J199">
        <v>401</v>
      </c>
      <c r="K199">
        <v>0</v>
      </c>
    </row>
    <row r="200" spans="8:11" x14ac:dyDescent="0.65">
      <c r="H200">
        <v>27879</v>
      </c>
      <c r="I200" t="s">
        <v>9</v>
      </c>
      <c r="J200">
        <v>460</v>
      </c>
      <c r="K200">
        <v>0</v>
      </c>
    </row>
    <row r="201" spans="8:11" x14ac:dyDescent="0.65">
      <c r="H201">
        <v>27875</v>
      </c>
      <c r="I201" t="s">
        <v>12</v>
      </c>
      <c r="J201">
        <v>0</v>
      </c>
      <c r="K201">
        <v>0</v>
      </c>
    </row>
    <row r="202" spans="8:11" x14ac:dyDescent="0.65">
      <c r="H202">
        <v>27872</v>
      </c>
      <c r="I202" t="s">
        <v>67</v>
      </c>
      <c r="J202">
        <v>468</v>
      </c>
      <c r="K202">
        <v>0</v>
      </c>
    </row>
    <row r="203" spans="8:11" x14ac:dyDescent="0.65">
      <c r="H203">
        <v>27866</v>
      </c>
      <c r="I203" t="s">
        <v>9</v>
      </c>
      <c r="J203">
        <v>439</v>
      </c>
      <c r="K203">
        <v>0</v>
      </c>
    </row>
    <row r="204" spans="8:11" x14ac:dyDescent="0.65">
      <c r="H204">
        <v>27865</v>
      </c>
      <c r="I204" t="s">
        <v>87</v>
      </c>
      <c r="J204">
        <v>684</v>
      </c>
      <c r="K204">
        <v>0</v>
      </c>
    </row>
    <row r="205" spans="8:11" x14ac:dyDescent="0.65">
      <c r="H205">
        <v>27850</v>
      </c>
      <c r="I205" t="s">
        <v>20</v>
      </c>
      <c r="J205">
        <v>2440.6</v>
      </c>
      <c r="K205">
        <v>0</v>
      </c>
    </row>
    <row r="206" spans="8:11" x14ac:dyDescent="0.65">
      <c r="H206">
        <v>27848</v>
      </c>
      <c r="I206" t="s">
        <v>67</v>
      </c>
      <c r="J206">
        <v>0</v>
      </c>
      <c r="K206">
        <v>0</v>
      </c>
    </row>
    <row r="207" spans="8:11" x14ac:dyDescent="0.65">
      <c r="H207">
        <v>27847</v>
      </c>
      <c r="I207" t="s">
        <v>9</v>
      </c>
      <c r="J207">
        <v>0</v>
      </c>
      <c r="K207">
        <v>0</v>
      </c>
    </row>
    <row r="208" spans="8:11" x14ac:dyDescent="0.65">
      <c r="H208">
        <v>27841</v>
      </c>
      <c r="I208" t="s">
        <v>11</v>
      </c>
      <c r="J208">
        <v>535</v>
      </c>
      <c r="K208">
        <v>535</v>
      </c>
    </row>
    <row r="209" spans="8:11" x14ac:dyDescent="0.65">
      <c r="H209">
        <v>27827</v>
      </c>
      <c r="I209" t="s">
        <v>8</v>
      </c>
      <c r="J209">
        <v>477</v>
      </c>
      <c r="K209">
        <v>0</v>
      </c>
    </row>
    <row r="210" spans="8:11" x14ac:dyDescent="0.65">
      <c r="H210">
        <v>27826</v>
      </c>
      <c r="I210" t="s">
        <v>12</v>
      </c>
      <c r="J210">
        <v>945</v>
      </c>
      <c r="K210">
        <v>0</v>
      </c>
    </row>
    <row r="211" spans="8:11" x14ac:dyDescent="0.65">
      <c r="H211">
        <v>27824</v>
      </c>
      <c r="I211" t="s">
        <v>7</v>
      </c>
      <c r="J211">
        <v>0</v>
      </c>
      <c r="K211">
        <v>0</v>
      </c>
    </row>
    <row r="212" spans="8:11" x14ac:dyDescent="0.65">
      <c r="H212">
        <v>27821</v>
      </c>
      <c r="I212" t="s">
        <v>12</v>
      </c>
      <c r="J212">
        <v>631</v>
      </c>
      <c r="K212">
        <v>0</v>
      </c>
    </row>
    <row r="213" spans="8:11" x14ac:dyDescent="0.65">
      <c r="H213">
        <v>27809</v>
      </c>
      <c r="I213" t="s">
        <v>87</v>
      </c>
      <c r="J213">
        <v>777</v>
      </c>
      <c r="K213">
        <v>0</v>
      </c>
    </row>
    <row r="214" spans="8:11" x14ac:dyDescent="0.65">
      <c r="H214">
        <v>27808</v>
      </c>
      <c r="I214" t="s">
        <v>11</v>
      </c>
      <c r="J214">
        <v>23</v>
      </c>
      <c r="K214">
        <v>0</v>
      </c>
    </row>
    <row r="215" spans="8:11" x14ac:dyDescent="0.65">
      <c r="H215">
        <v>27799</v>
      </c>
      <c r="I215" t="s">
        <v>7</v>
      </c>
      <c r="J215">
        <v>1134</v>
      </c>
      <c r="K215">
        <v>0</v>
      </c>
    </row>
    <row r="216" spans="8:11" x14ac:dyDescent="0.65">
      <c r="H216">
        <v>27798</v>
      </c>
      <c r="I216" t="s">
        <v>8</v>
      </c>
      <c r="J216">
        <v>23</v>
      </c>
      <c r="K216">
        <v>0</v>
      </c>
    </row>
    <row r="217" spans="8:11" x14ac:dyDescent="0.65">
      <c r="H217">
        <v>27796</v>
      </c>
      <c r="I217" t="s">
        <v>21</v>
      </c>
      <c r="J217">
        <v>489</v>
      </c>
      <c r="K217">
        <v>0</v>
      </c>
    </row>
    <row r="218" spans="8:11" x14ac:dyDescent="0.65">
      <c r="H218">
        <v>27791</v>
      </c>
      <c r="I218" t="s">
        <v>87</v>
      </c>
      <c r="J218">
        <v>0</v>
      </c>
      <c r="K218">
        <v>0</v>
      </c>
    </row>
    <row r="219" spans="8:11" x14ac:dyDescent="0.65">
      <c r="H219">
        <v>27771</v>
      </c>
      <c r="I219" t="s">
        <v>11</v>
      </c>
      <c r="J219">
        <v>0</v>
      </c>
      <c r="K219">
        <v>0</v>
      </c>
    </row>
    <row r="220" spans="8:11" x14ac:dyDescent="0.65">
      <c r="H220">
        <v>27768</v>
      </c>
      <c r="I220" t="s">
        <v>67</v>
      </c>
      <c r="J220">
        <v>734</v>
      </c>
      <c r="K220">
        <v>0</v>
      </c>
    </row>
    <row r="221" spans="8:11" x14ac:dyDescent="0.65">
      <c r="H221">
        <v>27767</v>
      </c>
      <c r="I221" t="s">
        <v>53</v>
      </c>
      <c r="J221">
        <v>0</v>
      </c>
      <c r="K221">
        <v>0</v>
      </c>
    </row>
    <row r="222" spans="8:11" x14ac:dyDescent="0.65">
      <c r="H222">
        <v>27764</v>
      </c>
      <c r="I222" t="s">
        <v>7</v>
      </c>
      <c r="J222">
        <v>1008</v>
      </c>
      <c r="K222">
        <v>0</v>
      </c>
    </row>
    <row r="223" spans="8:11" x14ac:dyDescent="0.65">
      <c r="H223">
        <v>27762</v>
      </c>
      <c r="I223" t="s">
        <v>87</v>
      </c>
      <c r="J223">
        <v>62</v>
      </c>
      <c r="K223">
        <v>0</v>
      </c>
    </row>
    <row r="224" spans="8:11" x14ac:dyDescent="0.65">
      <c r="H224">
        <v>27759</v>
      </c>
      <c r="I224" t="s">
        <v>87</v>
      </c>
      <c r="J224">
        <v>137</v>
      </c>
      <c r="K224">
        <v>0</v>
      </c>
    </row>
    <row r="225" spans="8:11" x14ac:dyDescent="0.65">
      <c r="H225">
        <v>27758</v>
      </c>
      <c r="I225" t="s">
        <v>11</v>
      </c>
      <c r="J225">
        <v>0</v>
      </c>
      <c r="K225">
        <v>0</v>
      </c>
    </row>
    <row r="226" spans="8:11" x14ac:dyDescent="0.65">
      <c r="H226">
        <v>27750</v>
      </c>
      <c r="I226" t="s">
        <v>12</v>
      </c>
      <c r="J226">
        <v>1017</v>
      </c>
      <c r="K226">
        <v>0</v>
      </c>
    </row>
    <row r="227" spans="8:11" x14ac:dyDescent="0.65">
      <c r="H227">
        <v>27736</v>
      </c>
      <c r="I227" t="s">
        <v>7</v>
      </c>
      <c r="J227">
        <v>0</v>
      </c>
      <c r="K227">
        <v>0</v>
      </c>
    </row>
    <row r="228" spans="8:11" x14ac:dyDescent="0.65">
      <c r="H228">
        <v>27734</v>
      </c>
      <c r="I228" t="s">
        <v>18</v>
      </c>
      <c r="J228">
        <v>263</v>
      </c>
      <c r="K228">
        <v>0</v>
      </c>
    </row>
    <row r="229" spans="8:11" x14ac:dyDescent="0.65">
      <c r="H229">
        <v>27717</v>
      </c>
      <c r="I229" t="s">
        <v>67</v>
      </c>
      <c r="J229">
        <v>454</v>
      </c>
      <c r="K229">
        <v>0</v>
      </c>
    </row>
    <row r="230" spans="8:11" x14ac:dyDescent="0.65">
      <c r="H230">
        <v>27715</v>
      </c>
      <c r="I230" t="s">
        <v>15</v>
      </c>
      <c r="J230">
        <v>608</v>
      </c>
      <c r="K230">
        <v>0</v>
      </c>
    </row>
    <row r="231" spans="8:11" x14ac:dyDescent="0.65">
      <c r="H231">
        <v>27707</v>
      </c>
      <c r="I231" t="s">
        <v>12</v>
      </c>
      <c r="J231">
        <v>0</v>
      </c>
      <c r="K231">
        <v>0</v>
      </c>
    </row>
    <row r="232" spans="8:11" x14ac:dyDescent="0.65">
      <c r="H232">
        <v>27703</v>
      </c>
      <c r="I232" t="s">
        <v>11</v>
      </c>
      <c r="J232">
        <v>0</v>
      </c>
      <c r="K232">
        <v>0</v>
      </c>
    </row>
    <row r="233" spans="8:11" x14ac:dyDescent="0.65">
      <c r="H233">
        <v>27693</v>
      </c>
      <c r="I233" t="s">
        <v>7</v>
      </c>
      <c r="J233">
        <v>0</v>
      </c>
      <c r="K233">
        <v>0</v>
      </c>
    </row>
    <row r="234" spans="8:11" x14ac:dyDescent="0.65">
      <c r="H234">
        <v>27673</v>
      </c>
      <c r="I234" t="s">
        <v>7</v>
      </c>
      <c r="J234">
        <v>0</v>
      </c>
      <c r="K234">
        <v>0</v>
      </c>
    </row>
    <row r="235" spans="8:11" x14ac:dyDescent="0.65">
      <c r="H235">
        <v>27667</v>
      </c>
      <c r="I235" t="s">
        <v>87</v>
      </c>
      <c r="J235">
        <v>390</v>
      </c>
      <c r="K235">
        <v>0</v>
      </c>
    </row>
    <row r="236" spans="8:11" x14ac:dyDescent="0.65">
      <c r="H236">
        <v>27657</v>
      </c>
      <c r="I236" t="s">
        <v>7</v>
      </c>
      <c r="J236">
        <v>0</v>
      </c>
      <c r="K236">
        <v>23</v>
      </c>
    </row>
    <row r="237" spans="8:11" x14ac:dyDescent="0.65">
      <c r="H237">
        <v>27640</v>
      </c>
      <c r="I237" t="s">
        <v>7</v>
      </c>
      <c r="J237">
        <v>0</v>
      </c>
      <c r="K237">
        <v>0</v>
      </c>
    </row>
    <row r="238" spans="8:11" x14ac:dyDescent="0.65">
      <c r="H238">
        <v>27623</v>
      </c>
      <c r="I238" t="s">
        <v>7</v>
      </c>
      <c r="J238">
        <v>0</v>
      </c>
      <c r="K238">
        <v>0</v>
      </c>
    </row>
    <row r="239" spans="8:11" x14ac:dyDescent="0.65">
      <c r="H239">
        <v>27592</v>
      </c>
      <c r="I239" t="s">
        <v>61</v>
      </c>
      <c r="J239">
        <v>0</v>
      </c>
      <c r="K239">
        <v>0</v>
      </c>
    </row>
    <row r="240" spans="8:11" x14ac:dyDescent="0.65">
      <c r="H240">
        <v>27584</v>
      </c>
      <c r="I240" t="s">
        <v>18</v>
      </c>
      <c r="J240">
        <v>0</v>
      </c>
      <c r="K240">
        <v>0</v>
      </c>
    </row>
    <row r="241" spans="8:11" x14ac:dyDescent="0.65">
      <c r="H241">
        <v>27580</v>
      </c>
      <c r="I241" t="s">
        <v>9</v>
      </c>
      <c r="J241">
        <v>0</v>
      </c>
      <c r="K241">
        <v>0</v>
      </c>
    </row>
    <row r="242" spans="8:11" x14ac:dyDescent="0.65">
      <c r="H242">
        <v>27579</v>
      </c>
      <c r="I242" t="s">
        <v>7</v>
      </c>
      <c r="J242">
        <v>0.5</v>
      </c>
      <c r="K242">
        <v>0</v>
      </c>
    </row>
    <row r="243" spans="8:11" x14ac:dyDescent="0.65">
      <c r="H243">
        <v>27569</v>
      </c>
      <c r="I243" t="s">
        <v>61</v>
      </c>
      <c r="J243">
        <v>0</v>
      </c>
      <c r="K243">
        <v>0</v>
      </c>
    </row>
    <row r="244" spans="8:11" x14ac:dyDescent="0.65">
      <c r="H244">
        <v>27542</v>
      </c>
      <c r="I244" t="s">
        <v>18</v>
      </c>
      <c r="J244">
        <v>1836</v>
      </c>
      <c r="K244">
        <v>0</v>
      </c>
    </row>
    <row r="245" spans="8:11" x14ac:dyDescent="0.65">
      <c r="H245">
        <v>27541</v>
      </c>
      <c r="I245" t="s">
        <v>7</v>
      </c>
      <c r="J245">
        <v>0</v>
      </c>
      <c r="K245">
        <v>0</v>
      </c>
    </row>
    <row r="246" spans="8:11" x14ac:dyDescent="0.65">
      <c r="H246">
        <v>27536</v>
      </c>
      <c r="I246" t="s">
        <v>53</v>
      </c>
      <c r="J246">
        <v>25</v>
      </c>
      <c r="K246">
        <v>0</v>
      </c>
    </row>
    <row r="247" spans="8:11" x14ac:dyDescent="0.65">
      <c r="H247">
        <v>27526</v>
      </c>
      <c r="I247" t="s">
        <v>53</v>
      </c>
      <c r="J247">
        <v>479</v>
      </c>
      <c r="K247">
        <v>0</v>
      </c>
    </row>
    <row r="248" spans="8:11" x14ac:dyDescent="0.65">
      <c r="H248">
        <v>27510</v>
      </c>
      <c r="I248" t="s">
        <v>12</v>
      </c>
      <c r="J248">
        <v>0</v>
      </c>
      <c r="K248">
        <v>0</v>
      </c>
    </row>
    <row r="249" spans="8:11" x14ac:dyDescent="0.65">
      <c r="H249">
        <v>27508</v>
      </c>
      <c r="I249" t="s">
        <v>79</v>
      </c>
      <c r="J249">
        <v>486</v>
      </c>
      <c r="K249">
        <v>486</v>
      </c>
    </row>
    <row r="250" spans="8:11" x14ac:dyDescent="0.65">
      <c r="H250">
        <v>27506</v>
      </c>
      <c r="I250" t="s">
        <v>8</v>
      </c>
      <c r="J250">
        <v>0</v>
      </c>
      <c r="K250">
        <v>0</v>
      </c>
    </row>
    <row r="251" spans="8:11" x14ac:dyDescent="0.65">
      <c r="H251">
        <v>27502</v>
      </c>
      <c r="I251" t="s">
        <v>21</v>
      </c>
      <c r="J251">
        <v>2061</v>
      </c>
      <c r="K251">
        <v>0</v>
      </c>
    </row>
    <row r="252" spans="8:11" x14ac:dyDescent="0.65">
      <c r="H252">
        <v>27459</v>
      </c>
      <c r="I252" t="s">
        <v>53</v>
      </c>
      <c r="J252">
        <v>0</v>
      </c>
      <c r="K252">
        <v>0</v>
      </c>
    </row>
    <row r="253" spans="8:11" x14ac:dyDescent="0.65">
      <c r="H253">
        <v>27434</v>
      </c>
      <c r="I253" t="s">
        <v>12</v>
      </c>
      <c r="J253">
        <v>478</v>
      </c>
      <c r="K253">
        <v>0</v>
      </c>
    </row>
    <row r="254" spans="8:11" x14ac:dyDescent="0.65">
      <c r="H254">
        <v>27420</v>
      </c>
      <c r="I254" t="s">
        <v>7</v>
      </c>
      <c r="J254">
        <v>0</v>
      </c>
      <c r="K254">
        <v>0</v>
      </c>
    </row>
    <row r="255" spans="8:11" x14ac:dyDescent="0.65">
      <c r="H255">
        <v>27409</v>
      </c>
      <c r="I255" t="s">
        <v>22</v>
      </c>
      <c r="J255">
        <v>0</v>
      </c>
      <c r="K255">
        <v>0</v>
      </c>
    </row>
    <row r="256" spans="8:11" x14ac:dyDescent="0.65">
      <c r="H256">
        <v>27406</v>
      </c>
      <c r="I256" t="s">
        <v>61</v>
      </c>
      <c r="J256">
        <v>68</v>
      </c>
      <c r="K256">
        <v>0</v>
      </c>
    </row>
    <row r="257" spans="8:11" x14ac:dyDescent="0.65">
      <c r="H257">
        <v>27404</v>
      </c>
      <c r="I257" t="s">
        <v>7</v>
      </c>
      <c r="J257">
        <v>0</v>
      </c>
      <c r="K257">
        <v>0</v>
      </c>
    </row>
    <row r="258" spans="8:11" x14ac:dyDescent="0.65">
      <c r="H258">
        <v>27403</v>
      </c>
      <c r="I258" t="s">
        <v>21</v>
      </c>
      <c r="J258">
        <v>-25</v>
      </c>
      <c r="K258">
        <v>0</v>
      </c>
    </row>
    <row r="259" spans="8:11" x14ac:dyDescent="0.65">
      <c r="H259">
        <v>27373</v>
      </c>
      <c r="I259" t="s">
        <v>7</v>
      </c>
      <c r="J259">
        <v>0</v>
      </c>
      <c r="K259">
        <v>0</v>
      </c>
    </row>
    <row r="260" spans="8:11" x14ac:dyDescent="0.65">
      <c r="H260">
        <v>27372</v>
      </c>
      <c r="I260" t="s">
        <v>87</v>
      </c>
      <c r="J260">
        <v>253</v>
      </c>
      <c r="K260">
        <v>0</v>
      </c>
    </row>
    <row r="261" spans="8:11" x14ac:dyDescent="0.65">
      <c r="H261">
        <v>27363</v>
      </c>
      <c r="I261" t="s">
        <v>7</v>
      </c>
      <c r="J261">
        <v>0</v>
      </c>
      <c r="K261">
        <v>0</v>
      </c>
    </row>
    <row r="262" spans="8:11" x14ac:dyDescent="0.65">
      <c r="H262">
        <v>27362</v>
      </c>
      <c r="I262" t="s">
        <v>7</v>
      </c>
      <c r="J262">
        <v>0</v>
      </c>
      <c r="K262">
        <v>0</v>
      </c>
    </row>
    <row r="263" spans="8:11" x14ac:dyDescent="0.65">
      <c r="H263">
        <v>27358</v>
      </c>
      <c r="I263" t="s">
        <v>7</v>
      </c>
      <c r="J263">
        <v>0</v>
      </c>
      <c r="K263">
        <v>0</v>
      </c>
    </row>
    <row r="264" spans="8:11" x14ac:dyDescent="0.65">
      <c r="H264">
        <v>27357</v>
      </c>
      <c r="I264" t="s">
        <v>7</v>
      </c>
      <c r="J264">
        <v>0</v>
      </c>
      <c r="K264">
        <v>0</v>
      </c>
    </row>
    <row r="265" spans="8:11" x14ac:dyDescent="0.65">
      <c r="H265">
        <v>27331</v>
      </c>
      <c r="I265" t="s">
        <v>12</v>
      </c>
      <c r="J265">
        <v>0</v>
      </c>
      <c r="K265">
        <v>0</v>
      </c>
    </row>
    <row r="266" spans="8:11" x14ac:dyDescent="0.65">
      <c r="H266">
        <v>27312</v>
      </c>
      <c r="I266" t="s">
        <v>12</v>
      </c>
      <c r="J266">
        <v>0</v>
      </c>
      <c r="K266">
        <v>0</v>
      </c>
    </row>
    <row r="267" spans="8:11" x14ac:dyDescent="0.65">
      <c r="H267">
        <v>27303</v>
      </c>
      <c r="I267" t="s">
        <v>12</v>
      </c>
      <c r="J267">
        <v>-25</v>
      </c>
      <c r="K267">
        <v>0</v>
      </c>
    </row>
    <row r="268" spans="8:11" x14ac:dyDescent="0.65">
      <c r="H268">
        <v>27284</v>
      </c>
      <c r="I268" t="s">
        <v>7</v>
      </c>
      <c r="J268">
        <v>0</v>
      </c>
      <c r="K268">
        <v>0</v>
      </c>
    </row>
    <row r="269" spans="8:11" x14ac:dyDescent="0.65">
      <c r="H269">
        <v>27283</v>
      </c>
      <c r="I269" t="s">
        <v>12</v>
      </c>
      <c r="J269">
        <v>-112</v>
      </c>
      <c r="K269">
        <v>0</v>
      </c>
    </row>
    <row r="270" spans="8:11" x14ac:dyDescent="0.65">
      <c r="H270">
        <v>27260</v>
      </c>
      <c r="I270" t="s">
        <v>53</v>
      </c>
      <c r="J270">
        <v>0</v>
      </c>
      <c r="K270">
        <v>0</v>
      </c>
    </row>
    <row r="271" spans="8:11" x14ac:dyDescent="0.65">
      <c r="H271">
        <v>27242</v>
      </c>
      <c r="I271" t="s">
        <v>11</v>
      </c>
      <c r="J271">
        <v>0</v>
      </c>
      <c r="K271">
        <v>0</v>
      </c>
    </row>
    <row r="272" spans="8:11" x14ac:dyDescent="0.65">
      <c r="H272">
        <v>27221</v>
      </c>
      <c r="I272" t="s">
        <v>12</v>
      </c>
      <c r="J272">
        <v>0</v>
      </c>
      <c r="K272">
        <v>0</v>
      </c>
    </row>
    <row r="273" spans="8:11" x14ac:dyDescent="0.65">
      <c r="H273">
        <v>27201</v>
      </c>
      <c r="I273" t="s">
        <v>8</v>
      </c>
      <c r="J273">
        <v>0</v>
      </c>
      <c r="K273">
        <v>0</v>
      </c>
    </row>
    <row r="274" spans="8:11" x14ac:dyDescent="0.65">
      <c r="H274">
        <v>27195</v>
      </c>
      <c r="I274" t="s">
        <v>53</v>
      </c>
      <c r="J274">
        <v>995</v>
      </c>
      <c r="K274">
        <v>0</v>
      </c>
    </row>
    <row r="275" spans="8:11" x14ac:dyDescent="0.65">
      <c r="H275">
        <v>27191</v>
      </c>
      <c r="I275" t="s">
        <v>66</v>
      </c>
      <c r="J275">
        <v>0</v>
      </c>
      <c r="K275">
        <v>0</v>
      </c>
    </row>
    <row r="276" spans="8:11" x14ac:dyDescent="0.65">
      <c r="H276">
        <v>27172</v>
      </c>
      <c r="I276" t="s">
        <v>18</v>
      </c>
      <c r="J276">
        <v>0</v>
      </c>
      <c r="K276">
        <v>0</v>
      </c>
    </row>
    <row r="277" spans="8:11" x14ac:dyDescent="0.65">
      <c r="H277">
        <v>27167</v>
      </c>
      <c r="I277" t="s">
        <v>7</v>
      </c>
      <c r="J277">
        <v>0</v>
      </c>
      <c r="K277">
        <v>0</v>
      </c>
    </row>
    <row r="278" spans="8:11" x14ac:dyDescent="0.65">
      <c r="H278">
        <v>27160</v>
      </c>
      <c r="I278" t="s">
        <v>11</v>
      </c>
      <c r="J278">
        <v>466</v>
      </c>
      <c r="K278">
        <v>0</v>
      </c>
    </row>
    <row r="279" spans="8:11" x14ac:dyDescent="0.65">
      <c r="H279">
        <v>27146</v>
      </c>
      <c r="I279" t="s">
        <v>53</v>
      </c>
      <c r="J279">
        <v>0</v>
      </c>
      <c r="K279">
        <v>0</v>
      </c>
    </row>
    <row r="280" spans="8:11" x14ac:dyDescent="0.65">
      <c r="H280">
        <v>27145</v>
      </c>
      <c r="I280" t="s">
        <v>7</v>
      </c>
      <c r="J280">
        <v>0</v>
      </c>
      <c r="K280">
        <v>0</v>
      </c>
    </row>
    <row r="281" spans="8:11" x14ac:dyDescent="0.65">
      <c r="H281">
        <v>27134</v>
      </c>
      <c r="I281" t="s">
        <v>7</v>
      </c>
      <c r="J281">
        <v>0</v>
      </c>
      <c r="K281">
        <v>0</v>
      </c>
    </row>
    <row r="282" spans="8:11" x14ac:dyDescent="0.65">
      <c r="H282">
        <v>27070</v>
      </c>
      <c r="I282" t="s">
        <v>22</v>
      </c>
      <c r="J282">
        <v>3757</v>
      </c>
      <c r="K282">
        <v>0</v>
      </c>
    </row>
    <row r="283" spans="8:11" x14ac:dyDescent="0.65">
      <c r="H283">
        <v>27064</v>
      </c>
      <c r="I283" t="s">
        <v>15</v>
      </c>
      <c r="J283">
        <v>1758</v>
      </c>
      <c r="K283">
        <v>0</v>
      </c>
    </row>
    <row r="284" spans="8:11" x14ac:dyDescent="0.65">
      <c r="H284">
        <v>27056</v>
      </c>
      <c r="I284" t="s">
        <v>67</v>
      </c>
      <c r="J284">
        <v>0</v>
      </c>
      <c r="K284">
        <v>0</v>
      </c>
    </row>
    <row r="285" spans="8:11" x14ac:dyDescent="0.65">
      <c r="H285">
        <v>27048</v>
      </c>
      <c r="I285" t="s">
        <v>66</v>
      </c>
      <c r="J285">
        <v>0</v>
      </c>
      <c r="K285">
        <v>0</v>
      </c>
    </row>
    <row r="286" spans="8:11" x14ac:dyDescent="0.65">
      <c r="H286">
        <v>27045</v>
      </c>
      <c r="I286" t="s">
        <v>14</v>
      </c>
      <c r="J286">
        <v>0</v>
      </c>
      <c r="K286">
        <v>0</v>
      </c>
    </row>
    <row r="287" spans="8:11" x14ac:dyDescent="0.65">
      <c r="H287">
        <v>26962</v>
      </c>
      <c r="I287" t="s">
        <v>67</v>
      </c>
      <c r="J287">
        <v>0</v>
      </c>
      <c r="K287">
        <v>0</v>
      </c>
    </row>
    <row r="288" spans="8:11" x14ac:dyDescent="0.65">
      <c r="H288">
        <v>26957</v>
      </c>
      <c r="I288" t="s">
        <v>67</v>
      </c>
      <c r="J288">
        <v>0</v>
      </c>
      <c r="K288">
        <v>0</v>
      </c>
    </row>
    <row r="289" spans="8:11" x14ac:dyDescent="0.65">
      <c r="H289">
        <v>26946</v>
      </c>
      <c r="I289" t="s">
        <v>20</v>
      </c>
      <c r="J289">
        <v>975</v>
      </c>
      <c r="K289">
        <v>0</v>
      </c>
    </row>
    <row r="290" spans="8:11" x14ac:dyDescent="0.65">
      <c r="H290">
        <v>26934</v>
      </c>
      <c r="I290" t="s">
        <v>18</v>
      </c>
      <c r="J290">
        <v>0</v>
      </c>
      <c r="K290">
        <v>0</v>
      </c>
    </row>
    <row r="291" spans="8:11" x14ac:dyDescent="0.65">
      <c r="H291">
        <v>26911</v>
      </c>
      <c r="I291" t="s">
        <v>20</v>
      </c>
      <c r="J291">
        <v>0</v>
      </c>
      <c r="K291">
        <v>0</v>
      </c>
    </row>
    <row r="292" spans="8:11" x14ac:dyDescent="0.65">
      <c r="H292">
        <v>26904</v>
      </c>
      <c r="I292" t="s">
        <v>7</v>
      </c>
      <c r="J292">
        <v>0</v>
      </c>
      <c r="K292">
        <v>0</v>
      </c>
    </row>
    <row r="293" spans="8:11" x14ac:dyDescent="0.65">
      <c r="H293">
        <v>26900</v>
      </c>
      <c r="I293" t="s">
        <v>7</v>
      </c>
      <c r="J293">
        <v>0</v>
      </c>
      <c r="K293">
        <v>0</v>
      </c>
    </row>
    <row r="294" spans="8:11" x14ac:dyDescent="0.65">
      <c r="H294">
        <v>26899</v>
      </c>
      <c r="I294" t="s">
        <v>7</v>
      </c>
      <c r="J294">
        <v>0</v>
      </c>
      <c r="K294">
        <v>0</v>
      </c>
    </row>
    <row r="295" spans="8:11" x14ac:dyDescent="0.65">
      <c r="H295">
        <v>26898</v>
      </c>
      <c r="I295" t="s">
        <v>7</v>
      </c>
      <c r="J295">
        <v>0</v>
      </c>
      <c r="K295">
        <v>0</v>
      </c>
    </row>
    <row r="296" spans="8:11" x14ac:dyDescent="0.65">
      <c r="H296">
        <v>26896</v>
      </c>
      <c r="I296" t="s">
        <v>13</v>
      </c>
      <c r="J296">
        <v>0</v>
      </c>
      <c r="K296">
        <v>0</v>
      </c>
    </row>
    <row r="297" spans="8:11" x14ac:dyDescent="0.65">
      <c r="H297">
        <v>26889</v>
      </c>
      <c r="I297" t="s">
        <v>18</v>
      </c>
      <c r="J297">
        <v>457</v>
      </c>
      <c r="K297">
        <v>0</v>
      </c>
    </row>
    <row r="298" spans="8:11" x14ac:dyDescent="0.65">
      <c r="H298">
        <v>26877</v>
      </c>
      <c r="I298" t="s">
        <v>11</v>
      </c>
      <c r="J298">
        <v>0</v>
      </c>
      <c r="K298">
        <v>0</v>
      </c>
    </row>
    <row r="299" spans="8:11" x14ac:dyDescent="0.65">
      <c r="H299">
        <v>26859</v>
      </c>
      <c r="I299" t="s">
        <v>9</v>
      </c>
      <c r="J299">
        <v>0</v>
      </c>
      <c r="K299">
        <v>0</v>
      </c>
    </row>
    <row r="300" spans="8:11" x14ac:dyDescent="0.65">
      <c r="H300">
        <v>26852</v>
      </c>
      <c r="I300" t="s">
        <v>15</v>
      </c>
      <c r="J300">
        <v>0</v>
      </c>
      <c r="K300">
        <v>0</v>
      </c>
    </row>
    <row r="301" spans="8:11" x14ac:dyDescent="0.65">
      <c r="H301">
        <v>26842</v>
      </c>
      <c r="I301" t="s">
        <v>7</v>
      </c>
      <c r="J301">
        <v>0</v>
      </c>
      <c r="K301">
        <v>0</v>
      </c>
    </row>
    <row r="302" spans="8:11" x14ac:dyDescent="0.65">
      <c r="H302">
        <v>26839</v>
      </c>
      <c r="I302" t="s">
        <v>7</v>
      </c>
      <c r="J302">
        <v>0</v>
      </c>
      <c r="K302">
        <v>0</v>
      </c>
    </row>
    <row r="303" spans="8:11" x14ac:dyDescent="0.65">
      <c r="H303">
        <v>26833</v>
      </c>
      <c r="I303" t="s">
        <v>7</v>
      </c>
      <c r="J303">
        <v>-19</v>
      </c>
      <c r="K303">
        <v>0</v>
      </c>
    </row>
    <row r="304" spans="8:11" x14ac:dyDescent="0.65">
      <c r="H304">
        <v>26819</v>
      </c>
      <c r="I304" t="s">
        <v>7</v>
      </c>
      <c r="J304">
        <v>0</v>
      </c>
      <c r="K304">
        <v>0</v>
      </c>
    </row>
    <row r="305" spans="8:11" x14ac:dyDescent="0.65">
      <c r="H305">
        <v>26818</v>
      </c>
      <c r="I305" t="s">
        <v>7</v>
      </c>
      <c r="J305">
        <v>0</v>
      </c>
      <c r="K305">
        <v>0</v>
      </c>
    </row>
    <row r="306" spans="8:11" x14ac:dyDescent="0.65">
      <c r="H306">
        <v>26811</v>
      </c>
      <c r="I306" t="s">
        <v>11</v>
      </c>
      <c r="J306">
        <v>0</v>
      </c>
      <c r="K306">
        <v>0</v>
      </c>
    </row>
    <row r="307" spans="8:11" x14ac:dyDescent="0.65">
      <c r="H307">
        <v>26801</v>
      </c>
      <c r="I307" t="s">
        <v>18</v>
      </c>
      <c r="J307">
        <v>0</v>
      </c>
      <c r="K307">
        <v>0</v>
      </c>
    </row>
    <row r="308" spans="8:11" x14ac:dyDescent="0.65">
      <c r="H308">
        <v>26796</v>
      </c>
      <c r="I308" t="s">
        <v>7</v>
      </c>
      <c r="J308">
        <v>0</v>
      </c>
      <c r="K308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18820-124A-42E3-9126-5735F1F978F5}">
  <dimension ref="A2:P192"/>
  <sheetViews>
    <sheetView workbookViewId="0">
      <selection activeCell="N6" sqref="N6"/>
    </sheetView>
  </sheetViews>
  <sheetFormatPr defaultRowHeight="15.6" x14ac:dyDescent="0.3"/>
  <cols>
    <col min="3" max="3" width="9.5546875" customWidth="1"/>
    <col min="9" max="9" width="9.5546875" customWidth="1"/>
    <col min="14" max="14" width="13.6640625" style="33" bestFit="1" customWidth="1"/>
    <col min="15" max="15" width="15.44140625" style="33" bestFit="1" customWidth="1"/>
    <col min="16" max="16" width="14" style="33" bestFit="1" customWidth="1"/>
  </cols>
  <sheetData>
    <row r="2" spans="1:16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24</v>
      </c>
      <c r="I2" t="s">
        <v>25</v>
      </c>
      <c r="J2" t="s">
        <v>26</v>
      </c>
      <c r="N2" s="33" t="s">
        <v>93</v>
      </c>
    </row>
    <row r="3" spans="1:16" x14ac:dyDescent="0.3">
      <c r="A3">
        <v>28167</v>
      </c>
      <c r="B3" t="s">
        <v>4</v>
      </c>
      <c r="C3">
        <f>VLOOKUP(A3,Table47[],3,FALSE)</f>
        <v>500</v>
      </c>
      <c r="D3">
        <f>VLOOKUP(A3,Table47[],4,FALSE)</f>
        <v>0</v>
      </c>
      <c r="G3">
        <v>28226</v>
      </c>
      <c r="H3" t="s">
        <v>21</v>
      </c>
      <c r="I3">
        <v>827</v>
      </c>
      <c r="J3">
        <v>827</v>
      </c>
    </row>
    <row r="4" spans="1:16" x14ac:dyDescent="0.3">
      <c r="A4">
        <v>27750</v>
      </c>
      <c r="B4" t="s">
        <v>4</v>
      </c>
      <c r="C4">
        <f>VLOOKUP(A4,Table47[],3,FALSE)</f>
        <v>1017</v>
      </c>
      <c r="D4">
        <f>VLOOKUP(A4,Table47[],4,FALSE)</f>
        <v>0</v>
      </c>
      <c r="G4">
        <v>28219</v>
      </c>
      <c r="H4" t="s">
        <v>87</v>
      </c>
      <c r="I4">
        <v>521</v>
      </c>
      <c r="J4">
        <v>0</v>
      </c>
      <c r="N4" s="34" t="s">
        <v>0</v>
      </c>
      <c r="O4" s="33" t="s">
        <v>28</v>
      </c>
    </row>
    <row r="5" spans="1:16" x14ac:dyDescent="0.3">
      <c r="A5">
        <v>28023</v>
      </c>
      <c r="B5" t="s">
        <v>4</v>
      </c>
      <c r="C5">
        <f>VLOOKUP(A5,Table47[],3,FALSE)</f>
        <v>81</v>
      </c>
      <c r="D5">
        <f>VLOOKUP(A5,Table47[],4,FALSE)</f>
        <v>0</v>
      </c>
      <c r="G5">
        <v>28217</v>
      </c>
      <c r="H5" t="s">
        <v>11</v>
      </c>
      <c r="I5">
        <v>476</v>
      </c>
      <c r="J5">
        <v>0</v>
      </c>
    </row>
    <row r="6" spans="1:16" x14ac:dyDescent="0.3">
      <c r="A6">
        <v>28162</v>
      </c>
      <c r="B6" t="s">
        <v>4</v>
      </c>
      <c r="C6">
        <f>VLOOKUP(A6,Table47[],3,FALSE)</f>
        <v>1312</v>
      </c>
      <c r="D6">
        <f>VLOOKUP(A6,Table47[],4,FALSE)</f>
        <v>0</v>
      </c>
      <c r="G6">
        <v>28216</v>
      </c>
      <c r="H6" t="s">
        <v>11</v>
      </c>
      <c r="I6">
        <v>875</v>
      </c>
      <c r="J6">
        <v>0</v>
      </c>
      <c r="N6" s="34" t="s">
        <v>29</v>
      </c>
      <c r="O6" s="33" t="s">
        <v>31</v>
      </c>
      <c r="P6" s="33" t="s">
        <v>32</v>
      </c>
    </row>
    <row r="7" spans="1:16" x14ac:dyDescent="0.3">
      <c r="A7">
        <v>28007</v>
      </c>
      <c r="B7" t="s">
        <v>4</v>
      </c>
      <c r="C7">
        <f>VLOOKUP(A7,Table47[],3,FALSE)</f>
        <v>496</v>
      </c>
      <c r="D7">
        <f>VLOOKUP(A7,Table47[],4,FALSE)</f>
        <v>0</v>
      </c>
      <c r="G7">
        <v>28215</v>
      </c>
      <c r="H7" t="s">
        <v>8</v>
      </c>
      <c r="I7">
        <v>657</v>
      </c>
      <c r="J7">
        <v>0</v>
      </c>
      <c r="N7" s="35">
        <v>27750</v>
      </c>
      <c r="O7" s="83">
        <v>1017</v>
      </c>
      <c r="P7" s="83">
        <v>0</v>
      </c>
    </row>
    <row r="8" spans="1:16" x14ac:dyDescent="0.3">
      <c r="A8">
        <v>28100</v>
      </c>
      <c r="B8" t="s">
        <v>4</v>
      </c>
      <c r="C8">
        <f>VLOOKUP(A8,Table47[],3,FALSE)</f>
        <v>304</v>
      </c>
      <c r="D8">
        <f>VLOOKUP(A8,Table47[],4,FALSE)</f>
        <v>0</v>
      </c>
      <c r="G8">
        <v>28214</v>
      </c>
      <c r="H8" t="s">
        <v>53</v>
      </c>
      <c r="I8">
        <v>432</v>
      </c>
      <c r="J8">
        <v>0</v>
      </c>
      <c r="N8" s="35">
        <v>27764</v>
      </c>
      <c r="O8" s="83">
        <v>1008</v>
      </c>
      <c r="P8" s="83">
        <v>0</v>
      </c>
    </row>
    <row r="9" spans="1:16" x14ac:dyDescent="0.3">
      <c r="A9">
        <v>28171</v>
      </c>
      <c r="B9" t="s">
        <v>4</v>
      </c>
      <c r="C9">
        <f>VLOOKUP(A9,Table47[],3,FALSE)</f>
        <v>2957.7</v>
      </c>
      <c r="D9">
        <f>VLOOKUP(A9,Table47[],4,FALSE)</f>
        <v>0</v>
      </c>
      <c r="G9">
        <v>28213</v>
      </c>
      <c r="H9" t="s">
        <v>12</v>
      </c>
      <c r="I9">
        <v>442</v>
      </c>
      <c r="J9">
        <v>0</v>
      </c>
      <c r="N9" s="35">
        <v>27799</v>
      </c>
      <c r="O9" s="83">
        <v>1134</v>
      </c>
      <c r="P9" s="83">
        <v>0</v>
      </c>
    </row>
    <row r="10" spans="1:16" x14ac:dyDescent="0.3">
      <c r="A10">
        <v>28004</v>
      </c>
      <c r="B10" t="s">
        <v>4</v>
      </c>
      <c r="C10">
        <f>VLOOKUP(A10,Table47[],3,FALSE)</f>
        <v>527</v>
      </c>
      <c r="D10">
        <f>VLOOKUP(A10,Table47[],4,FALSE)</f>
        <v>0</v>
      </c>
      <c r="G10">
        <v>28211</v>
      </c>
      <c r="H10" t="s">
        <v>53</v>
      </c>
      <c r="I10">
        <v>191</v>
      </c>
      <c r="J10">
        <v>0</v>
      </c>
      <c r="N10" s="35">
        <v>27961</v>
      </c>
      <c r="O10" s="83">
        <v>1751.8</v>
      </c>
      <c r="P10" s="83">
        <v>0</v>
      </c>
    </row>
    <row r="11" spans="1:16" x14ac:dyDescent="0.3">
      <c r="A11">
        <v>28133</v>
      </c>
      <c r="B11" t="s">
        <v>1</v>
      </c>
      <c r="C11">
        <f>VLOOKUP(A11,Table47[],3,FALSE)</f>
        <v>622</v>
      </c>
      <c r="D11">
        <f>VLOOKUP(A11,Table47[],4,FALSE)</f>
        <v>0</v>
      </c>
      <c r="G11">
        <v>28210</v>
      </c>
      <c r="H11" t="s">
        <v>87</v>
      </c>
      <c r="I11">
        <v>459</v>
      </c>
      <c r="J11">
        <v>0</v>
      </c>
      <c r="N11" s="35">
        <v>27969</v>
      </c>
      <c r="O11" s="83">
        <v>847</v>
      </c>
      <c r="P11" s="83">
        <v>0</v>
      </c>
    </row>
    <row r="12" spans="1:16" x14ac:dyDescent="0.3">
      <c r="A12">
        <v>27996</v>
      </c>
      <c r="B12" t="s">
        <v>1</v>
      </c>
      <c r="C12">
        <f>VLOOKUP(A12,Table47[],3,FALSE)</f>
        <v>549</v>
      </c>
      <c r="D12">
        <f>VLOOKUP(A12,Table47[],4,FALSE)</f>
        <v>0</v>
      </c>
      <c r="G12">
        <v>28209</v>
      </c>
      <c r="H12" t="s">
        <v>12</v>
      </c>
      <c r="I12">
        <v>458</v>
      </c>
      <c r="J12">
        <v>0</v>
      </c>
      <c r="N12" s="35">
        <v>27993</v>
      </c>
      <c r="O12" s="83">
        <v>885</v>
      </c>
      <c r="P12" s="83">
        <v>0</v>
      </c>
    </row>
    <row r="13" spans="1:16" x14ac:dyDescent="0.3">
      <c r="A13">
        <v>28155</v>
      </c>
      <c r="B13" t="s">
        <v>1</v>
      </c>
      <c r="C13">
        <f>VLOOKUP(A13,Table47[],3,FALSE)</f>
        <v>1452</v>
      </c>
      <c r="D13">
        <f>VLOOKUP(A13,Table47[],4,FALSE)</f>
        <v>0</v>
      </c>
      <c r="G13">
        <v>28208</v>
      </c>
      <c r="H13" t="s">
        <v>11</v>
      </c>
      <c r="I13">
        <v>472</v>
      </c>
      <c r="J13">
        <v>0</v>
      </c>
      <c r="N13" s="35">
        <v>27996</v>
      </c>
      <c r="O13" s="83">
        <v>549</v>
      </c>
      <c r="P13" s="83">
        <v>0</v>
      </c>
    </row>
    <row r="14" spans="1:16" x14ac:dyDescent="0.3">
      <c r="A14">
        <v>28030</v>
      </c>
      <c r="B14" t="s">
        <v>1</v>
      </c>
      <c r="C14">
        <f>VLOOKUP(A14,Table47[],3,FALSE)</f>
        <v>403</v>
      </c>
      <c r="D14">
        <f>VLOOKUP(A14,Table47[],4,FALSE)</f>
        <v>0</v>
      </c>
      <c r="G14">
        <v>28207</v>
      </c>
      <c r="H14" t="s">
        <v>7</v>
      </c>
      <c r="I14">
        <v>0</v>
      </c>
      <c r="J14">
        <v>0</v>
      </c>
      <c r="N14" s="35">
        <v>28001</v>
      </c>
      <c r="O14" s="83">
        <v>434</v>
      </c>
      <c r="P14" s="83">
        <v>0</v>
      </c>
    </row>
    <row r="15" spans="1:16" x14ac:dyDescent="0.3">
      <c r="A15">
        <v>28157</v>
      </c>
      <c r="B15" t="s">
        <v>1</v>
      </c>
      <c r="C15">
        <f>VLOOKUP(A15,Table47[],3,FALSE)</f>
        <v>455</v>
      </c>
      <c r="D15">
        <f>VLOOKUP(A15,Table47[],4,FALSE)</f>
        <v>0</v>
      </c>
      <c r="G15">
        <v>28206</v>
      </c>
      <c r="H15" t="s">
        <v>11</v>
      </c>
      <c r="I15">
        <v>491</v>
      </c>
      <c r="J15">
        <v>0</v>
      </c>
      <c r="N15" s="35">
        <v>28003</v>
      </c>
      <c r="O15" s="83">
        <v>631</v>
      </c>
      <c r="P15" s="83">
        <v>631</v>
      </c>
    </row>
    <row r="16" spans="1:16" x14ac:dyDescent="0.3">
      <c r="A16">
        <v>28175</v>
      </c>
      <c r="B16" t="s">
        <v>1</v>
      </c>
      <c r="C16">
        <f>VLOOKUP(A16,Table47[],3,FALSE)</f>
        <v>430</v>
      </c>
      <c r="D16">
        <f>VLOOKUP(A16,Table47[],4,FALSE)</f>
        <v>0</v>
      </c>
      <c r="G16">
        <v>28205</v>
      </c>
      <c r="H16" t="s">
        <v>7</v>
      </c>
      <c r="I16">
        <v>0</v>
      </c>
      <c r="J16">
        <v>0</v>
      </c>
      <c r="N16" s="35">
        <v>28004</v>
      </c>
      <c r="O16" s="83">
        <v>527</v>
      </c>
      <c r="P16" s="83">
        <v>0</v>
      </c>
    </row>
    <row r="17" spans="1:16" x14ac:dyDescent="0.3">
      <c r="A17">
        <v>28172</v>
      </c>
      <c r="B17" t="s">
        <v>1</v>
      </c>
      <c r="C17">
        <f>VLOOKUP(A17,Table47[],3,FALSE)</f>
        <v>455</v>
      </c>
      <c r="D17">
        <f>VLOOKUP(A17,Table47[],4,FALSE)</f>
        <v>0</v>
      </c>
      <c r="G17">
        <v>28202</v>
      </c>
      <c r="H17" t="s">
        <v>12</v>
      </c>
      <c r="I17">
        <v>508</v>
      </c>
      <c r="J17">
        <v>0</v>
      </c>
      <c r="N17" s="35">
        <v>28006</v>
      </c>
      <c r="O17" s="83">
        <v>432</v>
      </c>
      <c r="P17" s="83">
        <v>0</v>
      </c>
    </row>
    <row r="18" spans="1:16" x14ac:dyDescent="0.3">
      <c r="A18">
        <v>28144</v>
      </c>
      <c r="B18" t="s">
        <v>1</v>
      </c>
      <c r="C18">
        <f>VLOOKUP(A18,Table47[],3,FALSE)</f>
        <v>41</v>
      </c>
      <c r="D18">
        <f>VLOOKUP(A18,Table47[],4,FALSE)</f>
        <v>0</v>
      </c>
      <c r="G18">
        <v>28201</v>
      </c>
      <c r="H18" t="s">
        <v>7</v>
      </c>
      <c r="I18">
        <v>0</v>
      </c>
      <c r="J18">
        <v>0</v>
      </c>
      <c r="N18" s="35">
        <v>28007</v>
      </c>
      <c r="O18" s="83">
        <v>496</v>
      </c>
      <c r="P18" s="83">
        <v>0</v>
      </c>
    </row>
    <row r="19" spans="1:16" x14ac:dyDescent="0.3">
      <c r="A19">
        <v>27961</v>
      </c>
      <c r="B19" t="s">
        <v>1</v>
      </c>
      <c r="C19">
        <f>VLOOKUP(A19,Table47[],3,FALSE)</f>
        <v>1751.8</v>
      </c>
      <c r="D19">
        <f>VLOOKUP(A19,Table47[],4,FALSE)</f>
        <v>0</v>
      </c>
      <c r="G19">
        <v>28200</v>
      </c>
      <c r="H19" t="s">
        <v>7</v>
      </c>
      <c r="I19">
        <v>0</v>
      </c>
      <c r="J19">
        <v>0</v>
      </c>
      <c r="N19" s="35">
        <v>28023</v>
      </c>
      <c r="O19" s="83">
        <v>81</v>
      </c>
      <c r="P19" s="83">
        <v>0</v>
      </c>
    </row>
    <row r="20" spans="1:16" x14ac:dyDescent="0.3">
      <c r="A20">
        <v>28160</v>
      </c>
      <c r="B20" t="s">
        <v>1</v>
      </c>
      <c r="C20">
        <f>VLOOKUP(A20,Table47[],3,FALSE)</f>
        <v>460</v>
      </c>
      <c r="D20">
        <f>VLOOKUP(A20,Table47[],4,FALSE)</f>
        <v>0</v>
      </c>
      <c r="G20">
        <v>28199</v>
      </c>
      <c r="H20" t="s">
        <v>18</v>
      </c>
      <c r="I20">
        <v>70</v>
      </c>
      <c r="J20">
        <v>0</v>
      </c>
      <c r="N20" s="35">
        <v>28026</v>
      </c>
      <c r="O20" s="83">
        <v>1408</v>
      </c>
      <c r="P20" s="83">
        <v>0</v>
      </c>
    </row>
    <row r="21" spans="1:16" x14ac:dyDescent="0.3">
      <c r="A21">
        <v>28149</v>
      </c>
      <c r="B21" t="s">
        <v>1</v>
      </c>
      <c r="C21">
        <f>VLOOKUP(A21,Table47[],3,FALSE)</f>
        <v>1073</v>
      </c>
      <c r="D21">
        <f>VLOOKUP(A21,Table47[],4,FALSE)</f>
        <v>0</v>
      </c>
      <c r="G21">
        <v>28198</v>
      </c>
      <c r="H21" t="s">
        <v>7</v>
      </c>
      <c r="I21">
        <v>311</v>
      </c>
      <c r="J21">
        <v>0</v>
      </c>
      <c r="N21" s="35">
        <v>28027</v>
      </c>
      <c r="O21" s="83">
        <v>599</v>
      </c>
      <c r="P21" s="83">
        <v>0</v>
      </c>
    </row>
    <row r="22" spans="1:16" x14ac:dyDescent="0.3">
      <c r="A22">
        <v>28197</v>
      </c>
      <c r="B22" t="s">
        <v>1</v>
      </c>
      <c r="C22">
        <f>VLOOKUP(A22,Table47[],3,FALSE)</f>
        <v>1002</v>
      </c>
      <c r="D22">
        <f>VLOOKUP(A22,Table47[],4,FALSE)</f>
        <v>0</v>
      </c>
      <c r="G22">
        <v>28197</v>
      </c>
      <c r="H22" t="s">
        <v>8</v>
      </c>
      <c r="I22">
        <v>1002</v>
      </c>
      <c r="J22">
        <v>0</v>
      </c>
      <c r="N22" s="35">
        <v>28028</v>
      </c>
      <c r="O22" s="83">
        <v>435</v>
      </c>
      <c r="P22" s="83">
        <v>0</v>
      </c>
    </row>
    <row r="23" spans="1:16" x14ac:dyDescent="0.3">
      <c r="A23">
        <v>28194</v>
      </c>
      <c r="B23" t="s">
        <v>1</v>
      </c>
      <c r="C23">
        <f>VLOOKUP(A23,Table47[],3,FALSE)</f>
        <v>665.3</v>
      </c>
      <c r="D23">
        <f>VLOOKUP(A23,Table47[],4,FALSE)</f>
        <v>0</v>
      </c>
      <c r="G23">
        <v>28196</v>
      </c>
      <c r="H23" t="s">
        <v>87</v>
      </c>
      <c r="I23">
        <v>716.5</v>
      </c>
      <c r="J23">
        <v>0</v>
      </c>
      <c r="N23" s="35">
        <v>28030</v>
      </c>
      <c r="O23" s="83">
        <v>403</v>
      </c>
      <c r="P23" s="83">
        <v>0</v>
      </c>
    </row>
    <row r="24" spans="1:16" x14ac:dyDescent="0.3">
      <c r="A24">
        <v>28215</v>
      </c>
      <c r="B24" t="s">
        <v>1</v>
      </c>
      <c r="C24">
        <f>VLOOKUP(A24,Table47[],3,FALSE)</f>
        <v>657</v>
      </c>
      <c r="D24">
        <f>VLOOKUP(A24,Table47[],4,FALSE)</f>
        <v>0</v>
      </c>
      <c r="G24">
        <v>28195</v>
      </c>
      <c r="H24" t="s">
        <v>7</v>
      </c>
      <c r="I24">
        <v>0</v>
      </c>
      <c r="J24">
        <v>0</v>
      </c>
      <c r="N24" s="35">
        <v>28042</v>
      </c>
      <c r="O24" s="83">
        <v>431</v>
      </c>
      <c r="P24" s="83">
        <v>0</v>
      </c>
    </row>
    <row r="25" spans="1:16" x14ac:dyDescent="0.3">
      <c r="A25">
        <v>28216</v>
      </c>
      <c r="B25" t="s">
        <v>2</v>
      </c>
      <c r="C25">
        <f>VLOOKUP(A25,Table47[],3,FALSE)</f>
        <v>875</v>
      </c>
      <c r="D25">
        <f>VLOOKUP(A25,Table47[],4,FALSE)</f>
        <v>0</v>
      </c>
      <c r="G25">
        <v>28194</v>
      </c>
      <c r="H25" t="s">
        <v>8</v>
      </c>
      <c r="I25">
        <v>665.3</v>
      </c>
      <c r="J25">
        <v>0</v>
      </c>
      <c r="N25" s="35">
        <v>28043</v>
      </c>
      <c r="O25" s="83">
        <v>754</v>
      </c>
      <c r="P25" s="83">
        <v>0</v>
      </c>
    </row>
    <row r="26" spans="1:16" x14ac:dyDescent="0.3">
      <c r="A26">
        <v>28151</v>
      </c>
      <c r="B26" t="s">
        <v>2</v>
      </c>
      <c r="C26">
        <f>VLOOKUP(A26,Table47[],3,FALSE)</f>
        <v>1095</v>
      </c>
      <c r="D26">
        <f>VLOOKUP(A26,Table47[],4,FALSE)</f>
        <v>1095</v>
      </c>
      <c r="G26">
        <v>28193</v>
      </c>
      <c r="H26" t="s">
        <v>7</v>
      </c>
      <c r="I26">
        <v>0</v>
      </c>
      <c r="J26">
        <v>0</v>
      </c>
      <c r="N26" s="35">
        <v>28045</v>
      </c>
      <c r="O26" s="83">
        <v>459</v>
      </c>
      <c r="P26" s="83">
        <v>0</v>
      </c>
    </row>
    <row r="27" spans="1:16" x14ac:dyDescent="0.3">
      <c r="A27">
        <v>28042</v>
      </c>
      <c r="B27" t="s">
        <v>2</v>
      </c>
      <c r="C27">
        <f>VLOOKUP(A27,Table47[],3,FALSE)</f>
        <v>431</v>
      </c>
      <c r="D27">
        <f>VLOOKUP(A27,Table47[],4,FALSE)</f>
        <v>0</v>
      </c>
      <c r="G27">
        <v>28192</v>
      </c>
      <c r="H27" t="s">
        <v>53</v>
      </c>
      <c r="I27">
        <v>451</v>
      </c>
      <c r="J27">
        <v>0</v>
      </c>
      <c r="N27" s="35">
        <v>28049</v>
      </c>
      <c r="O27" s="83">
        <v>840</v>
      </c>
      <c r="P27" s="83">
        <v>0</v>
      </c>
    </row>
    <row r="28" spans="1:16" x14ac:dyDescent="0.3">
      <c r="A28">
        <v>28176</v>
      </c>
      <c r="B28" t="s">
        <v>2</v>
      </c>
      <c r="C28">
        <f>VLOOKUP(A28,Table47[],3,FALSE)</f>
        <v>642</v>
      </c>
      <c r="D28">
        <f>VLOOKUP(A28,Table47[],4,FALSE)</f>
        <v>0</v>
      </c>
      <c r="G28">
        <v>28190</v>
      </c>
      <c r="H28" t="s">
        <v>7</v>
      </c>
      <c r="I28">
        <v>0</v>
      </c>
      <c r="J28">
        <v>0</v>
      </c>
      <c r="N28" s="35">
        <v>28057</v>
      </c>
      <c r="O28" s="83">
        <v>1145</v>
      </c>
      <c r="P28" s="83">
        <v>0</v>
      </c>
    </row>
    <row r="29" spans="1:16" x14ac:dyDescent="0.3">
      <c r="A29">
        <v>28177</v>
      </c>
      <c r="B29" t="s">
        <v>2</v>
      </c>
      <c r="C29">
        <f>VLOOKUP(A29,Table47[],3,FALSE)</f>
        <v>295</v>
      </c>
      <c r="D29">
        <f>VLOOKUP(A29,Table47[],4,FALSE)</f>
        <v>0</v>
      </c>
      <c r="G29">
        <v>28189</v>
      </c>
      <c r="H29" t="s">
        <v>53</v>
      </c>
      <c r="I29">
        <v>918</v>
      </c>
      <c r="J29">
        <v>0</v>
      </c>
      <c r="N29" s="35">
        <v>28084</v>
      </c>
      <c r="O29" s="83">
        <v>244</v>
      </c>
      <c r="P29" s="83">
        <v>0</v>
      </c>
    </row>
    <row r="30" spans="1:16" x14ac:dyDescent="0.3">
      <c r="A30">
        <v>28125</v>
      </c>
      <c r="B30" t="s">
        <v>2</v>
      </c>
      <c r="C30">
        <f>VLOOKUP(A30,Table47[],3,FALSE)</f>
        <v>1232</v>
      </c>
      <c r="D30">
        <f>VLOOKUP(A30,Table47[],4,FALSE)</f>
        <v>0</v>
      </c>
      <c r="G30">
        <v>28188</v>
      </c>
      <c r="H30" t="s">
        <v>11</v>
      </c>
      <c r="I30">
        <v>532.5</v>
      </c>
      <c r="J30">
        <v>0</v>
      </c>
      <c r="N30" s="35">
        <v>28090</v>
      </c>
      <c r="O30" s="83">
        <v>1885</v>
      </c>
      <c r="P30" s="83">
        <v>0</v>
      </c>
    </row>
    <row r="31" spans="1:16" x14ac:dyDescent="0.3">
      <c r="A31">
        <v>28123</v>
      </c>
      <c r="B31" t="s">
        <v>2</v>
      </c>
      <c r="C31">
        <f>VLOOKUP(A31,Table47[],3,FALSE)</f>
        <v>628</v>
      </c>
      <c r="D31">
        <f>VLOOKUP(A31,Table47[],4,FALSE)</f>
        <v>0</v>
      </c>
      <c r="G31">
        <v>28187</v>
      </c>
      <c r="H31" t="s">
        <v>87</v>
      </c>
      <c r="I31">
        <v>504</v>
      </c>
      <c r="J31">
        <v>0</v>
      </c>
      <c r="N31" s="35">
        <v>28091</v>
      </c>
      <c r="O31" s="83">
        <v>998</v>
      </c>
      <c r="P31" s="83">
        <v>0</v>
      </c>
    </row>
    <row r="32" spans="1:16" x14ac:dyDescent="0.3">
      <c r="A32">
        <v>28057</v>
      </c>
      <c r="B32" t="s">
        <v>2</v>
      </c>
      <c r="C32">
        <f>VLOOKUP(A32,Table47[],3,FALSE)</f>
        <v>1145</v>
      </c>
      <c r="D32">
        <f>VLOOKUP(A32,Table47[],4,FALSE)</f>
        <v>0</v>
      </c>
      <c r="G32">
        <v>28186</v>
      </c>
      <c r="H32" t="s">
        <v>7</v>
      </c>
      <c r="I32">
        <v>0</v>
      </c>
      <c r="J32">
        <v>0</v>
      </c>
      <c r="N32" s="35">
        <v>28100</v>
      </c>
      <c r="O32" s="83">
        <v>304</v>
      </c>
      <c r="P32" s="83">
        <v>0</v>
      </c>
    </row>
    <row r="33" spans="1:16" x14ac:dyDescent="0.3">
      <c r="A33">
        <v>28003</v>
      </c>
      <c r="B33" t="s">
        <v>2</v>
      </c>
      <c r="C33">
        <f>VLOOKUP(A33,Table47[],3,FALSE)</f>
        <v>631</v>
      </c>
      <c r="D33">
        <f>VLOOKUP(A33,Table47[],4,FALSE)</f>
        <v>631</v>
      </c>
      <c r="G33">
        <v>28185</v>
      </c>
      <c r="H33" t="s">
        <v>9</v>
      </c>
      <c r="I33">
        <v>399</v>
      </c>
      <c r="J33">
        <v>0</v>
      </c>
      <c r="N33" s="35">
        <v>28107</v>
      </c>
      <c r="O33" s="83">
        <v>430</v>
      </c>
      <c r="P33" s="83">
        <v>0</v>
      </c>
    </row>
    <row r="34" spans="1:16" x14ac:dyDescent="0.3">
      <c r="A34">
        <v>28049</v>
      </c>
      <c r="B34" t="s">
        <v>2</v>
      </c>
      <c r="C34">
        <f>VLOOKUP(A34,Table47[],3,FALSE)</f>
        <v>840</v>
      </c>
      <c r="D34">
        <f>VLOOKUP(A34,Table47[],4,FALSE)</f>
        <v>0</v>
      </c>
      <c r="G34">
        <v>28184</v>
      </c>
      <c r="H34" t="s">
        <v>7</v>
      </c>
      <c r="I34">
        <v>581</v>
      </c>
      <c r="J34">
        <v>0</v>
      </c>
      <c r="N34" s="35">
        <v>28112</v>
      </c>
      <c r="O34" s="83">
        <v>437</v>
      </c>
      <c r="P34" s="83">
        <v>0</v>
      </c>
    </row>
    <row r="35" spans="1:16" x14ac:dyDescent="0.3">
      <c r="A35">
        <v>28091</v>
      </c>
      <c r="B35" t="s">
        <v>2</v>
      </c>
      <c r="C35">
        <f>VLOOKUP(A35,Table47[],3,FALSE)</f>
        <v>998</v>
      </c>
      <c r="D35">
        <f>VLOOKUP(A35,Table47[],4,FALSE)</f>
        <v>0</v>
      </c>
      <c r="G35">
        <v>28183</v>
      </c>
      <c r="H35" t="s">
        <v>87</v>
      </c>
      <c r="I35">
        <v>651</v>
      </c>
      <c r="J35">
        <v>0</v>
      </c>
      <c r="N35" s="35">
        <v>28113</v>
      </c>
      <c r="O35" s="83">
        <v>964</v>
      </c>
      <c r="P35" s="83">
        <v>0</v>
      </c>
    </row>
    <row r="36" spans="1:16" x14ac:dyDescent="0.3">
      <c r="A36">
        <v>28188</v>
      </c>
      <c r="B36" t="s">
        <v>2</v>
      </c>
      <c r="C36">
        <f>VLOOKUP(A36,Table47[],3,FALSE)</f>
        <v>532.5</v>
      </c>
      <c r="D36">
        <f>VLOOKUP(A36,Table47[],4,FALSE)</f>
        <v>0</v>
      </c>
      <c r="G36">
        <v>28182</v>
      </c>
      <c r="H36" t="s">
        <v>7</v>
      </c>
      <c r="I36">
        <v>0</v>
      </c>
      <c r="J36">
        <v>0</v>
      </c>
      <c r="N36" s="35">
        <v>28122</v>
      </c>
      <c r="O36" s="83">
        <v>579</v>
      </c>
      <c r="P36" s="83">
        <v>0</v>
      </c>
    </row>
    <row r="37" spans="1:16" x14ac:dyDescent="0.3">
      <c r="A37">
        <v>27969</v>
      </c>
      <c r="B37" t="s">
        <v>2</v>
      </c>
      <c r="C37">
        <f>VLOOKUP(A37,Table47[],3,FALSE)</f>
        <v>847</v>
      </c>
      <c r="D37">
        <f>VLOOKUP(A37,Table47[],4,FALSE)</f>
        <v>0</v>
      </c>
      <c r="G37">
        <v>28180</v>
      </c>
      <c r="H37" t="s">
        <v>53</v>
      </c>
      <c r="I37">
        <v>478</v>
      </c>
      <c r="J37">
        <v>0</v>
      </c>
      <c r="N37" s="35">
        <v>28123</v>
      </c>
      <c r="O37" s="83">
        <v>628</v>
      </c>
      <c r="P37" s="83">
        <v>0</v>
      </c>
    </row>
    <row r="38" spans="1:16" x14ac:dyDescent="0.3">
      <c r="A38">
        <v>28208</v>
      </c>
      <c r="B38" t="s">
        <v>2</v>
      </c>
      <c r="C38">
        <f>VLOOKUP(A38,Table47[],3,FALSE)</f>
        <v>472</v>
      </c>
      <c r="D38">
        <f>VLOOKUP(A38,Table47[],4,FALSE)</f>
        <v>0</v>
      </c>
      <c r="G38">
        <v>28179</v>
      </c>
      <c r="H38" t="s">
        <v>12</v>
      </c>
      <c r="I38">
        <v>916</v>
      </c>
      <c r="J38">
        <v>0</v>
      </c>
      <c r="N38" s="35">
        <v>28125</v>
      </c>
      <c r="O38" s="83">
        <v>1232</v>
      </c>
      <c r="P38" s="83">
        <v>0</v>
      </c>
    </row>
    <row r="39" spans="1:16" x14ac:dyDescent="0.3">
      <c r="A39">
        <v>28206</v>
      </c>
      <c r="B39" t="s">
        <v>2</v>
      </c>
      <c r="C39">
        <f>VLOOKUP(A39,Table47[],3,FALSE)</f>
        <v>491</v>
      </c>
      <c r="D39">
        <f>VLOOKUP(A39,Table47[],4,FALSE)</f>
        <v>0</v>
      </c>
      <c r="G39">
        <v>28177</v>
      </c>
      <c r="H39" t="s">
        <v>11</v>
      </c>
      <c r="I39">
        <v>295</v>
      </c>
      <c r="J39">
        <v>0</v>
      </c>
      <c r="N39" s="35">
        <v>28126</v>
      </c>
      <c r="O39" s="83">
        <v>485.5</v>
      </c>
      <c r="P39" s="83">
        <v>0</v>
      </c>
    </row>
    <row r="40" spans="1:16" x14ac:dyDescent="0.3">
      <c r="A40">
        <v>28141</v>
      </c>
      <c r="B40" t="s">
        <v>2</v>
      </c>
      <c r="C40">
        <f>VLOOKUP(A40,Table47[],3,FALSE)</f>
        <v>1847</v>
      </c>
      <c r="D40">
        <f>VLOOKUP(A40,Table47[],4,FALSE)</f>
        <v>0</v>
      </c>
      <c r="G40">
        <v>28176</v>
      </c>
      <c r="H40" t="s">
        <v>11</v>
      </c>
      <c r="I40">
        <v>642</v>
      </c>
      <c r="J40">
        <v>0</v>
      </c>
      <c r="N40" s="35">
        <v>28127</v>
      </c>
      <c r="O40" s="83">
        <v>1788</v>
      </c>
      <c r="P40" s="83">
        <v>0</v>
      </c>
    </row>
    <row r="41" spans="1:16" x14ac:dyDescent="0.3">
      <c r="A41">
        <v>28090</v>
      </c>
      <c r="B41" t="s">
        <v>2</v>
      </c>
      <c r="C41">
        <f>VLOOKUP(A41,Table47[],3,FALSE)</f>
        <v>1885</v>
      </c>
      <c r="D41">
        <f>VLOOKUP(A41,Table47[],4,FALSE)</f>
        <v>0</v>
      </c>
      <c r="G41">
        <v>28175</v>
      </c>
      <c r="H41" t="s">
        <v>8</v>
      </c>
      <c r="I41">
        <v>430</v>
      </c>
      <c r="J41">
        <v>0</v>
      </c>
      <c r="N41" s="35">
        <v>28128</v>
      </c>
      <c r="O41" s="83">
        <v>1133</v>
      </c>
      <c r="P41" s="83">
        <v>0</v>
      </c>
    </row>
    <row r="42" spans="1:16" x14ac:dyDescent="0.3">
      <c r="A42">
        <v>28217</v>
      </c>
      <c r="B42" t="s">
        <v>2</v>
      </c>
      <c r="C42">
        <f>VLOOKUP(A42,Table47[],3,FALSE)</f>
        <v>476</v>
      </c>
      <c r="D42">
        <f>VLOOKUP(A42,Table47[],4,FALSE)</f>
        <v>0</v>
      </c>
      <c r="G42">
        <v>28173</v>
      </c>
      <c r="H42" t="s">
        <v>53</v>
      </c>
      <c r="I42">
        <v>499</v>
      </c>
      <c r="J42">
        <v>0</v>
      </c>
      <c r="N42" s="35">
        <v>28129</v>
      </c>
      <c r="O42" s="83">
        <v>371</v>
      </c>
      <c r="P42" s="83">
        <v>0</v>
      </c>
    </row>
    <row r="43" spans="1:16" x14ac:dyDescent="0.3">
      <c r="A43">
        <v>28198</v>
      </c>
      <c r="B43" t="s">
        <v>50</v>
      </c>
      <c r="C43">
        <f>VLOOKUP(A43,Table47[],3,FALSE)</f>
        <v>311</v>
      </c>
      <c r="D43">
        <f>VLOOKUP(A43,Table47[],4,FALSE)</f>
        <v>0</v>
      </c>
      <c r="G43">
        <v>28172</v>
      </c>
      <c r="H43" t="s">
        <v>8</v>
      </c>
      <c r="I43">
        <v>455</v>
      </c>
      <c r="J43">
        <v>0</v>
      </c>
      <c r="N43" s="35">
        <v>28130</v>
      </c>
      <c r="O43" s="83">
        <v>500</v>
      </c>
      <c r="P43" s="83">
        <v>0</v>
      </c>
    </row>
    <row r="44" spans="1:16" x14ac:dyDescent="0.3">
      <c r="A44">
        <v>28156</v>
      </c>
      <c r="B44" t="s">
        <v>50</v>
      </c>
      <c r="C44">
        <f>VLOOKUP(A44,Table47[],3,FALSE)</f>
        <v>445</v>
      </c>
      <c r="D44">
        <f>VLOOKUP(A44,Table47[],4,FALSE)</f>
        <v>0</v>
      </c>
      <c r="G44">
        <v>28171</v>
      </c>
      <c r="H44" t="s">
        <v>13</v>
      </c>
      <c r="I44">
        <v>2957.7</v>
      </c>
      <c r="J44">
        <v>0</v>
      </c>
      <c r="N44" s="35">
        <v>28131</v>
      </c>
      <c r="O44" s="83">
        <v>3346</v>
      </c>
      <c r="P44" s="83">
        <v>0</v>
      </c>
    </row>
    <row r="45" spans="1:16" x14ac:dyDescent="0.3">
      <c r="A45">
        <v>28134</v>
      </c>
      <c r="B45" t="s">
        <v>50</v>
      </c>
      <c r="C45">
        <f>VLOOKUP(A45,Table47[],3,FALSE)</f>
        <v>473.5</v>
      </c>
      <c r="D45">
        <f>VLOOKUP(A45,Table47[],4,FALSE)</f>
        <v>0</v>
      </c>
      <c r="G45">
        <v>28170</v>
      </c>
      <c r="H45" t="s">
        <v>9</v>
      </c>
      <c r="I45">
        <v>833</v>
      </c>
      <c r="J45">
        <v>0</v>
      </c>
      <c r="N45" s="35">
        <v>28132</v>
      </c>
      <c r="O45" s="83">
        <v>430</v>
      </c>
      <c r="P45" s="83">
        <v>0</v>
      </c>
    </row>
    <row r="46" spans="1:16" x14ac:dyDescent="0.3">
      <c r="A46">
        <v>28211</v>
      </c>
      <c r="B46" t="s">
        <v>52</v>
      </c>
      <c r="C46">
        <f>VLOOKUP(A46,Table47[],3,FALSE)</f>
        <v>191</v>
      </c>
      <c r="D46">
        <f>VLOOKUP(A46,Table47[],4,FALSE)</f>
        <v>0</v>
      </c>
      <c r="G46">
        <v>28169</v>
      </c>
      <c r="H46" t="s">
        <v>7</v>
      </c>
      <c r="I46">
        <v>583</v>
      </c>
      <c r="J46">
        <v>0</v>
      </c>
      <c r="N46" s="35">
        <v>28133</v>
      </c>
      <c r="O46" s="83">
        <v>622</v>
      </c>
      <c r="P46" s="83">
        <v>0</v>
      </c>
    </row>
    <row r="47" spans="1:16" x14ac:dyDescent="0.3">
      <c r="A47">
        <v>28173</v>
      </c>
      <c r="B47" t="s">
        <v>52</v>
      </c>
      <c r="C47">
        <f>VLOOKUP(A47,Table47[],3,FALSE)</f>
        <v>499</v>
      </c>
      <c r="D47">
        <f>VLOOKUP(A47,Table47[],4,FALSE)</f>
        <v>0</v>
      </c>
      <c r="G47">
        <v>28168</v>
      </c>
      <c r="H47" t="s">
        <v>9</v>
      </c>
      <c r="I47">
        <v>603</v>
      </c>
      <c r="J47">
        <v>603</v>
      </c>
      <c r="N47" s="35">
        <v>28134</v>
      </c>
      <c r="O47" s="83">
        <v>473.5</v>
      </c>
      <c r="P47" s="83">
        <v>0</v>
      </c>
    </row>
    <row r="48" spans="1:16" x14ac:dyDescent="0.3">
      <c r="A48" s="47">
        <v>28026</v>
      </c>
      <c r="B48" s="47" t="s">
        <v>52</v>
      </c>
      <c r="C48">
        <v>1408</v>
      </c>
      <c r="D48">
        <v>0</v>
      </c>
      <c r="G48">
        <v>28167</v>
      </c>
      <c r="H48" t="s">
        <v>13</v>
      </c>
      <c r="I48">
        <v>500</v>
      </c>
      <c r="J48">
        <v>0</v>
      </c>
      <c r="N48" s="35">
        <v>28138</v>
      </c>
      <c r="O48" s="83">
        <v>500</v>
      </c>
      <c r="P48" s="83">
        <v>0</v>
      </c>
    </row>
    <row r="49" spans="1:16" x14ac:dyDescent="0.3">
      <c r="A49">
        <v>28214</v>
      </c>
      <c r="B49" t="s">
        <v>52</v>
      </c>
      <c r="C49">
        <f>VLOOKUP(A49,Table47[],3,FALSE)</f>
        <v>432</v>
      </c>
      <c r="D49">
        <f>VLOOKUP(A49,Table47[],4,FALSE)</f>
        <v>0</v>
      </c>
      <c r="G49">
        <v>28166</v>
      </c>
      <c r="H49" t="s">
        <v>87</v>
      </c>
      <c r="I49">
        <v>1258</v>
      </c>
      <c r="J49">
        <v>0</v>
      </c>
      <c r="N49" s="35">
        <v>28140</v>
      </c>
      <c r="O49" s="83">
        <v>510</v>
      </c>
      <c r="P49" s="83">
        <v>0</v>
      </c>
    </row>
    <row r="50" spans="1:16" x14ac:dyDescent="0.3">
      <c r="A50">
        <v>27993</v>
      </c>
      <c r="B50" t="s">
        <v>52</v>
      </c>
      <c r="C50">
        <f>VLOOKUP(A50,Table47[],3,FALSE)</f>
        <v>885</v>
      </c>
      <c r="D50">
        <f>VLOOKUP(A50,Table47[],4,FALSE)</f>
        <v>0</v>
      </c>
      <c r="G50">
        <v>28164</v>
      </c>
      <c r="H50" t="s">
        <v>87</v>
      </c>
      <c r="I50">
        <v>496</v>
      </c>
      <c r="J50">
        <v>0</v>
      </c>
      <c r="N50" s="35">
        <v>28141</v>
      </c>
      <c r="O50" s="83">
        <v>1847</v>
      </c>
      <c r="P50" s="83">
        <v>0</v>
      </c>
    </row>
    <row r="51" spans="1:16" x14ac:dyDescent="0.3">
      <c r="A51">
        <v>28028</v>
      </c>
      <c r="B51" t="s">
        <v>52</v>
      </c>
      <c r="C51">
        <f>VLOOKUP(A51,Table47[],3,FALSE)</f>
        <v>435</v>
      </c>
      <c r="D51">
        <f>VLOOKUP(A51,Table47[],4,FALSE)</f>
        <v>0</v>
      </c>
      <c r="G51">
        <v>28162</v>
      </c>
      <c r="H51" t="s">
        <v>13</v>
      </c>
      <c r="I51">
        <v>1312</v>
      </c>
      <c r="J51">
        <v>0</v>
      </c>
      <c r="N51" s="35">
        <v>28142</v>
      </c>
      <c r="O51" s="83">
        <v>72</v>
      </c>
      <c r="P51" s="83">
        <v>0</v>
      </c>
    </row>
    <row r="52" spans="1:16" x14ac:dyDescent="0.3">
      <c r="A52">
        <v>28180</v>
      </c>
      <c r="B52" t="s">
        <v>52</v>
      </c>
      <c r="C52">
        <f>VLOOKUP(A52,Table47[],3,FALSE)</f>
        <v>478</v>
      </c>
      <c r="D52">
        <f>VLOOKUP(A52,Table47[],4,FALSE)</f>
        <v>0</v>
      </c>
      <c r="G52">
        <v>28161</v>
      </c>
      <c r="H52" t="s">
        <v>13</v>
      </c>
      <c r="I52">
        <v>511</v>
      </c>
      <c r="J52">
        <v>0</v>
      </c>
      <c r="N52" s="35">
        <v>28143</v>
      </c>
      <c r="O52" s="83">
        <v>479</v>
      </c>
      <c r="P52" s="83">
        <v>0</v>
      </c>
    </row>
    <row r="53" spans="1:16" x14ac:dyDescent="0.3">
      <c r="A53">
        <v>28159</v>
      </c>
      <c r="B53" t="s">
        <v>52</v>
      </c>
      <c r="C53">
        <f>VLOOKUP(A53,Table47[],3,FALSE)</f>
        <v>588</v>
      </c>
      <c r="D53">
        <f>VLOOKUP(A53,Table47[],4,FALSE)</f>
        <v>0</v>
      </c>
      <c r="G53">
        <v>28160</v>
      </c>
      <c r="H53" t="s">
        <v>8</v>
      </c>
      <c r="I53">
        <v>460</v>
      </c>
      <c r="J53">
        <v>0</v>
      </c>
      <c r="N53" s="35">
        <v>28144</v>
      </c>
      <c r="O53" s="83">
        <v>41</v>
      </c>
      <c r="P53" s="83">
        <v>0</v>
      </c>
    </row>
    <row r="54" spans="1:16" x14ac:dyDescent="0.3">
      <c r="A54">
        <v>28113</v>
      </c>
      <c r="B54" t="s">
        <v>52</v>
      </c>
      <c r="C54">
        <f>VLOOKUP(A54,Table47[],3,FALSE)</f>
        <v>964</v>
      </c>
      <c r="D54">
        <f>VLOOKUP(A54,Table47[],4,FALSE)</f>
        <v>0</v>
      </c>
      <c r="G54">
        <v>28159</v>
      </c>
      <c r="H54" t="s">
        <v>53</v>
      </c>
      <c r="I54">
        <v>588</v>
      </c>
      <c r="J54">
        <v>0</v>
      </c>
      <c r="N54" s="35">
        <v>28145</v>
      </c>
      <c r="O54" s="83">
        <v>815</v>
      </c>
      <c r="P54" s="83">
        <v>0</v>
      </c>
    </row>
    <row r="55" spans="1:16" x14ac:dyDescent="0.3">
      <c r="A55">
        <v>28189</v>
      </c>
      <c r="B55" t="s">
        <v>52</v>
      </c>
      <c r="C55">
        <f>VLOOKUP(A55,Table47[],3,FALSE)</f>
        <v>918</v>
      </c>
      <c r="D55">
        <f>VLOOKUP(A55,Table47[],4,FALSE)</f>
        <v>0</v>
      </c>
      <c r="G55">
        <v>28157</v>
      </c>
      <c r="H55" t="s">
        <v>8</v>
      </c>
      <c r="I55">
        <v>455</v>
      </c>
      <c r="J55">
        <v>0</v>
      </c>
      <c r="N55" s="35">
        <v>28146</v>
      </c>
      <c r="O55" s="83">
        <v>489</v>
      </c>
      <c r="P55" s="83">
        <v>0</v>
      </c>
    </row>
    <row r="56" spans="1:16" x14ac:dyDescent="0.3">
      <c r="A56">
        <v>28192</v>
      </c>
      <c r="B56" t="s">
        <v>52</v>
      </c>
      <c r="C56">
        <f>VLOOKUP(A56,Table47[],3,FALSE)</f>
        <v>451</v>
      </c>
      <c r="D56">
        <f>VLOOKUP(A56,Table47[],4,FALSE)</f>
        <v>0</v>
      </c>
      <c r="G56">
        <v>28156</v>
      </c>
      <c r="H56" t="s">
        <v>7</v>
      </c>
      <c r="I56">
        <v>445</v>
      </c>
      <c r="J56">
        <v>0</v>
      </c>
      <c r="N56" s="35">
        <v>28148</v>
      </c>
      <c r="O56" s="83">
        <v>565.95000000000005</v>
      </c>
      <c r="P56" s="83">
        <v>0</v>
      </c>
    </row>
    <row r="57" spans="1:16" x14ac:dyDescent="0.3">
      <c r="A57">
        <v>28209</v>
      </c>
      <c r="B57" t="s">
        <v>6</v>
      </c>
      <c r="C57">
        <f>VLOOKUP(A57,Table47[],3,FALSE)</f>
        <v>458</v>
      </c>
      <c r="D57">
        <f>VLOOKUP(A57,Table47[],4,FALSE)</f>
        <v>0</v>
      </c>
      <c r="G57">
        <v>28155</v>
      </c>
      <c r="H57" t="s">
        <v>8</v>
      </c>
      <c r="I57">
        <v>1452</v>
      </c>
      <c r="J57">
        <v>0</v>
      </c>
      <c r="N57" s="35">
        <v>28149</v>
      </c>
      <c r="O57" s="83">
        <v>1073</v>
      </c>
      <c r="P57" s="83">
        <v>0</v>
      </c>
    </row>
    <row r="58" spans="1:16" x14ac:dyDescent="0.3">
      <c r="A58">
        <v>28179</v>
      </c>
      <c r="B58" t="s">
        <v>6</v>
      </c>
      <c r="C58">
        <f>VLOOKUP(A58,Table47[],3,FALSE)</f>
        <v>916</v>
      </c>
      <c r="D58">
        <f>VLOOKUP(A58,Table47[],4,FALSE)</f>
        <v>0</v>
      </c>
      <c r="G58">
        <v>28154</v>
      </c>
      <c r="H58" t="s">
        <v>7</v>
      </c>
      <c r="I58">
        <v>577</v>
      </c>
      <c r="J58">
        <v>577</v>
      </c>
      <c r="N58" s="35">
        <v>28151</v>
      </c>
      <c r="O58" s="83">
        <v>1095</v>
      </c>
      <c r="P58" s="83">
        <v>1095</v>
      </c>
    </row>
    <row r="59" spans="1:16" x14ac:dyDescent="0.3">
      <c r="A59">
        <v>28084</v>
      </c>
      <c r="B59" t="s">
        <v>6</v>
      </c>
      <c r="C59">
        <f>VLOOKUP(A59,Table47[],3,FALSE)</f>
        <v>244</v>
      </c>
      <c r="D59">
        <f>VLOOKUP(A59,Table47[],4,FALSE)</f>
        <v>0</v>
      </c>
      <c r="G59">
        <v>28153</v>
      </c>
      <c r="H59" t="s">
        <v>9</v>
      </c>
      <c r="I59">
        <v>578</v>
      </c>
      <c r="J59">
        <v>0</v>
      </c>
      <c r="N59" s="35">
        <v>28152</v>
      </c>
      <c r="O59" s="83">
        <v>322</v>
      </c>
      <c r="P59" s="83">
        <v>0</v>
      </c>
    </row>
    <row r="60" spans="1:16" x14ac:dyDescent="0.3">
      <c r="A60">
        <v>28112</v>
      </c>
      <c r="B60" t="s">
        <v>6</v>
      </c>
      <c r="C60">
        <f>VLOOKUP(A60,Table47[],3,FALSE)</f>
        <v>437</v>
      </c>
      <c r="D60">
        <f>VLOOKUP(A60,Table47[],4,FALSE)</f>
        <v>0</v>
      </c>
      <c r="G60">
        <v>28152</v>
      </c>
      <c r="H60" t="s">
        <v>18</v>
      </c>
      <c r="I60">
        <v>322</v>
      </c>
      <c r="J60">
        <v>0</v>
      </c>
      <c r="N60" s="35">
        <v>28153</v>
      </c>
      <c r="O60" s="83">
        <v>578</v>
      </c>
      <c r="P60" s="83">
        <v>0</v>
      </c>
    </row>
    <row r="61" spans="1:16" x14ac:dyDescent="0.3">
      <c r="A61">
        <v>28107</v>
      </c>
      <c r="B61" t="s">
        <v>6</v>
      </c>
      <c r="C61">
        <f>VLOOKUP(A61,Table47[],3,FALSE)</f>
        <v>430</v>
      </c>
      <c r="D61">
        <f>VLOOKUP(A61,Table47[],4,FALSE)</f>
        <v>0</v>
      </c>
      <c r="G61">
        <v>28151</v>
      </c>
      <c r="H61" t="s">
        <v>11</v>
      </c>
      <c r="I61">
        <v>1095</v>
      </c>
      <c r="J61">
        <v>1095</v>
      </c>
      <c r="N61" s="35">
        <v>28155</v>
      </c>
      <c r="O61" s="83">
        <v>1452</v>
      </c>
      <c r="P61" s="83">
        <v>0</v>
      </c>
    </row>
    <row r="62" spans="1:16" x14ac:dyDescent="0.3">
      <c r="A62">
        <v>27799</v>
      </c>
      <c r="B62" t="s">
        <v>6</v>
      </c>
      <c r="C62">
        <f>VLOOKUP(A62,Table47[],3,FALSE)</f>
        <v>1134</v>
      </c>
      <c r="D62">
        <f>VLOOKUP(A62,Table47[],4,FALSE)</f>
        <v>0</v>
      </c>
      <c r="G62">
        <v>28149</v>
      </c>
      <c r="H62" t="s">
        <v>8</v>
      </c>
      <c r="I62">
        <v>1073</v>
      </c>
      <c r="J62">
        <v>0</v>
      </c>
      <c r="N62" s="35">
        <v>28156</v>
      </c>
      <c r="O62" s="83">
        <v>445</v>
      </c>
      <c r="P62" s="83">
        <v>0</v>
      </c>
    </row>
    <row r="63" spans="1:16" x14ac:dyDescent="0.3">
      <c r="A63">
        <v>28129</v>
      </c>
      <c r="B63" t="s">
        <v>6</v>
      </c>
      <c r="C63">
        <f>VLOOKUP(A63,Table47[],3,FALSE)</f>
        <v>371</v>
      </c>
      <c r="D63">
        <f>VLOOKUP(A63,Table47[],4,FALSE)</f>
        <v>0</v>
      </c>
      <c r="G63">
        <v>28148</v>
      </c>
      <c r="H63" t="s">
        <v>9</v>
      </c>
      <c r="I63">
        <v>565.95000000000005</v>
      </c>
      <c r="J63">
        <v>0</v>
      </c>
      <c r="N63" s="35">
        <v>28157</v>
      </c>
      <c r="O63" s="83">
        <v>455</v>
      </c>
      <c r="P63" s="83">
        <v>0</v>
      </c>
    </row>
    <row r="64" spans="1:16" x14ac:dyDescent="0.3">
      <c r="A64">
        <v>28001</v>
      </c>
      <c r="B64" t="s">
        <v>6</v>
      </c>
      <c r="C64">
        <f>VLOOKUP(A64,Table47[],3,FALSE)</f>
        <v>434</v>
      </c>
      <c r="D64">
        <f>VLOOKUP(A64,Table47[],4,FALSE)</f>
        <v>0</v>
      </c>
      <c r="G64">
        <v>28146</v>
      </c>
      <c r="H64" t="s">
        <v>9</v>
      </c>
      <c r="I64">
        <v>489</v>
      </c>
      <c r="J64">
        <v>0</v>
      </c>
      <c r="N64" s="35">
        <v>28159</v>
      </c>
      <c r="O64" s="83">
        <v>588</v>
      </c>
      <c r="P64" s="83">
        <v>0</v>
      </c>
    </row>
    <row r="65" spans="1:16" x14ac:dyDescent="0.3">
      <c r="A65">
        <v>28142</v>
      </c>
      <c r="B65" t="s">
        <v>6</v>
      </c>
      <c r="C65">
        <f>VLOOKUP(A65,Table47[],3,FALSE)</f>
        <v>72</v>
      </c>
      <c r="D65">
        <f>VLOOKUP(A65,Table47[],4,FALSE)</f>
        <v>0</v>
      </c>
      <c r="G65">
        <v>28145</v>
      </c>
      <c r="H65" t="s">
        <v>9</v>
      </c>
      <c r="I65">
        <v>815</v>
      </c>
      <c r="J65">
        <v>0</v>
      </c>
      <c r="N65" s="35">
        <v>28160</v>
      </c>
      <c r="O65" s="83">
        <v>460</v>
      </c>
      <c r="P65" s="83">
        <v>0</v>
      </c>
    </row>
    <row r="66" spans="1:16" x14ac:dyDescent="0.3">
      <c r="A66">
        <v>28202</v>
      </c>
      <c r="B66" t="s">
        <v>6</v>
      </c>
      <c r="C66">
        <f>VLOOKUP(A66,Table47[],3,FALSE)</f>
        <v>508</v>
      </c>
      <c r="D66">
        <f>VLOOKUP(A66,Table47[],4,FALSE)</f>
        <v>0</v>
      </c>
      <c r="G66">
        <v>28144</v>
      </c>
      <c r="H66" t="s">
        <v>8</v>
      </c>
      <c r="I66">
        <v>41</v>
      </c>
      <c r="J66">
        <v>0</v>
      </c>
      <c r="N66" s="35">
        <v>28162</v>
      </c>
      <c r="O66" s="83">
        <v>1312</v>
      </c>
      <c r="P66" s="83">
        <v>0</v>
      </c>
    </row>
    <row r="67" spans="1:16" x14ac:dyDescent="0.3">
      <c r="A67">
        <v>28213</v>
      </c>
      <c r="B67" t="s">
        <v>6</v>
      </c>
      <c r="C67">
        <f>VLOOKUP(A67,Table47[],3,FALSE)</f>
        <v>442</v>
      </c>
      <c r="D67">
        <f>VLOOKUP(A67,Table47[],4,FALSE)</f>
        <v>0</v>
      </c>
      <c r="G67">
        <v>28143</v>
      </c>
      <c r="H67" t="s">
        <v>9</v>
      </c>
      <c r="I67">
        <v>479</v>
      </c>
      <c r="J67">
        <v>0</v>
      </c>
      <c r="N67" s="35">
        <v>28164</v>
      </c>
      <c r="O67" s="83">
        <v>496</v>
      </c>
      <c r="P67" s="83">
        <v>0</v>
      </c>
    </row>
    <row r="68" spans="1:16" x14ac:dyDescent="0.3">
      <c r="A68">
        <v>28199</v>
      </c>
      <c r="B68" t="s">
        <v>38</v>
      </c>
      <c r="C68">
        <f>VLOOKUP(A68,Table47[],3,FALSE)</f>
        <v>70</v>
      </c>
      <c r="D68">
        <f>VLOOKUP(A68,Table47[],4,FALSE)</f>
        <v>0</v>
      </c>
      <c r="G68">
        <v>28142</v>
      </c>
      <c r="H68" t="s">
        <v>12</v>
      </c>
      <c r="I68">
        <v>72</v>
      </c>
      <c r="J68">
        <v>0</v>
      </c>
      <c r="N68" s="35">
        <v>28166</v>
      </c>
      <c r="O68" s="83">
        <v>1258</v>
      </c>
      <c r="P68" s="83">
        <v>0</v>
      </c>
    </row>
    <row r="69" spans="1:16" x14ac:dyDescent="0.3">
      <c r="A69">
        <v>28027</v>
      </c>
      <c r="B69" t="s">
        <v>38</v>
      </c>
      <c r="C69">
        <f>VLOOKUP(A69,Table47[],3,FALSE)</f>
        <v>599</v>
      </c>
      <c r="D69">
        <f>VLOOKUP(A69,Table47[],4,FALSE)</f>
        <v>0</v>
      </c>
      <c r="G69">
        <v>28141</v>
      </c>
      <c r="H69" t="s">
        <v>11</v>
      </c>
      <c r="I69">
        <v>1847</v>
      </c>
      <c r="J69">
        <v>0</v>
      </c>
      <c r="N69" s="35">
        <v>28167</v>
      </c>
      <c r="O69" s="83">
        <v>500</v>
      </c>
      <c r="P69" s="83">
        <v>0</v>
      </c>
    </row>
    <row r="70" spans="1:16" x14ac:dyDescent="0.3">
      <c r="A70">
        <v>28152</v>
      </c>
      <c r="B70" t="s">
        <v>38</v>
      </c>
      <c r="C70">
        <f>VLOOKUP(A70,Table47[],3,FALSE)</f>
        <v>322</v>
      </c>
      <c r="D70">
        <f>VLOOKUP(A70,Table47[],4,FALSE)</f>
        <v>0</v>
      </c>
      <c r="G70">
        <v>28140</v>
      </c>
      <c r="H70" t="s">
        <v>87</v>
      </c>
      <c r="I70">
        <v>510</v>
      </c>
      <c r="J70">
        <v>0</v>
      </c>
      <c r="N70" s="35">
        <v>28168</v>
      </c>
      <c r="O70" s="83">
        <v>603</v>
      </c>
      <c r="P70" s="83">
        <v>603</v>
      </c>
    </row>
    <row r="71" spans="1:16" x14ac:dyDescent="0.3">
      <c r="A71">
        <v>28132</v>
      </c>
      <c r="B71" t="s">
        <v>38</v>
      </c>
      <c r="C71">
        <f>VLOOKUP(A71,Table47[],3,FALSE)</f>
        <v>430</v>
      </c>
      <c r="D71">
        <f>VLOOKUP(A71,Table47[],4,FALSE)</f>
        <v>0</v>
      </c>
      <c r="G71">
        <v>28139</v>
      </c>
      <c r="H71" t="s">
        <v>20</v>
      </c>
      <c r="I71">
        <v>411</v>
      </c>
      <c r="J71">
        <v>0</v>
      </c>
      <c r="N71" s="35">
        <v>28170</v>
      </c>
      <c r="O71" s="83">
        <v>833</v>
      </c>
      <c r="P71" s="83">
        <v>0</v>
      </c>
    </row>
    <row r="72" spans="1:16" x14ac:dyDescent="0.3">
      <c r="A72">
        <v>28130</v>
      </c>
      <c r="B72" t="s">
        <v>38</v>
      </c>
      <c r="C72">
        <f>VLOOKUP(A72,Table47[],3,FALSE)</f>
        <v>500</v>
      </c>
      <c r="D72">
        <f>VLOOKUP(A72,Table47[],4,FALSE)</f>
        <v>0</v>
      </c>
      <c r="G72">
        <v>28138</v>
      </c>
      <c r="H72" t="s">
        <v>18</v>
      </c>
      <c r="I72">
        <v>500</v>
      </c>
      <c r="J72">
        <v>0</v>
      </c>
      <c r="N72" s="35">
        <v>28171</v>
      </c>
      <c r="O72" s="83">
        <v>2957.7</v>
      </c>
      <c r="P72" s="83">
        <v>0</v>
      </c>
    </row>
    <row r="73" spans="1:16" x14ac:dyDescent="0.3">
      <c r="A73">
        <v>28043</v>
      </c>
      <c r="B73" t="s">
        <v>38</v>
      </c>
      <c r="C73">
        <f>VLOOKUP(A73,Table47[],3,FALSE)</f>
        <v>754</v>
      </c>
      <c r="D73">
        <f>VLOOKUP(A73,Table47[],4,FALSE)</f>
        <v>0</v>
      </c>
      <c r="G73">
        <v>28136</v>
      </c>
      <c r="H73" t="s">
        <v>20</v>
      </c>
      <c r="I73">
        <v>458</v>
      </c>
      <c r="J73">
        <v>0</v>
      </c>
      <c r="N73" s="35">
        <v>28172</v>
      </c>
      <c r="O73" s="83">
        <v>455</v>
      </c>
      <c r="P73" s="83">
        <v>0</v>
      </c>
    </row>
    <row r="74" spans="1:16" x14ac:dyDescent="0.3">
      <c r="A74">
        <v>28045</v>
      </c>
      <c r="B74" t="s">
        <v>38</v>
      </c>
      <c r="C74">
        <f>VLOOKUP(A74,Table47[],3,FALSE)</f>
        <v>459</v>
      </c>
      <c r="D74">
        <f>VLOOKUP(A74,Table47[],4,FALSE)</f>
        <v>0</v>
      </c>
      <c r="G74">
        <v>28135</v>
      </c>
      <c r="H74" t="s">
        <v>20</v>
      </c>
      <c r="I74">
        <v>1494</v>
      </c>
      <c r="J74">
        <v>0</v>
      </c>
      <c r="N74" s="35">
        <v>28173</v>
      </c>
      <c r="O74" s="83">
        <v>499</v>
      </c>
      <c r="P74" s="83">
        <v>0</v>
      </c>
    </row>
    <row r="75" spans="1:16" x14ac:dyDescent="0.3">
      <c r="A75">
        <v>28128</v>
      </c>
      <c r="B75" t="s">
        <v>38</v>
      </c>
      <c r="C75">
        <f>VLOOKUP(A75,Table47[],3,FALSE)</f>
        <v>1133</v>
      </c>
      <c r="D75">
        <f>VLOOKUP(A75,Table47[],4,FALSE)</f>
        <v>0</v>
      </c>
      <c r="G75">
        <v>28134</v>
      </c>
      <c r="H75" t="s">
        <v>7</v>
      </c>
      <c r="I75">
        <v>473.5</v>
      </c>
      <c r="J75">
        <v>0</v>
      </c>
      <c r="N75" s="35">
        <v>28175</v>
      </c>
      <c r="O75" s="83">
        <v>430</v>
      </c>
      <c r="P75" s="83">
        <v>0</v>
      </c>
    </row>
    <row r="76" spans="1:16" x14ac:dyDescent="0.3">
      <c r="A76">
        <v>28138</v>
      </c>
      <c r="B76" t="s">
        <v>38</v>
      </c>
      <c r="C76">
        <f>VLOOKUP(A76,Table47[],3,FALSE)</f>
        <v>500</v>
      </c>
      <c r="D76">
        <f>VLOOKUP(A76,Table47[],4,FALSE)</f>
        <v>0</v>
      </c>
      <c r="G76">
        <v>28133</v>
      </c>
      <c r="H76" t="s">
        <v>8</v>
      </c>
      <c r="I76">
        <v>622</v>
      </c>
      <c r="J76">
        <v>0</v>
      </c>
      <c r="N76" s="35">
        <v>28176</v>
      </c>
      <c r="O76" s="83">
        <v>642</v>
      </c>
      <c r="P76" s="83">
        <v>0</v>
      </c>
    </row>
    <row r="77" spans="1:16" x14ac:dyDescent="0.3">
      <c r="A77">
        <v>28185</v>
      </c>
      <c r="B77" t="s">
        <v>3</v>
      </c>
      <c r="C77">
        <f>VLOOKUP(A77,Table47[],3,FALSE)</f>
        <v>399</v>
      </c>
      <c r="D77">
        <f>VLOOKUP(A77,Table47[],4,FALSE)</f>
        <v>0</v>
      </c>
      <c r="G77">
        <v>28132</v>
      </c>
      <c r="H77" t="s">
        <v>18</v>
      </c>
      <c r="I77">
        <v>430</v>
      </c>
      <c r="J77">
        <v>0</v>
      </c>
      <c r="N77" s="35">
        <v>28177</v>
      </c>
      <c r="O77" s="83">
        <v>295</v>
      </c>
      <c r="P77" s="83">
        <v>0</v>
      </c>
    </row>
    <row r="78" spans="1:16" x14ac:dyDescent="0.3">
      <c r="A78">
        <v>28143</v>
      </c>
      <c r="B78" t="s">
        <v>3</v>
      </c>
      <c r="C78">
        <f>VLOOKUP(A78,Table47[],3,FALSE)</f>
        <v>479</v>
      </c>
      <c r="D78">
        <f>VLOOKUP(A78,Table47[],4,FALSE)</f>
        <v>0</v>
      </c>
      <c r="G78">
        <v>28131</v>
      </c>
      <c r="H78" t="s">
        <v>87</v>
      </c>
      <c r="I78">
        <v>3346</v>
      </c>
      <c r="J78">
        <v>0</v>
      </c>
      <c r="N78" s="35">
        <v>28179</v>
      </c>
      <c r="O78" s="83">
        <v>916</v>
      </c>
      <c r="P78" s="83">
        <v>0</v>
      </c>
    </row>
    <row r="79" spans="1:16" x14ac:dyDescent="0.3">
      <c r="A79">
        <v>28122</v>
      </c>
      <c r="B79" t="s">
        <v>3</v>
      </c>
      <c r="C79">
        <f>VLOOKUP(A79,Table47[],3,FALSE)</f>
        <v>579</v>
      </c>
      <c r="D79">
        <f>VLOOKUP(A79,Table47[],4,FALSE)</f>
        <v>0</v>
      </c>
      <c r="G79">
        <v>28130</v>
      </c>
      <c r="H79" t="s">
        <v>18</v>
      </c>
      <c r="I79">
        <v>500</v>
      </c>
      <c r="J79">
        <v>0</v>
      </c>
      <c r="N79" s="35">
        <v>28180</v>
      </c>
      <c r="O79" s="83">
        <v>478</v>
      </c>
      <c r="P79" s="83">
        <v>0</v>
      </c>
    </row>
    <row r="80" spans="1:16" x14ac:dyDescent="0.3">
      <c r="A80">
        <v>28146</v>
      </c>
      <c r="B80" t="s">
        <v>3</v>
      </c>
      <c r="C80">
        <f>VLOOKUP(A80,Table47[],3,FALSE)</f>
        <v>489</v>
      </c>
      <c r="D80">
        <f>VLOOKUP(A80,Table47[],4,FALSE)</f>
        <v>0</v>
      </c>
      <c r="G80">
        <v>28129</v>
      </c>
      <c r="H80" t="s">
        <v>12</v>
      </c>
      <c r="I80">
        <v>371</v>
      </c>
      <c r="J80">
        <v>0</v>
      </c>
      <c r="N80" s="35">
        <v>28183</v>
      </c>
      <c r="O80" s="83">
        <v>651</v>
      </c>
      <c r="P80" s="83">
        <v>0</v>
      </c>
    </row>
    <row r="81" spans="1:16" x14ac:dyDescent="0.3">
      <c r="A81">
        <v>28153</v>
      </c>
      <c r="B81" t="s">
        <v>3</v>
      </c>
      <c r="C81">
        <f>VLOOKUP(A81,Table47[],3,FALSE)</f>
        <v>578</v>
      </c>
      <c r="D81">
        <f>VLOOKUP(A81,Table47[],4,FALSE)</f>
        <v>0</v>
      </c>
      <c r="G81">
        <v>28128</v>
      </c>
      <c r="H81" t="s">
        <v>18</v>
      </c>
      <c r="I81">
        <v>1133</v>
      </c>
      <c r="J81">
        <v>0</v>
      </c>
      <c r="N81" s="35">
        <v>28185</v>
      </c>
      <c r="O81" s="83">
        <v>399</v>
      </c>
      <c r="P81" s="83">
        <v>0</v>
      </c>
    </row>
    <row r="82" spans="1:16" x14ac:dyDescent="0.3">
      <c r="A82">
        <v>28127</v>
      </c>
      <c r="B82" t="s">
        <v>3</v>
      </c>
      <c r="C82">
        <f>VLOOKUP(A82,Table47[],3,FALSE)</f>
        <v>1788</v>
      </c>
      <c r="D82">
        <f>VLOOKUP(A82,Table47[],4,FALSE)</f>
        <v>0</v>
      </c>
      <c r="G82">
        <v>28127</v>
      </c>
      <c r="H82" t="s">
        <v>9</v>
      </c>
      <c r="I82">
        <v>1788</v>
      </c>
      <c r="J82">
        <v>0</v>
      </c>
      <c r="N82" s="35">
        <v>28187</v>
      </c>
      <c r="O82" s="83">
        <v>504</v>
      </c>
      <c r="P82" s="83">
        <v>0</v>
      </c>
    </row>
    <row r="83" spans="1:16" x14ac:dyDescent="0.3">
      <c r="A83">
        <v>28148</v>
      </c>
      <c r="B83" t="s">
        <v>3</v>
      </c>
      <c r="C83">
        <f>VLOOKUP(A83,Table47[],3,FALSE)</f>
        <v>565.95000000000005</v>
      </c>
      <c r="D83">
        <f>VLOOKUP(A83,Table47[],4,FALSE)</f>
        <v>0</v>
      </c>
      <c r="G83">
        <v>28126</v>
      </c>
      <c r="H83" t="s">
        <v>87</v>
      </c>
      <c r="I83">
        <v>485.5</v>
      </c>
      <c r="J83">
        <v>0</v>
      </c>
      <c r="N83" s="35">
        <v>28188</v>
      </c>
      <c r="O83" s="83">
        <v>532.5</v>
      </c>
      <c r="P83" s="83">
        <v>0</v>
      </c>
    </row>
    <row r="84" spans="1:16" x14ac:dyDescent="0.3">
      <c r="A84">
        <v>28006</v>
      </c>
      <c r="B84" t="s">
        <v>3</v>
      </c>
      <c r="C84">
        <f>VLOOKUP(A84,Table47[],3,FALSE)</f>
        <v>432</v>
      </c>
      <c r="D84">
        <f>VLOOKUP(A84,Table47[],4,FALSE)</f>
        <v>0</v>
      </c>
      <c r="G84">
        <v>28125</v>
      </c>
      <c r="H84" t="s">
        <v>11</v>
      </c>
      <c r="I84">
        <v>1232</v>
      </c>
      <c r="J84">
        <v>0</v>
      </c>
      <c r="N84" s="35">
        <v>28189</v>
      </c>
      <c r="O84" s="83">
        <v>918</v>
      </c>
      <c r="P84" s="83">
        <v>0</v>
      </c>
    </row>
    <row r="85" spans="1:16" x14ac:dyDescent="0.3">
      <c r="A85">
        <v>28170</v>
      </c>
      <c r="B85" t="s">
        <v>3</v>
      </c>
      <c r="C85">
        <f>VLOOKUP(A85,Table47[],3,FALSE)</f>
        <v>833</v>
      </c>
      <c r="D85">
        <f>VLOOKUP(A85,Table47[],4,FALSE)</f>
        <v>0</v>
      </c>
      <c r="G85">
        <v>28123</v>
      </c>
      <c r="H85" t="s">
        <v>11</v>
      </c>
      <c r="I85">
        <v>628</v>
      </c>
      <c r="J85">
        <v>0</v>
      </c>
      <c r="N85" s="35">
        <v>28192</v>
      </c>
      <c r="O85" s="83">
        <v>451</v>
      </c>
      <c r="P85" s="83">
        <v>0</v>
      </c>
    </row>
    <row r="86" spans="1:16" x14ac:dyDescent="0.3">
      <c r="A86">
        <v>28145</v>
      </c>
      <c r="B86" t="s">
        <v>3</v>
      </c>
      <c r="C86">
        <f>VLOOKUP(A86,Table47[],3,FALSE)</f>
        <v>815</v>
      </c>
      <c r="D86">
        <f>VLOOKUP(A86,Table47[],4,FALSE)</f>
        <v>0</v>
      </c>
      <c r="G86">
        <v>28122</v>
      </c>
      <c r="H86" t="s">
        <v>9</v>
      </c>
      <c r="I86">
        <v>579</v>
      </c>
      <c r="J86">
        <v>0</v>
      </c>
      <c r="N86" s="35">
        <v>28194</v>
      </c>
      <c r="O86" s="83">
        <v>665.3</v>
      </c>
      <c r="P86" s="83">
        <v>0</v>
      </c>
    </row>
    <row r="87" spans="1:16" x14ac:dyDescent="0.3">
      <c r="A87">
        <v>28168</v>
      </c>
      <c r="B87" t="s">
        <v>3</v>
      </c>
      <c r="C87">
        <f>VLOOKUP(A87,Table47[],3,FALSE)</f>
        <v>603</v>
      </c>
      <c r="D87">
        <f>VLOOKUP(A87,Table47[],4,FALSE)</f>
        <v>603</v>
      </c>
      <c r="G87">
        <v>28119</v>
      </c>
      <c r="H87" t="s">
        <v>67</v>
      </c>
      <c r="I87">
        <v>963</v>
      </c>
      <c r="J87">
        <v>0</v>
      </c>
      <c r="N87" s="35">
        <v>28196</v>
      </c>
      <c r="O87" s="83">
        <v>716.5</v>
      </c>
      <c r="P87" s="83">
        <v>0</v>
      </c>
    </row>
    <row r="88" spans="1:16" x14ac:dyDescent="0.3">
      <c r="A88">
        <v>28166</v>
      </c>
      <c r="B88" t="s">
        <v>86</v>
      </c>
      <c r="C88">
        <f>VLOOKUP(A88,Table47[],3,FALSE)</f>
        <v>1258</v>
      </c>
      <c r="D88">
        <f>VLOOKUP(A88,Table47[],4,FALSE)</f>
        <v>0</v>
      </c>
      <c r="G88">
        <v>28113</v>
      </c>
      <c r="H88" t="s">
        <v>53</v>
      </c>
      <c r="I88">
        <v>964</v>
      </c>
      <c r="J88">
        <v>0</v>
      </c>
      <c r="N88" s="35">
        <v>28197</v>
      </c>
      <c r="O88" s="83">
        <v>1002</v>
      </c>
      <c r="P88" s="83">
        <v>0</v>
      </c>
    </row>
    <row r="89" spans="1:16" x14ac:dyDescent="0.3">
      <c r="A89">
        <v>28196</v>
      </c>
      <c r="B89" t="s">
        <v>86</v>
      </c>
      <c r="C89">
        <f>VLOOKUP(A89,Table47[],3,FALSE)</f>
        <v>716.5</v>
      </c>
      <c r="D89">
        <f>VLOOKUP(A89,Table47[],4,FALSE)</f>
        <v>0</v>
      </c>
      <c r="G89">
        <v>28112</v>
      </c>
      <c r="H89" t="s">
        <v>12</v>
      </c>
      <c r="I89">
        <v>437</v>
      </c>
      <c r="J89">
        <v>0</v>
      </c>
      <c r="N89" s="35">
        <v>28198</v>
      </c>
      <c r="O89" s="83">
        <v>311</v>
      </c>
      <c r="P89" s="83">
        <v>0</v>
      </c>
    </row>
    <row r="90" spans="1:16" x14ac:dyDescent="0.3">
      <c r="A90">
        <v>28131</v>
      </c>
      <c r="B90" t="s">
        <v>86</v>
      </c>
      <c r="C90">
        <f>VLOOKUP(A90,Table47[],3,FALSE)</f>
        <v>3346</v>
      </c>
      <c r="D90">
        <f>VLOOKUP(A90,Table47[],4,FALSE)</f>
        <v>0</v>
      </c>
      <c r="G90">
        <v>28107</v>
      </c>
      <c r="H90" t="s">
        <v>12</v>
      </c>
      <c r="I90">
        <v>430</v>
      </c>
      <c r="J90">
        <v>0</v>
      </c>
      <c r="N90" s="35">
        <v>28199</v>
      </c>
      <c r="O90" s="83">
        <v>70</v>
      </c>
      <c r="P90" s="83">
        <v>0</v>
      </c>
    </row>
    <row r="91" spans="1:16" x14ac:dyDescent="0.3">
      <c r="A91">
        <v>28126</v>
      </c>
      <c r="B91" t="s">
        <v>86</v>
      </c>
      <c r="C91">
        <f>VLOOKUP(A91,Table47[],3,FALSE)</f>
        <v>485.5</v>
      </c>
      <c r="D91">
        <f>VLOOKUP(A91,Table47[],4,FALSE)</f>
        <v>0</v>
      </c>
      <c r="G91">
        <v>28103</v>
      </c>
      <c r="H91" t="s">
        <v>15</v>
      </c>
      <c r="I91">
        <v>1245</v>
      </c>
      <c r="J91">
        <v>1245</v>
      </c>
      <c r="N91" s="35">
        <v>28202</v>
      </c>
      <c r="O91" s="83">
        <v>508</v>
      </c>
      <c r="P91" s="83">
        <v>0</v>
      </c>
    </row>
    <row r="92" spans="1:16" x14ac:dyDescent="0.3">
      <c r="A92">
        <v>27764</v>
      </c>
      <c r="B92" t="s">
        <v>86</v>
      </c>
      <c r="C92">
        <f>VLOOKUP(A92,Table47[],3,FALSE)</f>
        <v>1008</v>
      </c>
      <c r="D92">
        <f>VLOOKUP(A92,Table47[],4,FALSE)</f>
        <v>0</v>
      </c>
      <c r="G92">
        <v>28100</v>
      </c>
      <c r="H92" t="s">
        <v>13</v>
      </c>
      <c r="I92">
        <v>304</v>
      </c>
      <c r="J92">
        <v>0</v>
      </c>
      <c r="N92" s="35">
        <v>28206</v>
      </c>
      <c r="O92" s="83">
        <v>491</v>
      </c>
      <c r="P92" s="83">
        <v>0</v>
      </c>
    </row>
    <row r="93" spans="1:16" x14ac:dyDescent="0.3">
      <c r="A93">
        <v>28140</v>
      </c>
      <c r="B93" t="s">
        <v>86</v>
      </c>
      <c r="C93">
        <f>VLOOKUP(A93,Table47[],3,FALSE)</f>
        <v>510</v>
      </c>
      <c r="D93">
        <f>VLOOKUP(A93,Table47[],4,FALSE)</f>
        <v>0</v>
      </c>
      <c r="G93">
        <v>28097</v>
      </c>
      <c r="H93" t="s">
        <v>15</v>
      </c>
      <c r="I93">
        <v>567</v>
      </c>
      <c r="J93">
        <v>0</v>
      </c>
      <c r="N93" s="35">
        <v>28208</v>
      </c>
      <c r="O93" s="83">
        <v>472</v>
      </c>
      <c r="P93" s="83">
        <v>0</v>
      </c>
    </row>
    <row r="94" spans="1:16" x14ac:dyDescent="0.3">
      <c r="A94">
        <v>28187</v>
      </c>
      <c r="B94" t="s">
        <v>86</v>
      </c>
      <c r="C94">
        <f>VLOOKUP(A94,Table47[],3,FALSE)</f>
        <v>504</v>
      </c>
      <c r="D94">
        <f>VLOOKUP(A94,Table47[],4,FALSE)</f>
        <v>0</v>
      </c>
      <c r="G94">
        <v>28095</v>
      </c>
      <c r="H94" t="s">
        <v>67</v>
      </c>
      <c r="I94">
        <v>528</v>
      </c>
      <c r="J94">
        <v>528</v>
      </c>
      <c r="N94" s="35">
        <v>28209</v>
      </c>
      <c r="O94" s="83">
        <v>458</v>
      </c>
      <c r="P94" s="83">
        <v>0</v>
      </c>
    </row>
    <row r="95" spans="1:16" x14ac:dyDescent="0.3">
      <c r="A95">
        <v>28164</v>
      </c>
      <c r="B95" t="s">
        <v>86</v>
      </c>
      <c r="C95">
        <f>VLOOKUP(A95,Table47[],3,FALSE)</f>
        <v>496</v>
      </c>
      <c r="D95">
        <f>VLOOKUP(A95,Table47[],4,FALSE)</f>
        <v>0</v>
      </c>
      <c r="G95">
        <v>28092</v>
      </c>
      <c r="H95" t="s">
        <v>67</v>
      </c>
      <c r="I95">
        <v>557</v>
      </c>
      <c r="J95">
        <v>0</v>
      </c>
      <c r="N95" s="35">
        <v>28210</v>
      </c>
      <c r="O95" s="83">
        <v>459</v>
      </c>
      <c r="P95" s="83">
        <v>0</v>
      </c>
    </row>
    <row r="96" spans="1:16" x14ac:dyDescent="0.3">
      <c r="A96">
        <v>28210</v>
      </c>
      <c r="B96" t="s">
        <v>86</v>
      </c>
      <c r="C96">
        <f>VLOOKUP(A96,Table47[],3,FALSE)</f>
        <v>459</v>
      </c>
      <c r="D96">
        <f>VLOOKUP(A96,Table47[],4,FALSE)</f>
        <v>0</v>
      </c>
      <c r="G96">
        <v>28091</v>
      </c>
      <c r="H96" t="s">
        <v>11</v>
      </c>
      <c r="I96">
        <v>998</v>
      </c>
      <c r="J96">
        <v>0</v>
      </c>
      <c r="N96" s="35">
        <v>28211</v>
      </c>
      <c r="O96" s="83">
        <v>191</v>
      </c>
      <c r="P96" s="83">
        <v>0</v>
      </c>
    </row>
    <row r="97" spans="1:16" x14ac:dyDescent="0.3">
      <c r="A97">
        <v>28219</v>
      </c>
      <c r="B97" t="s">
        <v>86</v>
      </c>
      <c r="C97">
        <f>VLOOKUP(A97,Table47[],3,FALSE)</f>
        <v>521</v>
      </c>
      <c r="D97">
        <f>VLOOKUP(A97,Table47[],4,FALSE)</f>
        <v>0</v>
      </c>
      <c r="G97">
        <v>28090</v>
      </c>
      <c r="H97" t="s">
        <v>11</v>
      </c>
      <c r="I97">
        <v>1885</v>
      </c>
      <c r="J97">
        <v>0</v>
      </c>
      <c r="N97" s="35">
        <v>28213</v>
      </c>
      <c r="O97" s="83">
        <v>442</v>
      </c>
      <c r="P97" s="83">
        <v>0</v>
      </c>
    </row>
    <row r="98" spans="1:16" x14ac:dyDescent="0.3">
      <c r="A98">
        <v>28183</v>
      </c>
      <c r="B98" t="s">
        <v>86</v>
      </c>
      <c r="C98">
        <f>VLOOKUP(A98,Table47[],3,FALSE)</f>
        <v>651</v>
      </c>
      <c r="D98">
        <f>VLOOKUP(A98,Table47[],4,FALSE)</f>
        <v>0</v>
      </c>
      <c r="G98">
        <v>28085</v>
      </c>
      <c r="H98" t="s">
        <v>20</v>
      </c>
      <c r="I98">
        <v>452</v>
      </c>
      <c r="J98">
        <v>0</v>
      </c>
      <c r="N98" s="35">
        <v>28214</v>
      </c>
      <c r="O98" s="83">
        <v>432</v>
      </c>
      <c r="P98" s="83">
        <v>0</v>
      </c>
    </row>
    <row r="99" spans="1:16" x14ac:dyDescent="0.3">
      <c r="A99">
        <v>28226</v>
      </c>
      <c r="B99" t="s">
        <v>44</v>
      </c>
      <c r="C99">
        <f>VLOOKUP(A99,Table47[],3,FALSE)</f>
        <v>827</v>
      </c>
      <c r="D99">
        <f>VLOOKUP(A99,Table47[],4,FALSE)</f>
        <v>827</v>
      </c>
      <c r="G99">
        <v>28084</v>
      </c>
      <c r="H99" t="s">
        <v>12</v>
      </c>
      <c r="I99">
        <v>244</v>
      </c>
      <c r="J99">
        <v>0</v>
      </c>
      <c r="N99" s="35">
        <v>28215</v>
      </c>
      <c r="O99" s="83">
        <v>657</v>
      </c>
      <c r="P99" s="83">
        <v>0</v>
      </c>
    </row>
    <row r="100" spans="1:16" x14ac:dyDescent="0.3">
      <c r="G100">
        <v>28083</v>
      </c>
      <c r="H100" t="s">
        <v>15</v>
      </c>
      <c r="I100">
        <v>23</v>
      </c>
      <c r="J100">
        <v>0</v>
      </c>
      <c r="N100" s="35">
        <v>28216</v>
      </c>
      <c r="O100" s="83">
        <v>875</v>
      </c>
      <c r="P100" s="83">
        <v>0</v>
      </c>
    </row>
    <row r="101" spans="1:16" x14ac:dyDescent="0.3">
      <c r="G101">
        <v>28078</v>
      </c>
      <c r="H101" t="s">
        <v>15</v>
      </c>
      <c r="I101">
        <v>740</v>
      </c>
      <c r="J101">
        <v>0</v>
      </c>
      <c r="N101" s="35">
        <v>28217</v>
      </c>
      <c r="O101" s="83">
        <v>476</v>
      </c>
      <c r="P101" s="83">
        <v>0</v>
      </c>
    </row>
    <row r="102" spans="1:16" x14ac:dyDescent="0.3">
      <c r="G102">
        <v>28077</v>
      </c>
      <c r="H102" t="s">
        <v>15</v>
      </c>
      <c r="I102">
        <v>107</v>
      </c>
      <c r="J102">
        <v>0</v>
      </c>
      <c r="N102" s="35">
        <v>28219</v>
      </c>
      <c r="O102" s="83">
        <v>521</v>
      </c>
      <c r="P102" s="83">
        <v>0</v>
      </c>
    </row>
    <row r="103" spans="1:16" x14ac:dyDescent="0.3">
      <c r="G103">
        <v>28076</v>
      </c>
      <c r="H103" t="s">
        <v>67</v>
      </c>
      <c r="I103">
        <v>434</v>
      </c>
      <c r="J103">
        <v>0</v>
      </c>
      <c r="N103" s="35">
        <v>28226</v>
      </c>
      <c r="O103" s="83">
        <v>827</v>
      </c>
      <c r="P103" s="83">
        <v>827</v>
      </c>
    </row>
    <row r="104" spans="1:16" x14ac:dyDescent="0.3">
      <c r="G104">
        <v>28074</v>
      </c>
      <c r="H104" t="s">
        <v>7</v>
      </c>
      <c r="I104">
        <v>0</v>
      </c>
      <c r="J104">
        <v>0</v>
      </c>
      <c r="N104" s="35" t="s">
        <v>30</v>
      </c>
      <c r="O104" s="83">
        <v>69607.75</v>
      </c>
      <c r="P104" s="83">
        <v>3156</v>
      </c>
    </row>
    <row r="105" spans="1:16" x14ac:dyDescent="0.3">
      <c r="G105">
        <v>28073</v>
      </c>
      <c r="H105" t="s">
        <v>15</v>
      </c>
      <c r="I105">
        <v>439</v>
      </c>
      <c r="J105">
        <v>0</v>
      </c>
    </row>
    <row r="106" spans="1:16" x14ac:dyDescent="0.3">
      <c r="G106">
        <v>28057</v>
      </c>
      <c r="H106" t="s">
        <v>11</v>
      </c>
      <c r="I106">
        <v>1145</v>
      </c>
      <c r="J106">
        <v>0</v>
      </c>
    </row>
    <row r="107" spans="1:16" x14ac:dyDescent="0.3">
      <c r="G107">
        <v>28056</v>
      </c>
      <c r="H107" t="s">
        <v>67</v>
      </c>
      <c r="I107">
        <v>455</v>
      </c>
      <c r="J107">
        <v>0</v>
      </c>
    </row>
    <row r="108" spans="1:16" x14ac:dyDescent="0.3">
      <c r="G108">
        <v>28052</v>
      </c>
      <c r="H108" t="s">
        <v>67</v>
      </c>
      <c r="I108">
        <v>455</v>
      </c>
      <c r="J108">
        <v>0</v>
      </c>
    </row>
    <row r="109" spans="1:16" x14ac:dyDescent="0.3">
      <c r="G109">
        <v>28050</v>
      </c>
      <c r="H109" t="s">
        <v>67</v>
      </c>
      <c r="I109">
        <v>1032</v>
      </c>
      <c r="J109">
        <v>0</v>
      </c>
    </row>
    <row r="110" spans="1:16" x14ac:dyDescent="0.3">
      <c r="G110">
        <v>28049</v>
      </c>
      <c r="H110" t="s">
        <v>11</v>
      </c>
      <c r="I110">
        <v>840</v>
      </c>
      <c r="J110">
        <v>0</v>
      </c>
    </row>
    <row r="111" spans="1:16" x14ac:dyDescent="0.3">
      <c r="G111">
        <v>28046</v>
      </c>
      <c r="H111" t="s">
        <v>15</v>
      </c>
      <c r="I111">
        <v>410</v>
      </c>
      <c r="J111">
        <v>0</v>
      </c>
    </row>
    <row r="112" spans="1:16" x14ac:dyDescent="0.3">
      <c r="G112">
        <v>28045</v>
      </c>
      <c r="H112" t="s">
        <v>18</v>
      </c>
      <c r="I112">
        <v>459</v>
      </c>
      <c r="J112">
        <v>0</v>
      </c>
    </row>
    <row r="113" spans="7:10" x14ac:dyDescent="0.3">
      <c r="G113">
        <v>28043</v>
      </c>
      <c r="H113" t="s">
        <v>18</v>
      </c>
      <c r="I113">
        <v>754</v>
      </c>
      <c r="J113">
        <v>0</v>
      </c>
    </row>
    <row r="114" spans="7:10" x14ac:dyDescent="0.3">
      <c r="G114">
        <v>28042</v>
      </c>
      <c r="H114" t="s">
        <v>11</v>
      </c>
      <c r="I114">
        <v>431</v>
      </c>
      <c r="J114">
        <v>0</v>
      </c>
    </row>
    <row r="115" spans="7:10" x14ac:dyDescent="0.3">
      <c r="G115">
        <v>28040</v>
      </c>
      <c r="H115" t="s">
        <v>15</v>
      </c>
      <c r="I115">
        <v>452</v>
      </c>
      <c r="J115">
        <v>0</v>
      </c>
    </row>
    <row r="116" spans="7:10" x14ac:dyDescent="0.3">
      <c r="G116">
        <v>28038</v>
      </c>
      <c r="H116" t="s">
        <v>67</v>
      </c>
      <c r="I116">
        <v>383</v>
      </c>
      <c r="J116">
        <v>0</v>
      </c>
    </row>
    <row r="117" spans="7:10" x14ac:dyDescent="0.3">
      <c r="G117">
        <v>28036</v>
      </c>
      <c r="H117" t="s">
        <v>15</v>
      </c>
      <c r="I117">
        <v>442</v>
      </c>
      <c r="J117">
        <v>0</v>
      </c>
    </row>
    <row r="118" spans="7:10" x14ac:dyDescent="0.3">
      <c r="G118">
        <v>28030</v>
      </c>
      <c r="H118" t="s">
        <v>8</v>
      </c>
      <c r="I118">
        <v>403</v>
      </c>
      <c r="J118">
        <v>0</v>
      </c>
    </row>
    <row r="119" spans="7:10" x14ac:dyDescent="0.3">
      <c r="G119">
        <v>28028</v>
      </c>
      <c r="H119" t="s">
        <v>53</v>
      </c>
      <c r="I119">
        <v>435</v>
      </c>
      <c r="J119">
        <v>0</v>
      </c>
    </row>
    <row r="120" spans="7:10" x14ac:dyDescent="0.3">
      <c r="G120">
        <v>28027</v>
      </c>
      <c r="H120" t="s">
        <v>18</v>
      </c>
      <c r="I120">
        <v>599</v>
      </c>
      <c r="J120">
        <v>0</v>
      </c>
    </row>
    <row r="121" spans="7:10" x14ac:dyDescent="0.3">
      <c r="G121">
        <v>28023</v>
      </c>
      <c r="H121" t="s">
        <v>13</v>
      </c>
      <c r="I121">
        <v>81</v>
      </c>
      <c r="J121">
        <v>0</v>
      </c>
    </row>
    <row r="122" spans="7:10" x14ac:dyDescent="0.3">
      <c r="G122">
        <v>28021</v>
      </c>
      <c r="H122" t="s">
        <v>20</v>
      </c>
      <c r="I122">
        <v>461</v>
      </c>
      <c r="J122">
        <v>0</v>
      </c>
    </row>
    <row r="123" spans="7:10" x14ac:dyDescent="0.3">
      <c r="G123">
        <v>28012</v>
      </c>
      <c r="H123" t="s">
        <v>7</v>
      </c>
      <c r="I123">
        <v>95</v>
      </c>
      <c r="J123">
        <v>0</v>
      </c>
    </row>
    <row r="124" spans="7:10" x14ac:dyDescent="0.3">
      <c r="G124">
        <v>28007</v>
      </c>
      <c r="H124" t="s">
        <v>13</v>
      </c>
      <c r="I124">
        <v>496</v>
      </c>
      <c r="J124">
        <v>0</v>
      </c>
    </row>
    <row r="125" spans="7:10" x14ac:dyDescent="0.3">
      <c r="G125">
        <v>28006</v>
      </c>
      <c r="H125" t="s">
        <v>9</v>
      </c>
      <c r="I125">
        <v>432</v>
      </c>
      <c r="J125">
        <v>0</v>
      </c>
    </row>
    <row r="126" spans="7:10" x14ac:dyDescent="0.3">
      <c r="G126">
        <v>28004</v>
      </c>
      <c r="H126" t="s">
        <v>13</v>
      </c>
      <c r="I126">
        <v>527</v>
      </c>
      <c r="J126">
        <v>0</v>
      </c>
    </row>
    <row r="127" spans="7:10" x14ac:dyDescent="0.3">
      <c r="G127">
        <v>28003</v>
      </c>
      <c r="H127" t="s">
        <v>11</v>
      </c>
      <c r="I127">
        <v>631</v>
      </c>
      <c r="J127">
        <v>631</v>
      </c>
    </row>
    <row r="128" spans="7:10" x14ac:dyDescent="0.3">
      <c r="G128">
        <v>28001</v>
      </c>
      <c r="H128" t="s">
        <v>12</v>
      </c>
      <c r="I128">
        <v>434</v>
      </c>
      <c r="J128">
        <v>0</v>
      </c>
    </row>
    <row r="129" spans="7:10" x14ac:dyDescent="0.3">
      <c r="G129">
        <v>27996</v>
      </c>
      <c r="H129" t="s">
        <v>8</v>
      </c>
      <c r="I129">
        <v>549</v>
      </c>
      <c r="J129">
        <v>0</v>
      </c>
    </row>
    <row r="130" spans="7:10" x14ac:dyDescent="0.3">
      <c r="G130">
        <v>27995</v>
      </c>
      <c r="H130" t="s">
        <v>7</v>
      </c>
      <c r="I130">
        <v>72</v>
      </c>
      <c r="J130">
        <v>0</v>
      </c>
    </row>
    <row r="131" spans="7:10" x14ac:dyDescent="0.3">
      <c r="G131">
        <v>27993</v>
      </c>
      <c r="H131" t="s">
        <v>53</v>
      </c>
      <c r="I131">
        <v>885</v>
      </c>
      <c r="J131">
        <v>0</v>
      </c>
    </row>
    <row r="132" spans="7:10" x14ac:dyDescent="0.3">
      <c r="G132">
        <v>27992</v>
      </c>
      <c r="H132" t="s">
        <v>67</v>
      </c>
      <c r="I132">
        <v>1165</v>
      </c>
      <c r="J132">
        <v>1165</v>
      </c>
    </row>
    <row r="133" spans="7:10" x14ac:dyDescent="0.3">
      <c r="G133">
        <v>27974</v>
      </c>
      <c r="H133" t="s">
        <v>67</v>
      </c>
      <c r="I133">
        <v>748</v>
      </c>
      <c r="J133">
        <v>0</v>
      </c>
    </row>
    <row r="134" spans="7:10" x14ac:dyDescent="0.3">
      <c r="G134">
        <v>27973</v>
      </c>
      <c r="H134" t="s">
        <v>9</v>
      </c>
      <c r="I134">
        <v>0</v>
      </c>
      <c r="J134">
        <v>0</v>
      </c>
    </row>
    <row r="135" spans="7:10" x14ac:dyDescent="0.3">
      <c r="G135">
        <v>27969</v>
      </c>
      <c r="H135" t="s">
        <v>7</v>
      </c>
      <c r="I135">
        <v>847</v>
      </c>
      <c r="J135">
        <v>0</v>
      </c>
    </row>
    <row r="136" spans="7:10" x14ac:dyDescent="0.3">
      <c r="G136">
        <v>27964</v>
      </c>
      <c r="H136" t="s">
        <v>13</v>
      </c>
      <c r="I136">
        <v>378</v>
      </c>
      <c r="J136">
        <v>0</v>
      </c>
    </row>
    <row r="137" spans="7:10" x14ac:dyDescent="0.3">
      <c r="G137">
        <v>27962</v>
      </c>
      <c r="H137" t="s">
        <v>14</v>
      </c>
      <c r="I137">
        <v>449</v>
      </c>
      <c r="J137">
        <v>0</v>
      </c>
    </row>
    <row r="138" spans="7:10" x14ac:dyDescent="0.3">
      <c r="G138">
        <v>27961</v>
      </c>
      <c r="H138" t="s">
        <v>8</v>
      </c>
      <c r="I138">
        <v>1751.8</v>
      </c>
      <c r="J138">
        <v>0</v>
      </c>
    </row>
    <row r="139" spans="7:10" x14ac:dyDescent="0.3">
      <c r="G139">
        <v>27951</v>
      </c>
      <c r="H139" t="s">
        <v>7</v>
      </c>
      <c r="I139">
        <v>0</v>
      </c>
      <c r="J139">
        <v>0</v>
      </c>
    </row>
    <row r="140" spans="7:10" x14ac:dyDescent="0.3">
      <c r="G140">
        <v>27950</v>
      </c>
      <c r="H140" t="s">
        <v>91</v>
      </c>
      <c r="I140">
        <v>0</v>
      </c>
      <c r="J140">
        <v>0</v>
      </c>
    </row>
    <row r="141" spans="7:10" x14ac:dyDescent="0.3">
      <c r="G141">
        <v>27946</v>
      </c>
      <c r="H141" t="s">
        <v>15</v>
      </c>
      <c r="I141">
        <v>1027</v>
      </c>
      <c r="J141">
        <v>0</v>
      </c>
    </row>
    <row r="142" spans="7:10" x14ac:dyDescent="0.3">
      <c r="G142">
        <v>27941</v>
      </c>
      <c r="H142" t="s">
        <v>7</v>
      </c>
      <c r="I142">
        <v>0</v>
      </c>
      <c r="J142">
        <v>25</v>
      </c>
    </row>
    <row r="143" spans="7:10" x14ac:dyDescent="0.3">
      <c r="G143">
        <v>27940</v>
      </c>
      <c r="H143" t="s">
        <v>87</v>
      </c>
      <c r="I143">
        <v>169</v>
      </c>
      <c r="J143">
        <v>0</v>
      </c>
    </row>
    <row r="144" spans="7:10" x14ac:dyDescent="0.3">
      <c r="G144">
        <v>27937</v>
      </c>
      <c r="H144" t="s">
        <v>13</v>
      </c>
      <c r="I144">
        <v>455</v>
      </c>
      <c r="J144">
        <v>0</v>
      </c>
    </row>
    <row r="145" spans="7:10" x14ac:dyDescent="0.3">
      <c r="G145">
        <v>27936</v>
      </c>
      <c r="H145" t="s">
        <v>13</v>
      </c>
      <c r="I145">
        <v>74</v>
      </c>
      <c r="J145">
        <v>0</v>
      </c>
    </row>
    <row r="146" spans="7:10" x14ac:dyDescent="0.3">
      <c r="G146">
        <v>27927</v>
      </c>
      <c r="H146" t="s">
        <v>7</v>
      </c>
      <c r="I146">
        <v>0</v>
      </c>
      <c r="J146">
        <v>0</v>
      </c>
    </row>
    <row r="147" spans="7:10" x14ac:dyDescent="0.3">
      <c r="G147">
        <v>27925</v>
      </c>
      <c r="H147" t="s">
        <v>7</v>
      </c>
      <c r="I147">
        <v>0</v>
      </c>
      <c r="J147">
        <v>0</v>
      </c>
    </row>
    <row r="148" spans="7:10" x14ac:dyDescent="0.3">
      <c r="G148">
        <v>27914</v>
      </c>
      <c r="H148" t="s">
        <v>20</v>
      </c>
      <c r="I148">
        <v>1040</v>
      </c>
      <c r="J148">
        <v>0</v>
      </c>
    </row>
    <row r="149" spans="7:10" x14ac:dyDescent="0.3">
      <c r="G149">
        <v>27913</v>
      </c>
      <c r="H149" t="s">
        <v>20</v>
      </c>
      <c r="I149">
        <v>157</v>
      </c>
      <c r="J149">
        <v>0</v>
      </c>
    </row>
    <row r="150" spans="7:10" x14ac:dyDescent="0.3">
      <c r="G150">
        <v>27911</v>
      </c>
      <c r="H150" t="s">
        <v>18</v>
      </c>
      <c r="I150">
        <v>0</v>
      </c>
      <c r="J150">
        <v>0</v>
      </c>
    </row>
    <row r="151" spans="7:10" x14ac:dyDescent="0.3">
      <c r="G151">
        <v>27909</v>
      </c>
      <c r="H151" t="s">
        <v>15</v>
      </c>
      <c r="I151">
        <v>484</v>
      </c>
      <c r="J151">
        <v>0</v>
      </c>
    </row>
    <row r="152" spans="7:10" x14ac:dyDescent="0.3">
      <c r="G152">
        <v>27908</v>
      </c>
      <c r="H152" t="s">
        <v>67</v>
      </c>
      <c r="I152">
        <v>1027</v>
      </c>
      <c r="J152">
        <v>0</v>
      </c>
    </row>
    <row r="153" spans="7:10" x14ac:dyDescent="0.3">
      <c r="G153">
        <v>27903</v>
      </c>
      <c r="H153" t="s">
        <v>87</v>
      </c>
      <c r="I153">
        <v>421</v>
      </c>
      <c r="J153">
        <v>0</v>
      </c>
    </row>
    <row r="154" spans="7:10" x14ac:dyDescent="0.3">
      <c r="G154">
        <v>27902</v>
      </c>
      <c r="H154" t="s">
        <v>67</v>
      </c>
      <c r="I154">
        <v>145</v>
      </c>
      <c r="J154">
        <v>0</v>
      </c>
    </row>
    <row r="155" spans="7:10" x14ac:dyDescent="0.3">
      <c r="G155">
        <v>27879</v>
      </c>
      <c r="H155" t="s">
        <v>9</v>
      </c>
      <c r="I155">
        <v>460</v>
      </c>
      <c r="J155">
        <v>0</v>
      </c>
    </row>
    <row r="156" spans="7:10" x14ac:dyDescent="0.3">
      <c r="G156">
        <v>27875</v>
      </c>
      <c r="H156" t="s">
        <v>12</v>
      </c>
      <c r="I156">
        <v>0</v>
      </c>
      <c r="J156">
        <v>0</v>
      </c>
    </row>
    <row r="157" spans="7:10" x14ac:dyDescent="0.3">
      <c r="G157">
        <v>27872</v>
      </c>
      <c r="H157" t="s">
        <v>67</v>
      </c>
      <c r="I157">
        <v>468</v>
      </c>
      <c r="J157">
        <v>0</v>
      </c>
    </row>
    <row r="158" spans="7:10" x14ac:dyDescent="0.3">
      <c r="G158">
        <v>27850</v>
      </c>
      <c r="H158" t="s">
        <v>20</v>
      </c>
      <c r="I158">
        <v>2440.6</v>
      </c>
      <c r="J158">
        <v>0</v>
      </c>
    </row>
    <row r="159" spans="7:10" x14ac:dyDescent="0.3">
      <c r="G159">
        <v>27848</v>
      </c>
      <c r="H159" t="s">
        <v>67</v>
      </c>
      <c r="I159">
        <v>0</v>
      </c>
      <c r="J159">
        <v>0</v>
      </c>
    </row>
    <row r="160" spans="7:10" x14ac:dyDescent="0.3">
      <c r="G160">
        <v>27847</v>
      </c>
      <c r="H160" t="s">
        <v>9</v>
      </c>
      <c r="I160">
        <v>0</v>
      </c>
      <c r="J160">
        <v>0</v>
      </c>
    </row>
    <row r="161" spans="7:10" x14ac:dyDescent="0.3">
      <c r="G161">
        <v>27841</v>
      </c>
      <c r="H161" t="s">
        <v>11</v>
      </c>
      <c r="I161">
        <v>535</v>
      </c>
      <c r="J161">
        <v>535</v>
      </c>
    </row>
    <row r="162" spans="7:10" x14ac:dyDescent="0.3">
      <c r="G162">
        <v>27824</v>
      </c>
      <c r="H162" t="s">
        <v>7</v>
      </c>
      <c r="I162">
        <v>0</v>
      </c>
      <c r="J162">
        <v>0</v>
      </c>
    </row>
    <row r="163" spans="7:10" x14ac:dyDescent="0.3">
      <c r="G163">
        <v>27809</v>
      </c>
      <c r="H163" t="s">
        <v>87</v>
      </c>
      <c r="I163">
        <v>777</v>
      </c>
      <c r="J163">
        <v>0</v>
      </c>
    </row>
    <row r="164" spans="7:10" x14ac:dyDescent="0.3">
      <c r="G164">
        <v>27808</v>
      </c>
      <c r="H164" t="s">
        <v>11</v>
      </c>
      <c r="I164">
        <v>23</v>
      </c>
      <c r="J164">
        <v>0</v>
      </c>
    </row>
    <row r="165" spans="7:10" x14ac:dyDescent="0.3">
      <c r="G165">
        <v>27799</v>
      </c>
      <c r="H165" t="s">
        <v>12</v>
      </c>
      <c r="I165">
        <v>1134</v>
      </c>
      <c r="J165">
        <v>0</v>
      </c>
    </row>
    <row r="166" spans="7:10" x14ac:dyDescent="0.3">
      <c r="G166">
        <v>27798</v>
      </c>
      <c r="H166" t="s">
        <v>8</v>
      </c>
      <c r="I166">
        <v>23</v>
      </c>
      <c r="J166">
        <v>0</v>
      </c>
    </row>
    <row r="167" spans="7:10" x14ac:dyDescent="0.3">
      <c r="G167">
        <v>27791</v>
      </c>
      <c r="H167" t="s">
        <v>87</v>
      </c>
      <c r="I167">
        <v>0</v>
      </c>
      <c r="J167">
        <v>0</v>
      </c>
    </row>
    <row r="168" spans="7:10" x14ac:dyDescent="0.3">
      <c r="G168">
        <v>27771</v>
      </c>
      <c r="H168" t="s">
        <v>11</v>
      </c>
      <c r="I168">
        <v>0</v>
      </c>
      <c r="J168">
        <v>0</v>
      </c>
    </row>
    <row r="169" spans="7:10" x14ac:dyDescent="0.3">
      <c r="G169">
        <v>27767</v>
      </c>
      <c r="H169" t="s">
        <v>53</v>
      </c>
      <c r="I169">
        <v>0</v>
      </c>
      <c r="J169">
        <v>0</v>
      </c>
    </row>
    <row r="170" spans="7:10" x14ac:dyDescent="0.3">
      <c r="G170">
        <v>27764</v>
      </c>
      <c r="H170" t="s">
        <v>87</v>
      </c>
      <c r="I170">
        <v>1008</v>
      </c>
      <c r="J170">
        <v>0</v>
      </c>
    </row>
    <row r="171" spans="7:10" x14ac:dyDescent="0.3">
      <c r="G171">
        <v>27762</v>
      </c>
      <c r="H171" t="s">
        <v>87</v>
      </c>
      <c r="I171">
        <v>62</v>
      </c>
      <c r="J171">
        <v>0</v>
      </c>
    </row>
    <row r="172" spans="7:10" x14ac:dyDescent="0.3">
      <c r="G172">
        <v>27759</v>
      </c>
      <c r="H172" t="s">
        <v>87</v>
      </c>
      <c r="I172">
        <v>137</v>
      </c>
      <c r="J172">
        <v>0</v>
      </c>
    </row>
    <row r="173" spans="7:10" x14ac:dyDescent="0.3">
      <c r="G173">
        <v>27758</v>
      </c>
      <c r="H173" t="s">
        <v>11</v>
      </c>
      <c r="I173">
        <v>0</v>
      </c>
      <c r="J173">
        <v>0</v>
      </c>
    </row>
    <row r="174" spans="7:10" x14ac:dyDescent="0.3">
      <c r="G174">
        <v>27750</v>
      </c>
      <c r="H174" t="s">
        <v>13</v>
      </c>
      <c r="I174">
        <v>1017</v>
      </c>
      <c r="J174">
        <v>0</v>
      </c>
    </row>
    <row r="175" spans="7:10" x14ac:dyDescent="0.3">
      <c r="G175">
        <v>27736</v>
      </c>
      <c r="H175" t="s">
        <v>7</v>
      </c>
      <c r="I175">
        <v>0</v>
      </c>
      <c r="J175">
        <v>0</v>
      </c>
    </row>
    <row r="176" spans="7:10" x14ac:dyDescent="0.3">
      <c r="G176">
        <v>27734</v>
      </c>
      <c r="H176" t="s">
        <v>18</v>
      </c>
      <c r="I176">
        <v>0</v>
      </c>
      <c r="J176">
        <v>0</v>
      </c>
    </row>
    <row r="177" spans="7:10" x14ac:dyDescent="0.3">
      <c r="G177">
        <v>27717</v>
      </c>
      <c r="H177" t="s">
        <v>67</v>
      </c>
      <c r="I177">
        <v>454</v>
      </c>
      <c r="J177">
        <v>0</v>
      </c>
    </row>
    <row r="178" spans="7:10" x14ac:dyDescent="0.3">
      <c r="G178">
        <v>27715</v>
      </c>
      <c r="H178" t="s">
        <v>15</v>
      </c>
      <c r="I178">
        <v>608</v>
      </c>
      <c r="J178">
        <v>0</v>
      </c>
    </row>
    <row r="179" spans="7:10" x14ac:dyDescent="0.3">
      <c r="G179">
        <v>27707</v>
      </c>
      <c r="H179" t="s">
        <v>12</v>
      </c>
      <c r="I179">
        <v>0</v>
      </c>
      <c r="J179">
        <v>0</v>
      </c>
    </row>
    <row r="180" spans="7:10" x14ac:dyDescent="0.3">
      <c r="G180">
        <v>27703</v>
      </c>
      <c r="H180" t="s">
        <v>11</v>
      </c>
      <c r="I180">
        <v>0</v>
      </c>
      <c r="J180">
        <v>0</v>
      </c>
    </row>
    <row r="181" spans="7:10" x14ac:dyDescent="0.3">
      <c r="G181">
        <v>27693</v>
      </c>
      <c r="H181" t="s">
        <v>7</v>
      </c>
      <c r="I181">
        <v>0</v>
      </c>
      <c r="J181">
        <v>0</v>
      </c>
    </row>
    <row r="182" spans="7:10" x14ac:dyDescent="0.3">
      <c r="G182">
        <v>27673</v>
      </c>
      <c r="H182" t="s">
        <v>7</v>
      </c>
      <c r="I182">
        <v>0</v>
      </c>
      <c r="J182">
        <v>0</v>
      </c>
    </row>
    <row r="183" spans="7:10" x14ac:dyDescent="0.3">
      <c r="G183">
        <v>27657</v>
      </c>
      <c r="H183" t="s">
        <v>7</v>
      </c>
      <c r="I183">
        <v>0</v>
      </c>
      <c r="J183">
        <v>23</v>
      </c>
    </row>
    <row r="184" spans="7:10" x14ac:dyDescent="0.3">
      <c r="G184">
        <v>27640</v>
      </c>
      <c r="H184" t="s">
        <v>7</v>
      </c>
      <c r="I184">
        <v>0</v>
      </c>
      <c r="J184">
        <v>0</v>
      </c>
    </row>
    <row r="185" spans="7:10" x14ac:dyDescent="0.3">
      <c r="G185">
        <v>27623</v>
      </c>
      <c r="H185" t="s">
        <v>7</v>
      </c>
      <c r="I185">
        <v>0</v>
      </c>
      <c r="J185">
        <v>0</v>
      </c>
    </row>
    <row r="186" spans="7:10" x14ac:dyDescent="0.3">
      <c r="G186">
        <v>27592</v>
      </c>
      <c r="H186" t="s">
        <v>61</v>
      </c>
      <c r="I186">
        <v>0</v>
      </c>
      <c r="J186">
        <v>0</v>
      </c>
    </row>
    <row r="187" spans="7:10" x14ac:dyDescent="0.3">
      <c r="G187">
        <v>27584</v>
      </c>
      <c r="H187" t="s">
        <v>18</v>
      </c>
      <c r="I187">
        <v>0</v>
      </c>
      <c r="J187">
        <v>0</v>
      </c>
    </row>
    <row r="188" spans="7:10" x14ac:dyDescent="0.3">
      <c r="G188">
        <v>27580</v>
      </c>
      <c r="H188" t="s">
        <v>9</v>
      </c>
      <c r="I188">
        <v>0</v>
      </c>
      <c r="J188">
        <v>0</v>
      </c>
    </row>
    <row r="189" spans="7:10" x14ac:dyDescent="0.3">
      <c r="G189">
        <v>27579</v>
      </c>
      <c r="H189" t="s">
        <v>7</v>
      </c>
      <c r="I189">
        <v>0.5</v>
      </c>
      <c r="J189">
        <v>0</v>
      </c>
    </row>
    <row r="190" spans="7:10" x14ac:dyDescent="0.3">
      <c r="G190">
        <v>27569</v>
      </c>
      <c r="H190" t="s">
        <v>61</v>
      </c>
      <c r="I190">
        <v>0</v>
      </c>
      <c r="J190">
        <v>0</v>
      </c>
    </row>
    <row r="191" spans="7:10" x14ac:dyDescent="0.3">
      <c r="G191">
        <v>27506</v>
      </c>
      <c r="H191" t="s">
        <v>8</v>
      </c>
      <c r="I191">
        <v>0</v>
      </c>
      <c r="J191">
        <v>0</v>
      </c>
    </row>
    <row r="192" spans="7:10" x14ac:dyDescent="0.3">
      <c r="G192">
        <v>27406</v>
      </c>
      <c r="H192" t="s">
        <v>61</v>
      </c>
      <c r="I192">
        <v>68</v>
      </c>
      <c r="J192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C1BF-E7F8-4AB0-9CD6-2E7AF96BCAE5}">
  <dimension ref="A1:P459"/>
  <sheetViews>
    <sheetView workbookViewId="0">
      <selection activeCell="N5" sqref="N5:N20"/>
    </sheetView>
  </sheetViews>
  <sheetFormatPr defaultRowHeight="15.6" x14ac:dyDescent="0.3"/>
  <cols>
    <col min="3" max="3" width="9.5546875" customWidth="1"/>
    <col min="10" max="10" width="9.5546875" customWidth="1"/>
    <col min="14" max="14" width="14.77734375" style="52" bestFit="1" customWidth="1"/>
    <col min="15" max="15" width="16.109375" style="52" bestFit="1" customWidth="1"/>
    <col min="16" max="16" width="14.6640625" style="52" bestFit="1" customWidth="1"/>
  </cols>
  <sheetData>
    <row r="1" spans="1:16" x14ac:dyDescent="0.3">
      <c r="N1" s="52" t="s">
        <v>94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  <c r="N2" s="149" t="s">
        <v>0</v>
      </c>
      <c r="O2" s="150" t="s">
        <v>86</v>
      </c>
    </row>
    <row r="3" spans="1:16" x14ac:dyDescent="0.3">
      <c r="A3">
        <v>28321</v>
      </c>
      <c r="B3" t="s">
        <v>2</v>
      </c>
      <c r="C3">
        <f>VLOOKUP(A3,Table49[],3,FALSE)</f>
        <v>498</v>
      </c>
      <c r="D3">
        <f>VLOOKUP(A3,Table49[],4,FALSE)</f>
        <v>0</v>
      </c>
      <c r="H3">
        <v>28408</v>
      </c>
      <c r="I3" t="s">
        <v>7</v>
      </c>
      <c r="J3">
        <v>446</v>
      </c>
      <c r="K3">
        <v>0</v>
      </c>
    </row>
    <row r="4" spans="1:16" x14ac:dyDescent="0.3">
      <c r="A4">
        <v>28298</v>
      </c>
      <c r="B4" t="s">
        <v>2</v>
      </c>
      <c r="C4">
        <f>VLOOKUP(A4,Table49[],3,FALSE)</f>
        <v>432</v>
      </c>
      <c r="D4">
        <f>VLOOKUP(A4,Table49[],4,FALSE)</f>
        <v>0</v>
      </c>
      <c r="H4">
        <v>28407</v>
      </c>
      <c r="I4" t="s">
        <v>7</v>
      </c>
      <c r="J4">
        <v>891</v>
      </c>
      <c r="K4">
        <v>0</v>
      </c>
      <c r="N4" s="149" t="s">
        <v>29</v>
      </c>
      <c r="O4" s="150" t="s">
        <v>31</v>
      </c>
      <c r="P4" s="150" t="s">
        <v>32</v>
      </c>
    </row>
    <row r="5" spans="1:16" x14ac:dyDescent="0.3">
      <c r="A5">
        <v>28307</v>
      </c>
      <c r="B5" t="s">
        <v>2</v>
      </c>
      <c r="C5">
        <f>VLOOKUP(A5,Table49[],3,FALSE)</f>
        <v>636.65</v>
      </c>
      <c r="D5">
        <f>VLOOKUP(A5,Table49[],4,FALSE)</f>
        <v>0</v>
      </c>
      <c r="H5">
        <v>28405</v>
      </c>
      <c r="I5" t="s">
        <v>7</v>
      </c>
      <c r="J5">
        <v>1378</v>
      </c>
      <c r="K5">
        <v>0</v>
      </c>
      <c r="N5" s="151">
        <v>27809</v>
      </c>
      <c r="O5" s="152">
        <v>777</v>
      </c>
      <c r="P5" s="152">
        <v>0</v>
      </c>
    </row>
    <row r="6" spans="1:16" x14ac:dyDescent="0.3">
      <c r="A6">
        <v>28158</v>
      </c>
      <c r="B6" t="s">
        <v>2</v>
      </c>
      <c r="C6">
        <f>VLOOKUP(A6,Table49[],3,FALSE)</f>
        <v>680</v>
      </c>
      <c r="D6">
        <f>VLOOKUP(A6,Table49[],4,FALSE)</f>
        <v>0</v>
      </c>
      <c r="H6">
        <v>28404</v>
      </c>
      <c r="I6" t="s">
        <v>7</v>
      </c>
      <c r="J6">
        <v>516</v>
      </c>
      <c r="K6">
        <v>0</v>
      </c>
      <c r="N6" s="151">
        <v>27902</v>
      </c>
      <c r="O6" s="152">
        <v>145</v>
      </c>
      <c r="P6" s="152">
        <v>0</v>
      </c>
    </row>
    <row r="7" spans="1:16" x14ac:dyDescent="0.3">
      <c r="A7">
        <v>28245</v>
      </c>
      <c r="B7" t="s">
        <v>2</v>
      </c>
      <c r="C7">
        <f>VLOOKUP(A7,Table49[],3,FALSE)</f>
        <v>427</v>
      </c>
      <c r="D7">
        <f>VLOOKUP(A7,Table49[],4,FALSE)</f>
        <v>0</v>
      </c>
      <c r="H7">
        <v>28403</v>
      </c>
      <c r="I7" t="s">
        <v>7</v>
      </c>
      <c r="J7">
        <v>389</v>
      </c>
      <c r="K7">
        <v>0</v>
      </c>
      <c r="N7" s="151">
        <v>28015</v>
      </c>
      <c r="O7" s="152">
        <v>427</v>
      </c>
      <c r="P7" s="152">
        <v>0</v>
      </c>
    </row>
    <row r="8" spans="1:16" x14ac:dyDescent="0.3">
      <c r="A8">
        <v>28181</v>
      </c>
      <c r="B8" t="s">
        <v>2</v>
      </c>
      <c r="C8">
        <f>VLOOKUP(A8,Table49[],3,FALSE)</f>
        <v>422</v>
      </c>
      <c r="D8">
        <f>VLOOKUP(A8,Table49[],4,FALSE)</f>
        <v>0</v>
      </c>
      <c r="H8">
        <v>28402</v>
      </c>
      <c r="I8" t="s">
        <v>7</v>
      </c>
      <c r="J8">
        <v>26</v>
      </c>
      <c r="K8">
        <v>0</v>
      </c>
      <c r="N8" s="151">
        <v>28126</v>
      </c>
      <c r="O8" s="152">
        <v>485.5</v>
      </c>
      <c r="P8" s="152">
        <v>0</v>
      </c>
    </row>
    <row r="9" spans="1:16" x14ac:dyDescent="0.3">
      <c r="A9">
        <v>28229</v>
      </c>
      <c r="B9" t="s">
        <v>2</v>
      </c>
      <c r="C9">
        <f>VLOOKUP(A9,Table49[],3,FALSE)</f>
        <v>101</v>
      </c>
      <c r="D9">
        <f>VLOOKUP(A9,Table49[],4,FALSE)</f>
        <v>0</v>
      </c>
      <c r="H9">
        <v>28401</v>
      </c>
      <c r="I9" t="s">
        <v>7</v>
      </c>
      <c r="J9">
        <v>430</v>
      </c>
      <c r="K9">
        <v>0</v>
      </c>
      <c r="N9" s="151">
        <v>28147</v>
      </c>
      <c r="O9" s="152">
        <v>1082</v>
      </c>
      <c r="P9" s="152">
        <v>0</v>
      </c>
    </row>
    <row r="10" spans="1:16" x14ac:dyDescent="0.3">
      <c r="A10">
        <v>28266</v>
      </c>
      <c r="B10" t="s">
        <v>2</v>
      </c>
      <c r="C10">
        <f>VLOOKUP(A10,Table49[],3,FALSE)</f>
        <v>320</v>
      </c>
      <c r="D10">
        <f>VLOOKUP(A10,Table49[],4,FALSE)</f>
        <v>0</v>
      </c>
      <c r="H10">
        <v>28400</v>
      </c>
      <c r="I10" t="s">
        <v>7</v>
      </c>
      <c r="J10">
        <v>638</v>
      </c>
      <c r="K10">
        <v>0</v>
      </c>
      <c r="N10" s="151">
        <v>28236</v>
      </c>
      <c r="O10" s="152">
        <v>423</v>
      </c>
      <c r="P10" s="152">
        <v>0</v>
      </c>
    </row>
    <row r="11" spans="1:16" x14ac:dyDescent="0.3">
      <c r="A11">
        <v>28278</v>
      </c>
      <c r="B11" t="s">
        <v>2</v>
      </c>
      <c r="C11">
        <f>VLOOKUP(A11,Table49[],3,FALSE)</f>
        <v>575</v>
      </c>
      <c r="D11">
        <f>VLOOKUP(A11,Table49[],4,FALSE)</f>
        <v>0</v>
      </c>
      <c r="H11">
        <v>28399</v>
      </c>
      <c r="I11" t="s">
        <v>7</v>
      </c>
      <c r="J11">
        <v>924</v>
      </c>
      <c r="K11">
        <v>0</v>
      </c>
      <c r="N11" s="151">
        <v>28240</v>
      </c>
      <c r="O11" s="152">
        <v>659</v>
      </c>
      <c r="P11" s="152">
        <v>0</v>
      </c>
    </row>
    <row r="12" spans="1:16" x14ac:dyDescent="0.3">
      <c r="A12">
        <v>28293</v>
      </c>
      <c r="B12" t="s">
        <v>2</v>
      </c>
      <c r="C12">
        <f>VLOOKUP(A12,Table49[],3,FALSE)</f>
        <v>501</v>
      </c>
      <c r="D12">
        <f>VLOOKUP(A12,Table49[],4,FALSE)</f>
        <v>0</v>
      </c>
      <c r="H12">
        <v>28398</v>
      </c>
      <c r="I12" t="s">
        <v>7</v>
      </c>
      <c r="J12">
        <v>575</v>
      </c>
      <c r="K12">
        <v>0</v>
      </c>
      <c r="N12" s="151">
        <v>28276</v>
      </c>
      <c r="O12" s="152">
        <v>891</v>
      </c>
      <c r="P12" s="152">
        <v>891</v>
      </c>
    </row>
    <row r="13" spans="1:16" x14ac:dyDescent="0.3">
      <c r="A13">
        <v>28317</v>
      </c>
      <c r="B13" t="s">
        <v>2</v>
      </c>
      <c r="C13">
        <f>VLOOKUP(A13,Table49[],3,FALSE)</f>
        <v>526</v>
      </c>
      <c r="D13">
        <f>VLOOKUP(A13,Table49[],4,FALSE)</f>
        <v>0</v>
      </c>
      <c r="H13">
        <v>28397</v>
      </c>
      <c r="I13" t="s">
        <v>7</v>
      </c>
      <c r="J13">
        <v>392</v>
      </c>
      <c r="K13">
        <v>0</v>
      </c>
      <c r="N13" s="151">
        <v>28282</v>
      </c>
      <c r="O13" s="152">
        <v>1003</v>
      </c>
      <c r="P13" s="152">
        <v>0</v>
      </c>
    </row>
    <row r="14" spans="1:16" x14ac:dyDescent="0.3">
      <c r="A14">
        <v>28253</v>
      </c>
      <c r="B14" t="s">
        <v>2</v>
      </c>
      <c r="C14">
        <f>VLOOKUP(A14,Table49[],3,FALSE)</f>
        <v>416</v>
      </c>
      <c r="D14">
        <f>VLOOKUP(A14,Table49[],4,FALSE)</f>
        <v>0</v>
      </c>
      <c r="H14">
        <v>28396</v>
      </c>
      <c r="I14" t="s">
        <v>7</v>
      </c>
      <c r="J14">
        <v>660</v>
      </c>
      <c r="K14">
        <v>0</v>
      </c>
      <c r="N14" s="151">
        <v>28285</v>
      </c>
      <c r="O14" s="152">
        <v>512</v>
      </c>
      <c r="P14" s="152">
        <v>0</v>
      </c>
    </row>
    <row r="15" spans="1:16" x14ac:dyDescent="0.3">
      <c r="A15">
        <v>28169</v>
      </c>
      <c r="B15" t="s">
        <v>2</v>
      </c>
      <c r="C15">
        <f>VLOOKUP(A15,Table49[],3,FALSE)</f>
        <v>583</v>
      </c>
      <c r="D15">
        <f>VLOOKUP(A15,Table49[],4,FALSE)</f>
        <v>0</v>
      </c>
      <c r="H15">
        <v>28395</v>
      </c>
      <c r="I15" t="s">
        <v>7</v>
      </c>
      <c r="J15">
        <v>530</v>
      </c>
      <c r="K15">
        <v>0</v>
      </c>
      <c r="N15" s="151">
        <v>28286</v>
      </c>
      <c r="O15" s="152">
        <v>776</v>
      </c>
      <c r="P15" s="152">
        <v>776</v>
      </c>
    </row>
    <row r="16" spans="1:16" x14ac:dyDescent="0.3">
      <c r="A16">
        <v>28224</v>
      </c>
      <c r="B16" t="s">
        <v>2</v>
      </c>
      <c r="C16">
        <f>VLOOKUP(A16,Table49[],3,FALSE)</f>
        <v>515</v>
      </c>
      <c r="D16">
        <f>VLOOKUP(A16,Table49[],4,FALSE)</f>
        <v>0</v>
      </c>
      <c r="H16">
        <v>28394</v>
      </c>
      <c r="I16" t="s">
        <v>7</v>
      </c>
      <c r="J16">
        <v>682</v>
      </c>
      <c r="K16">
        <v>0</v>
      </c>
      <c r="N16" s="151">
        <v>28290</v>
      </c>
      <c r="O16" s="152">
        <v>320</v>
      </c>
      <c r="P16" s="152">
        <v>0</v>
      </c>
    </row>
    <row r="17" spans="1:16" x14ac:dyDescent="0.3">
      <c r="A17">
        <v>28318</v>
      </c>
      <c r="B17" t="s">
        <v>39</v>
      </c>
      <c r="C17">
        <f>VLOOKUP(A17,Table49[],3,FALSE)</f>
        <v>457</v>
      </c>
      <c r="D17">
        <f>VLOOKUP(A17,Table49[],4,FALSE)</f>
        <v>0</v>
      </c>
      <c r="H17">
        <v>28393</v>
      </c>
      <c r="I17" t="s">
        <v>7</v>
      </c>
      <c r="J17">
        <v>1283</v>
      </c>
      <c r="K17">
        <v>0</v>
      </c>
      <c r="N17" s="151">
        <v>28301</v>
      </c>
      <c r="O17" s="152">
        <v>1093</v>
      </c>
      <c r="P17" s="152">
        <v>0</v>
      </c>
    </row>
    <row r="18" spans="1:16" x14ac:dyDescent="0.3">
      <c r="A18">
        <v>28242</v>
      </c>
      <c r="B18" t="s">
        <v>39</v>
      </c>
      <c r="C18">
        <f>VLOOKUP(A18,Table49[],3,FALSE)</f>
        <v>471</v>
      </c>
      <c r="D18">
        <f>VLOOKUP(A18,Table49[],4,FALSE)</f>
        <v>0</v>
      </c>
      <c r="H18">
        <v>28392</v>
      </c>
      <c r="I18" t="s">
        <v>7</v>
      </c>
      <c r="J18">
        <v>377</v>
      </c>
      <c r="K18">
        <v>0</v>
      </c>
      <c r="N18" s="151">
        <v>28303</v>
      </c>
      <c r="O18" s="152">
        <v>765</v>
      </c>
      <c r="P18" s="152">
        <v>765</v>
      </c>
    </row>
    <row r="19" spans="1:16" x14ac:dyDescent="0.3">
      <c r="A19">
        <v>28283</v>
      </c>
      <c r="B19" t="s">
        <v>39</v>
      </c>
      <c r="C19">
        <f>VLOOKUP(A19,Table49[],3,FALSE)</f>
        <v>418.5</v>
      </c>
      <c r="D19">
        <f>VLOOKUP(A19,Table49[],4,FALSE)</f>
        <v>0</v>
      </c>
      <c r="H19">
        <v>28391</v>
      </c>
      <c r="I19" t="s">
        <v>7</v>
      </c>
      <c r="J19">
        <v>426</v>
      </c>
      <c r="K19">
        <v>0</v>
      </c>
      <c r="N19" s="151">
        <v>28305</v>
      </c>
      <c r="O19" s="152">
        <v>480</v>
      </c>
      <c r="P19" s="152">
        <v>0</v>
      </c>
    </row>
    <row r="20" spans="1:16" x14ac:dyDescent="0.3">
      <c r="A20">
        <v>28124</v>
      </c>
      <c r="B20" t="s">
        <v>39</v>
      </c>
      <c r="C20">
        <f>VLOOKUP(A20,Table49[],3,FALSE)</f>
        <v>647</v>
      </c>
      <c r="D20">
        <f>VLOOKUP(A20,Table49[],4,FALSE)</f>
        <v>0</v>
      </c>
      <c r="H20">
        <v>28390</v>
      </c>
      <c r="I20" t="s">
        <v>7</v>
      </c>
      <c r="J20">
        <v>499</v>
      </c>
      <c r="K20">
        <v>0</v>
      </c>
      <c r="N20" s="151">
        <v>28328</v>
      </c>
      <c r="O20" s="152">
        <v>617</v>
      </c>
      <c r="P20" s="152">
        <v>0</v>
      </c>
    </row>
    <row r="21" spans="1:16" x14ac:dyDescent="0.3">
      <c r="A21">
        <v>28292</v>
      </c>
      <c r="B21" t="s">
        <v>39</v>
      </c>
      <c r="C21">
        <f>VLOOKUP(A21,Table49[],3,FALSE)</f>
        <v>619</v>
      </c>
      <c r="D21">
        <f>VLOOKUP(A21,Table49[],4,FALSE)</f>
        <v>0</v>
      </c>
      <c r="H21">
        <v>28389</v>
      </c>
      <c r="I21" t="s">
        <v>7</v>
      </c>
      <c r="J21">
        <v>801</v>
      </c>
      <c r="K21">
        <v>0</v>
      </c>
      <c r="N21" s="151" t="s">
        <v>30</v>
      </c>
      <c r="O21" s="152">
        <v>10455.5</v>
      </c>
      <c r="P21" s="152">
        <v>2432</v>
      </c>
    </row>
    <row r="22" spans="1:16" ht="14.4" x14ac:dyDescent="0.3">
      <c r="A22">
        <v>28174</v>
      </c>
      <c r="B22" t="s">
        <v>39</v>
      </c>
      <c r="C22">
        <f>VLOOKUP(A22,Table49[],3,FALSE)</f>
        <v>459</v>
      </c>
      <c r="D22">
        <f>VLOOKUP(A22,Table49[],4,FALSE)</f>
        <v>0</v>
      </c>
      <c r="H22">
        <v>28388</v>
      </c>
      <c r="I22" t="s">
        <v>7</v>
      </c>
      <c r="J22">
        <v>1036</v>
      </c>
      <c r="K22">
        <v>0</v>
      </c>
      <c r="N22"/>
      <c r="O22"/>
      <c r="P22"/>
    </row>
    <row r="23" spans="1:16" ht="14.4" x14ac:dyDescent="0.3">
      <c r="A23">
        <v>27982</v>
      </c>
      <c r="B23" t="s">
        <v>39</v>
      </c>
      <c r="C23">
        <f>VLOOKUP(A23,Table49[],3,FALSE)</f>
        <v>29</v>
      </c>
      <c r="D23">
        <f>VLOOKUP(A23,Table49[],4,FALSE)</f>
        <v>0</v>
      </c>
      <c r="H23">
        <v>28387</v>
      </c>
      <c r="I23" t="s">
        <v>7</v>
      </c>
      <c r="J23">
        <v>523</v>
      </c>
      <c r="K23">
        <v>0</v>
      </c>
      <c r="N23"/>
      <c r="O23"/>
      <c r="P23"/>
    </row>
    <row r="24" spans="1:16" ht="14.4" x14ac:dyDescent="0.3">
      <c r="A24">
        <v>28154</v>
      </c>
      <c r="B24" t="s">
        <v>39</v>
      </c>
      <c r="C24">
        <f>VLOOKUP(A24,Table49[],3,FALSE)</f>
        <v>577</v>
      </c>
      <c r="D24">
        <f>VLOOKUP(A24,Table49[],4,FALSE)</f>
        <v>577</v>
      </c>
      <c r="H24">
        <v>28386</v>
      </c>
      <c r="I24" t="s">
        <v>7</v>
      </c>
      <c r="J24">
        <v>477</v>
      </c>
      <c r="K24">
        <v>0</v>
      </c>
      <c r="N24"/>
      <c r="O24"/>
      <c r="P24"/>
    </row>
    <row r="25" spans="1:16" ht="14.4" x14ac:dyDescent="0.3">
      <c r="A25">
        <v>28226</v>
      </c>
      <c r="B25" t="s">
        <v>39</v>
      </c>
      <c r="C25">
        <v>827</v>
      </c>
      <c r="D25">
        <v>827</v>
      </c>
      <c r="H25">
        <v>28385</v>
      </c>
      <c r="I25" t="s">
        <v>7</v>
      </c>
      <c r="J25">
        <v>473</v>
      </c>
      <c r="K25">
        <v>0</v>
      </c>
      <c r="N25"/>
      <c r="O25"/>
      <c r="P25"/>
    </row>
    <row r="26" spans="1:16" ht="14.4" x14ac:dyDescent="0.3">
      <c r="A26">
        <v>28204</v>
      </c>
      <c r="B26" t="s">
        <v>39</v>
      </c>
      <c r="C26">
        <f>VLOOKUP(A26,Table49[],3,FALSE)</f>
        <v>1249</v>
      </c>
      <c r="D26">
        <f>VLOOKUP(A26,Table49[],4,FALSE)</f>
        <v>0</v>
      </c>
      <c r="H26">
        <v>28384</v>
      </c>
      <c r="I26" t="s">
        <v>7</v>
      </c>
      <c r="J26">
        <v>1395</v>
      </c>
      <c r="K26">
        <v>0</v>
      </c>
      <c r="N26"/>
      <c r="O26"/>
      <c r="P26"/>
    </row>
    <row r="27" spans="1:16" ht="14.4" x14ac:dyDescent="0.3">
      <c r="A27">
        <v>28323</v>
      </c>
      <c r="B27" t="s">
        <v>39</v>
      </c>
      <c r="C27">
        <f>VLOOKUP(A27,Table49[],3,FALSE)</f>
        <v>1126</v>
      </c>
      <c r="D27">
        <f>VLOOKUP(A27,Table49[],4,FALSE)</f>
        <v>0</v>
      </c>
      <c r="H27">
        <v>28383</v>
      </c>
      <c r="I27" t="s">
        <v>7</v>
      </c>
      <c r="J27">
        <v>1032</v>
      </c>
      <c r="K27">
        <v>0</v>
      </c>
      <c r="N27"/>
      <c r="O27"/>
      <c r="P27"/>
    </row>
    <row r="28" spans="1:16" ht="14.4" x14ac:dyDescent="0.3">
      <c r="A28">
        <v>28225</v>
      </c>
      <c r="B28" t="s">
        <v>39</v>
      </c>
      <c r="C28">
        <f>VLOOKUP(A28,Table49[],3,FALSE)</f>
        <v>569</v>
      </c>
      <c r="D28">
        <f>VLOOKUP(A28,Table49[],4,FALSE)</f>
        <v>0</v>
      </c>
      <c r="H28">
        <v>28382</v>
      </c>
      <c r="I28" t="s">
        <v>7</v>
      </c>
      <c r="J28">
        <v>500</v>
      </c>
      <c r="K28">
        <v>0</v>
      </c>
      <c r="N28"/>
      <c r="O28"/>
      <c r="P28"/>
    </row>
    <row r="29" spans="1:16" ht="14.4" x14ac:dyDescent="0.3">
      <c r="A29">
        <v>28377</v>
      </c>
      <c r="B29" t="s">
        <v>39</v>
      </c>
      <c r="C29">
        <f>VLOOKUP(A29,Table49[],3,FALSE)</f>
        <v>716.5</v>
      </c>
      <c r="D29">
        <f>VLOOKUP(A29,Table49[],4,FALSE)</f>
        <v>0</v>
      </c>
      <c r="H29">
        <v>28381</v>
      </c>
      <c r="I29" t="s">
        <v>7</v>
      </c>
      <c r="J29">
        <v>501</v>
      </c>
      <c r="K29">
        <v>501</v>
      </c>
      <c r="N29"/>
      <c r="O29"/>
      <c r="P29"/>
    </row>
    <row r="30" spans="1:16" ht="14.4" x14ac:dyDescent="0.3">
      <c r="A30">
        <v>28300</v>
      </c>
      <c r="B30" t="s">
        <v>39</v>
      </c>
      <c r="C30">
        <v>553</v>
      </c>
      <c r="D30">
        <v>0</v>
      </c>
      <c r="H30">
        <v>28380</v>
      </c>
      <c r="I30" t="s">
        <v>7</v>
      </c>
      <c r="J30">
        <v>598</v>
      </c>
      <c r="K30">
        <v>598</v>
      </c>
      <c r="N30"/>
      <c r="O30"/>
      <c r="P30"/>
    </row>
    <row r="31" spans="1:16" ht="14.4" x14ac:dyDescent="0.3">
      <c r="A31">
        <v>28359</v>
      </c>
      <c r="B31" t="s">
        <v>39</v>
      </c>
      <c r="C31">
        <f>VLOOKUP(A31,Table49[],3,FALSE)</f>
        <v>759</v>
      </c>
      <c r="D31">
        <f>VLOOKUP(A31,Table49[],4,FALSE)</f>
        <v>0</v>
      </c>
      <c r="H31">
        <v>28379</v>
      </c>
      <c r="I31" t="s">
        <v>7</v>
      </c>
      <c r="J31">
        <v>1252</v>
      </c>
      <c r="K31">
        <v>0</v>
      </c>
      <c r="N31"/>
      <c r="O31"/>
      <c r="P31"/>
    </row>
    <row r="32" spans="1:16" ht="14.4" x14ac:dyDescent="0.3">
      <c r="A32">
        <v>28247</v>
      </c>
      <c r="B32" t="s">
        <v>38</v>
      </c>
      <c r="C32">
        <f>VLOOKUP(A32,Table49[],3,FALSE)</f>
        <v>1779</v>
      </c>
      <c r="D32">
        <f>VLOOKUP(A32,Table49[],4,FALSE)</f>
        <v>0</v>
      </c>
      <c r="H32">
        <v>28377</v>
      </c>
      <c r="I32" t="s">
        <v>18</v>
      </c>
      <c r="J32">
        <v>716.5</v>
      </c>
      <c r="K32">
        <v>0</v>
      </c>
      <c r="N32"/>
      <c r="O32"/>
      <c r="P32"/>
    </row>
    <row r="33" spans="1:16" ht="14.4" x14ac:dyDescent="0.3">
      <c r="A33">
        <v>28273</v>
      </c>
      <c r="B33" t="s">
        <v>38</v>
      </c>
      <c r="C33">
        <f>VLOOKUP(A33,Table49[],3,FALSE)</f>
        <v>58</v>
      </c>
      <c r="D33">
        <f>VLOOKUP(A33,Table49[],4,FALSE)</f>
        <v>0</v>
      </c>
      <c r="H33">
        <v>28376</v>
      </c>
      <c r="I33" t="s">
        <v>7</v>
      </c>
      <c r="J33">
        <v>987</v>
      </c>
      <c r="K33">
        <v>0</v>
      </c>
      <c r="N33"/>
      <c r="O33"/>
      <c r="P33"/>
    </row>
    <row r="34" spans="1:16" ht="14.4" x14ac:dyDescent="0.3">
      <c r="A34">
        <v>28118</v>
      </c>
      <c r="B34" t="s">
        <v>38</v>
      </c>
      <c r="C34">
        <v>944</v>
      </c>
      <c r="D34">
        <v>0</v>
      </c>
      <c r="H34">
        <v>28375</v>
      </c>
      <c r="I34" t="s">
        <v>7</v>
      </c>
      <c r="J34">
        <v>723</v>
      </c>
      <c r="K34">
        <v>0</v>
      </c>
      <c r="N34"/>
      <c r="O34"/>
      <c r="P34"/>
    </row>
    <row r="35" spans="1:16" ht="14.4" x14ac:dyDescent="0.3">
      <c r="A35">
        <v>28310</v>
      </c>
      <c r="B35" t="s">
        <v>38</v>
      </c>
      <c r="C35">
        <f>VLOOKUP(A35,Table49[],3,FALSE)</f>
        <v>38</v>
      </c>
      <c r="D35">
        <f>VLOOKUP(A35,Table49[],4,FALSE)</f>
        <v>0</v>
      </c>
      <c r="H35">
        <v>28374</v>
      </c>
      <c r="I35" t="s">
        <v>7</v>
      </c>
      <c r="J35">
        <v>924</v>
      </c>
      <c r="K35">
        <v>0</v>
      </c>
      <c r="N35"/>
      <c r="O35"/>
      <c r="P35"/>
    </row>
    <row r="36" spans="1:16" ht="14.4" x14ac:dyDescent="0.3">
      <c r="A36">
        <v>28256</v>
      </c>
      <c r="B36" t="s">
        <v>38</v>
      </c>
      <c r="C36">
        <f>VLOOKUP(A36,Table49[],3,FALSE)</f>
        <v>1312</v>
      </c>
      <c r="D36">
        <f>VLOOKUP(A36,Table49[],4,FALSE)</f>
        <v>0</v>
      </c>
      <c r="H36">
        <v>28373</v>
      </c>
      <c r="I36" t="s">
        <v>7</v>
      </c>
      <c r="J36">
        <v>2386</v>
      </c>
      <c r="K36">
        <v>0</v>
      </c>
      <c r="N36"/>
      <c r="O36"/>
      <c r="P36"/>
    </row>
    <row r="37" spans="1:16" ht="14.4" x14ac:dyDescent="0.3">
      <c r="A37">
        <v>28239</v>
      </c>
      <c r="B37" t="s">
        <v>38</v>
      </c>
      <c r="C37">
        <f>VLOOKUP(A37,Table49[],3,FALSE)</f>
        <v>1071.6500000000001</v>
      </c>
      <c r="D37">
        <f>VLOOKUP(A37,Table49[],4,FALSE)</f>
        <v>0</v>
      </c>
      <c r="H37">
        <v>28372</v>
      </c>
      <c r="I37" t="s">
        <v>7</v>
      </c>
      <c r="J37">
        <v>1615</v>
      </c>
      <c r="K37">
        <v>0</v>
      </c>
      <c r="N37"/>
      <c r="O37"/>
      <c r="P37"/>
    </row>
    <row r="38" spans="1:16" ht="14.4" x14ac:dyDescent="0.3">
      <c r="A38">
        <v>28340</v>
      </c>
      <c r="B38" t="s">
        <v>46</v>
      </c>
      <c r="C38">
        <f>VLOOKUP(A38,Table49[],3,FALSE)</f>
        <v>581</v>
      </c>
      <c r="D38">
        <f>VLOOKUP(A38,Table49[],4,FALSE)</f>
        <v>0</v>
      </c>
      <c r="H38">
        <v>28371</v>
      </c>
      <c r="I38" t="s">
        <v>7</v>
      </c>
      <c r="J38">
        <v>55</v>
      </c>
      <c r="K38">
        <v>0</v>
      </c>
      <c r="N38"/>
      <c r="O38"/>
      <c r="P38"/>
    </row>
    <row r="39" spans="1:16" ht="14.4" x14ac:dyDescent="0.3">
      <c r="A39">
        <v>28296</v>
      </c>
      <c r="B39" t="s">
        <v>46</v>
      </c>
      <c r="C39">
        <f>VLOOKUP(A39,Table49[],3,FALSE)</f>
        <v>489</v>
      </c>
      <c r="D39">
        <f>VLOOKUP(A39,Table49[],4,FALSE)</f>
        <v>0</v>
      </c>
      <c r="H39">
        <v>28370</v>
      </c>
      <c r="I39" t="s">
        <v>7</v>
      </c>
      <c r="J39">
        <v>503</v>
      </c>
      <c r="K39">
        <v>0</v>
      </c>
      <c r="N39"/>
      <c r="O39"/>
      <c r="P39"/>
    </row>
    <row r="40" spans="1:16" ht="14.4" x14ac:dyDescent="0.3">
      <c r="A40">
        <v>28070</v>
      </c>
      <c r="B40" t="s">
        <v>46</v>
      </c>
      <c r="C40">
        <f>VLOOKUP(A40,Table49[],3,FALSE)</f>
        <v>410</v>
      </c>
      <c r="D40">
        <f>VLOOKUP(A40,Table49[],4,FALSE)</f>
        <v>0</v>
      </c>
      <c r="H40">
        <v>28369</v>
      </c>
      <c r="I40" t="s">
        <v>7</v>
      </c>
      <c r="J40">
        <v>221</v>
      </c>
      <c r="K40">
        <v>0</v>
      </c>
      <c r="N40"/>
      <c r="O40"/>
      <c r="P40"/>
    </row>
    <row r="41" spans="1:16" ht="14.4" x14ac:dyDescent="0.3">
      <c r="A41">
        <v>28322</v>
      </c>
      <c r="B41" t="s">
        <v>46</v>
      </c>
      <c r="C41">
        <f>VLOOKUP(A41,Table49[],3,FALSE)</f>
        <v>200</v>
      </c>
      <c r="D41">
        <f>VLOOKUP(A41,Table49[],4,FALSE)</f>
        <v>0</v>
      </c>
      <c r="H41">
        <v>28368</v>
      </c>
      <c r="I41" t="s">
        <v>7</v>
      </c>
      <c r="J41">
        <v>59</v>
      </c>
      <c r="K41">
        <v>0</v>
      </c>
      <c r="N41"/>
      <c r="O41"/>
      <c r="P41"/>
    </row>
    <row r="42" spans="1:16" ht="14.4" x14ac:dyDescent="0.3">
      <c r="A42">
        <v>28268</v>
      </c>
      <c r="B42" t="s">
        <v>46</v>
      </c>
      <c r="C42">
        <f>VLOOKUP(A42,Table49[],3,FALSE)</f>
        <v>360</v>
      </c>
      <c r="D42">
        <f>VLOOKUP(A42,Table49[],4,FALSE)</f>
        <v>0</v>
      </c>
      <c r="H42">
        <v>28367</v>
      </c>
      <c r="I42" t="s">
        <v>7</v>
      </c>
      <c r="J42">
        <v>504</v>
      </c>
      <c r="K42">
        <v>0</v>
      </c>
      <c r="N42"/>
      <c r="O42"/>
      <c r="P42"/>
    </row>
    <row r="43" spans="1:16" ht="14.4" x14ac:dyDescent="0.3">
      <c r="A43">
        <v>28184</v>
      </c>
      <c r="B43" t="s">
        <v>46</v>
      </c>
      <c r="C43">
        <f>VLOOKUP(A43,Table49[],3,FALSE)</f>
        <v>581</v>
      </c>
      <c r="D43">
        <f>VLOOKUP(A43,Table49[],4,FALSE)</f>
        <v>0</v>
      </c>
      <c r="H43">
        <v>28366</v>
      </c>
      <c r="I43" t="s">
        <v>7</v>
      </c>
      <c r="J43">
        <v>60</v>
      </c>
      <c r="K43">
        <v>0</v>
      </c>
      <c r="N43"/>
      <c r="O43"/>
      <c r="P43"/>
    </row>
    <row r="44" spans="1:16" ht="14.4" x14ac:dyDescent="0.3">
      <c r="A44">
        <v>27958</v>
      </c>
      <c r="B44" t="s">
        <v>46</v>
      </c>
      <c r="C44">
        <f>VLOOKUP(A44,Table49[],3,FALSE)</f>
        <v>86</v>
      </c>
      <c r="D44">
        <f>VLOOKUP(A44,Table49[],4,FALSE)</f>
        <v>0</v>
      </c>
      <c r="H44">
        <v>28365</v>
      </c>
      <c r="I44" t="s">
        <v>7</v>
      </c>
      <c r="J44">
        <v>508</v>
      </c>
      <c r="K44">
        <v>0</v>
      </c>
      <c r="N44"/>
      <c r="O44"/>
      <c r="P44"/>
    </row>
    <row r="45" spans="1:16" ht="14.4" x14ac:dyDescent="0.3">
      <c r="A45">
        <v>28341</v>
      </c>
      <c r="B45" t="s">
        <v>46</v>
      </c>
      <c r="C45">
        <f>VLOOKUP(A45,Table49[],3,FALSE)</f>
        <v>320</v>
      </c>
      <c r="D45">
        <f>VLOOKUP(A45,Table49[],4,FALSE)</f>
        <v>0</v>
      </c>
      <c r="H45">
        <v>28364</v>
      </c>
      <c r="I45" t="s">
        <v>7</v>
      </c>
      <c r="J45">
        <v>602</v>
      </c>
      <c r="K45">
        <v>0</v>
      </c>
      <c r="N45"/>
      <c r="O45"/>
      <c r="P45"/>
    </row>
    <row r="46" spans="1:16" ht="14.4" x14ac:dyDescent="0.3">
      <c r="A46">
        <v>28222</v>
      </c>
      <c r="B46" t="s">
        <v>46</v>
      </c>
      <c r="C46">
        <f>VLOOKUP(A46,Table49[],3,FALSE)</f>
        <v>556</v>
      </c>
      <c r="D46">
        <f>VLOOKUP(A46,Table49[],4,FALSE)</f>
        <v>0</v>
      </c>
      <c r="H46">
        <v>28363</v>
      </c>
      <c r="I46" t="s">
        <v>7</v>
      </c>
      <c r="J46">
        <v>203</v>
      </c>
      <c r="K46">
        <v>0</v>
      </c>
      <c r="N46"/>
      <c r="O46"/>
      <c r="P46"/>
    </row>
    <row r="47" spans="1:16" ht="14.4" x14ac:dyDescent="0.3">
      <c r="A47">
        <v>28306</v>
      </c>
      <c r="B47" t="s">
        <v>46</v>
      </c>
      <c r="C47">
        <f>VLOOKUP(A47,Table49[],3,FALSE)</f>
        <v>963</v>
      </c>
      <c r="D47">
        <f>VLOOKUP(A47,Table49[],4,FALSE)</f>
        <v>0</v>
      </c>
      <c r="H47">
        <v>28362</v>
      </c>
      <c r="I47" t="s">
        <v>7</v>
      </c>
      <c r="J47">
        <v>520</v>
      </c>
      <c r="K47">
        <v>0</v>
      </c>
      <c r="N47"/>
      <c r="O47"/>
      <c r="P47"/>
    </row>
    <row r="48" spans="1:16" ht="14.4" x14ac:dyDescent="0.3">
      <c r="A48">
        <v>28334</v>
      </c>
      <c r="B48" t="s">
        <v>46</v>
      </c>
      <c r="C48">
        <f>VLOOKUP(A48,Table49[],3,FALSE)</f>
        <v>638</v>
      </c>
      <c r="D48">
        <f>VLOOKUP(A48,Table49[],4,FALSE)</f>
        <v>0</v>
      </c>
      <c r="H48">
        <v>28361</v>
      </c>
      <c r="I48" t="s">
        <v>67</v>
      </c>
      <c r="J48">
        <v>724</v>
      </c>
      <c r="K48">
        <v>0</v>
      </c>
      <c r="N48"/>
      <c r="O48"/>
      <c r="P48"/>
    </row>
    <row r="49" spans="1:16" ht="14.4" x14ac:dyDescent="0.3">
      <c r="A49">
        <v>28304</v>
      </c>
      <c r="B49" t="s">
        <v>46</v>
      </c>
      <c r="C49">
        <f>VLOOKUP(A49,Table49[],3,FALSE)</f>
        <v>896</v>
      </c>
      <c r="D49">
        <f>VLOOKUP(A49,Table49[],4,FALSE)</f>
        <v>0</v>
      </c>
      <c r="H49">
        <v>28360</v>
      </c>
      <c r="I49" t="s">
        <v>7</v>
      </c>
      <c r="J49">
        <v>742</v>
      </c>
      <c r="K49">
        <v>0</v>
      </c>
      <c r="N49"/>
      <c r="O49"/>
      <c r="P49"/>
    </row>
    <row r="50" spans="1:16" ht="14.4" x14ac:dyDescent="0.3">
      <c r="A50">
        <v>28345</v>
      </c>
      <c r="B50" t="s">
        <v>46</v>
      </c>
      <c r="C50">
        <f>VLOOKUP(A50,Table49[],3,FALSE)</f>
        <v>761</v>
      </c>
      <c r="D50">
        <f>VLOOKUP(A50,Table49[],4,FALSE)</f>
        <v>0</v>
      </c>
      <c r="H50">
        <v>28359</v>
      </c>
      <c r="I50" t="s">
        <v>20</v>
      </c>
      <c r="J50">
        <v>759</v>
      </c>
      <c r="K50">
        <v>0</v>
      </c>
      <c r="N50"/>
      <c r="O50"/>
      <c r="P50"/>
    </row>
    <row r="51" spans="1:16" ht="14.4" x14ac:dyDescent="0.3">
      <c r="A51">
        <v>28289</v>
      </c>
      <c r="B51" t="s">
        <v>46</v>
      </c>
      <c r="C51">
        <f>VLOOKUP(A51,Table49[],3,FALSE)</f>
        <v>202</v>
      </c>
      <c r="D51">
        <f>VLOOKUP(A51,Table49[],4,FALSE)</f>
        <v>0</v>
      </c>
      <c r="H51">
        <v>28358</v>
      </c>
      <c r="I51" t="s">
        <v>7</v>
      </c>
      <c r="J51">
        <v>1220</v>
      </c>
      <c r="K51">
        <v>1220</v>
      </c>
      <c r="N51"/>
      <c r="O51"/>
      <c r="P51"/>
    </row>
    <row r="52" spans="1:16" ht="14.4" x14ac:dyDescent="0.3">
      <c r="A52">
        <v>28320</v>
      </c>
      <c r="B52" t="s">
        <v>46</v>
      </c>
      <c r="C52">
        <f>VLOOKUP(A52,Table49[],3,FALSE)</f>
        <v>36</v>
      </c>
      <c r="D52">
        <f>VLOOKUP(A52,Table49[],4,FALSE)</f>
        <v>36</v>
      </c>
      <c r="H52">
        <v>28357</v>
      </c>
      <c r="I52" t="s">
        <v>7</v>
      </c>
      <c r="J52">
        <v>617</v>
      </c>
      <c r="K52">
        <v>0</v>
      </c>
      <c r="N52"/>
      <c r="O52"/>
      <c r="P52"/>
    </row>
    <row r="53" spans="1:16" ht="14.4" x14ac:dyDescent="0.3">
      <c r="A53">
        <v>28255</v>
      </c>
      <c r="B53" t="s">
        <v>46</v>
      </c>
      <c r="C53">
        <f>VLOOKUP(A53,Table49[],3,FALSE)</f>
        <v>678</v>
      </c>
      <c r="D53">
        <f>VLOOKUP(A53,Table49[],4,FALSE)</f>
        <v>0</v>
      </c>
      <c r="H53">
        <v>28356</v>
      </c>
      <c r="I53" t="s">
        <v>7</v>
      </c>
      <c r="J53">
        <v>484</v>
      </c>
      <c r="K53">
        <v>0</v>
      </c>
      <c r="N53"/>
      <c r="O53"/>
      <c r="P53"/>
    </row>
    <row r="54" spans="1:16" ht="14.4" x14ac:dyDescent="0.3">
      <c r="A54">
        <v>28342</v>
      </c>
      <c r="B54" t="s">
        <v>50</v>
      </c>
      <c r="C54">
        <f>VLOOKUP(A54,Table49[],3,FALSE)</f>
        <v>531</v>
      </c>
      <c r="D54">
        <f>VLOOKUP(A54,Table49[],4,FALSE)</f>
        <v>0</v>
      </c>
      <c r="H54">
        <v>28355</v>
      </c>
      <c r="I54" t="s">
        <v>7</v>
      </c>
      <c r="J54">
        <v>427</v>
      </c>
      <c r="K54">
        <v>0</v>
      </c>
      <c r="N54"/>
      <c r="O54"/>
      <c r="P54"/>
    </row>
    <row r="55" spans="1:16" ht="14.4" x14ac:dyDescent="0.3">
      <c r="A55">
        <v>28313</v>
      </c>
      <c r="B55" t="s">
        <v>50</v>
      </c>
      <c r="C55">
        <f>VLOOKUP(A55,Table49[],3,FALSE)</f>
        <v>365</v>
      </c>
      <c r="D55">
        <f>VLOOKUP(A55,Table49[],4,FALSE)</f>
        <v>0</v>
      </c>
      <c r="H55">
        <v>28354</v>
      </c>
      <c r="I55" t="s">
        <v>7</v>
      </c>
      <c r="J55">
        <v>488</v>
      </c>
      <c r="K55">
        <v>0</v>
      </c>
      <c r="N55"/>
      <c r="O55"/>
      <c r="P55"/>
    </row>
    <row r="56" spans="1:16" ht="14.4" x14ac:dyDescent="0.3">
      <c r="A56">
        <v>28308</v>
      </c>
      <c r="B56" t="s">
        <v>50</v>
      </c>
      <c r="C56">
        <f>VLOOKUP(A56,Table49[],3,FALSE)</f>
        <v>486</v>
      </c>
      <c r="D56">
        <f>VLOOKUP(A56,Table49[],4,FALSE)</f>
        <v>0</v>
      </c>
      <c r="H56">
        <v>28353</v>
      </c>
      <c r="I56" t="s">
        <v>7</v>
      </c>
      <c r="J56">
        <v>515</v>
      </c>
      <c r="K56">
        <v>0</v>
      </c>
      <c r="N56"/>
      <c r="O56"/>
      <c r="P56"/>
    </row>
    <row r="57" spans="1:16" ht="14.4" x14ac:dyDescent="0.3">
      <c r="A57">
        <v>28269</v>
      </c>
      <c r="B57" t="s">
        <v>50</v>
      </c>
      <c r="C57">
        <f>VLOOKUP(A57,Table49[],3,FALSE)</f>
        <v>756</v>
      </c>
      <c r="D57">
        <f>VLOOKUP(A57,Table49[],4,FALSE)</f>
        <v>0</v>
      </c>
      <c r="H57">
        <v>28352</v>
      </c>
      <c r="I57" t="s">
        <v>67</v>
      </c>
      <c r="J57">
        <v>934</v>
      </c>
      <c r="K57">
        <v>0</v>
      </c>
      <c r="N57"/>
      <c r="O57"/>
      <c r="P57"/>
    </row>
    <row r="58" spans="1:16" ht="14.4" x14ac:dyDescent="0.3">
      <c r="A58">
        <v>28165</v>
      </c>
      <c r="B58" t="s">
        <v>50</v>
      </c>
      <c r="C58">
        <f>VLOOKUP(A58,Table49[],3,FALSE)</f>
        <v>304</v>
      </c>
      <c r="D58">
        <f>VLOOKUP(A58,Table49[],4,FALSE)</f>
        <v>0</v>
      </c>
      <c r="H58">
        <v>28351</v>
      </c>
      <c r="I58" t="s">
        <v>7</v>
      </c>
      <c r="J58">
        <v>554</v>
      </c>
      <c r="K58">
        <v>0</v>
      </c>
      <c r="N58"/>
      <c r="O58"/>
      <c r="P58"/>
    </row>
    <row r="59" spans="1:16" ht="14.4" x14ac:dyDescent="0.3">
      <c r="A59">
        <v>28294</v>
      </c>
      <c r="B59" t="s">
        <v>50</v>
      </c>
      <c r="C59">
        <f>VLOOKUP(A59,Table49[],3,FALSE)</f>
        <v>760</v>
      </c>
      <c r="D59">
        <f>VLOOKUP(A59,Table49[],4,FALSE)</f>
        <v>0</v>
      </c>
      <c r="H59">
        <v>28350</v>
      </c>
      <c r="I59" t="s">
        <v>7</v>
      </c>
      <c r="J59">
        <v>374</v>
      </c>
      <c r="K59">
        <v>0</v>
      </c>
      <c r="N59"/>
      <c r="O59"/>
      <c r="P59"/>
    </row>
    <row r="60" spans="1:16" ht="14.4" x14ac:dyDescent="0.3">
      <c r="A60">
        <v>28243</v>
      </c>
      <c r="B60" t="s">
        <v>50</v>
      </c>
      <c r="C60">
        <f>VLOOKUP(A60,Table49[],3,FALSE)</f>
        <v>295</v>
      </c>
      <c r="D60">
        <f>VLOOKUP(A60,Table49[],4,FALSE)</f>
        <v>0</v>
      </c>
      <c r="H60">
        <v>28348</v>
      </c>
      <c r="I60" t="s">
        <v>20</v>
      </c>
      <c r="J60">
        <v>0</v>
      </c>
      <c r="K60">
        <v>0</v>
      </c>
      <c r="N60"/>
      <c r="O60"/>
      <c r="P60"/>
    </row>
    <row r="61" spans="1:16" ht="14.4" x14ac:dyDescent="0.3">
      <c r="A61">
        <v>28319</v>
      </c>
      <c r="B61" t="s">
        <v>3</v>
      </c>
      <c r="C61">
        <f>VLOOKUP(A61,Table49[],3,FALSE)</f>
        <v>472</v>
      </c>
      <c r="D61">
        <f>VLOOKUP(A61,Table49[],4,FALSE)</f>
        <v>0</v>
      </c>
      <c r="H61">
        <v>28347</v>
      </c>
      <c r="I61" t="s">
        <v>7</v>
      </c>
      <c r="J61">
        <v>450</v>
      </c>
      <c r="K61">
        <v>450</v>
      </c>
      <c r="N61"/>
      <c r="O61"/>
      <c r="P61"/>
    </row>
    <row r="62" spans="1:16" ht="14.4" x14ac:dyDescent="0.3">
      <c r="A62">
        <v>28332</v>
      </c>
      <c r="B62" t="s">
        <v>3</v>
      </c>
      <c r="C62">
        <f>VLOOKUP(A62,Table49[],3,FALSE)</f>
        <v>454</v>
      </c>
      <c r="D62">
        <f>VLOOKUP(A62,Table49[],4,FALSE)</f>
        <v>0</v>
      </c>
      <c r="H62">
        <v>28346</v>
      </c>
      <c r="I62" t="s">
        <v>7</v>
      </c>
      <c r="J62">
        <v>540</v>
      </c>
      <c r="K62">
        <v>0</v>
      </c>
      <c r="N62"/>
      <c r="O62"/>
      <c r="P62"/>
    </row>
    <row r="63" spans="1:16" ht="14.4" x14ac:dyDescent="0.3">
      <c r="A63">
        <v>28221</v>
      </c>
      <c r="B63" t="s">
        <v>3</v>
      </c>
      <c r="C63">
        <f>VLOOKUP(A63,Table49[],3,FALSE)</f>
        <v>567</v>
      </c>
      <c r="D63">
        <f>VLOOKUP(A63,Table49[],4,FALSE)</f>
        <v>0</v>
      </c>
      <c r="H63">
        <v>28345</v>
      </c>
      <c r="I63" t="s">
        <v>15</v>
      </c>
      <c r="J63">
        <v>761</v>
      </c>
      <c r="K63">
        <v>0</v>
      </c>
      <c r="N63"/>
      <c r="O63"/>
      <c r="P63"/>
    </row>
    <row r="64" spans="1:16" ht="14.4" x14ac:dyDescent="0.3">
      <c r="A64">
        <v>28252</v>
      </c>
      <c r="B64" t="s">
        <v>3</v>
      </c>
      <c r="C64">
        <f>VLOOKUP(A64,Table49[],3,FALSE)</f>
        <v>747</v>
      </c>
      <c r="D64">
        <f>VLOOKUP(A64,Table49[],4,FALSE)</f>
        <v>0</v>
      </c>
      <c r="H64">
        <v>28344</v>
      </c>
      <c r="I64" t="s">
        <v>7</v>
      </c>
      <c r="J64">
        <v>591</v>
      </c>
      <c r="K64">
        <v>0</v>
      </c>
      <c r="N64"/>
      <c r="O64"/>
      <c r="P64"/>
    </row>
    <row r="65" spans="1:16" ht="14.4" x14ac:dyDescent="0.3">
      <c r="A65">
        <v>28203</v>
      </c>
      <c r="B65" t="s">
        <v>3</v>
      </c>
      <c r="C65">
        <f>VLOOKUP(A65,Table49[],3,FALSE)</f>
        <v>751</v>
      </c>
      <c r="D65">
        <f>VLOOKUP(A65,Table49[],4,FALSE)</f>
        <v>0</v>
      </c>
      <c r="H65">
        <v>28343</v>
      </c>
      <c r="I65" t="s">
        <v>67</v>
      </c>
      <c r="J65">
        <v>918</v>
      </c>
      <c r="K65">
        <v>918</v>
      </c>
      <c r="N65"/>
      <c r="O65"/>
      <c r="P65"/>
    </row>
    <row r="66" spans="1:16" ht="14.4" x14ac:dyDescent="0.3">
      <c r="A66">
        <v>28178</v>
      </c>
      <c r="B66" t="s">
        <v>3</v>
      </c>
      <c r="C66">
        <f>VLOOKUP(A66,Table49[],3,FALSE)</f>
        <v>464</v>
      </c>
      <c r="D66">
        <f>VLOOKUP(A66,Table49[],4,FALSE)</f>
        <v>0</v>
      </c>
      <c r="H66">
        <v>28342</v>
      </c>
      <c r="I66" t="s">
        <v>91</v>
      </c>
      <c r="J66">
        <v>531</v>
      </c>
      <c r="K66">
        <v>0</v>
      </c>
      <c r="N66"/>
      <c r="O66"/>
      <c r="P66"/>
    </row>
    <row r="67" spans="1:16" ht="14.4" x14ac:dyDescent="0.3">
      <c r="A67">
        <v>28295</v>
      </c>
      <c r="B67" t="s">
        <v>3</v>
      </c>
      <c r="C67">
        <f>VLOOKUP(A67,Table49[],3,FALSE)</f>
        <v>635</v>
      </c>
      <c r="D67">
        <f>VLOOKUP(A67,Table49[],4,FALSE)</f>
        <v>0</v>
      </c>
      <c r="H67">
        <v>28341</v>
      </c>
      <c r="I67" t="s">
        <v>15</v>
      </c>
      <c r="J67">
        <v>320</v>
      </c>
      <c r="K67">
        <v>0</v>
      </c>
      <c r="N67"/>
      <c r="O67"/>
      <c r="P67"/>
    </row>
    <row r="68" spans="1:16" ht="14.4" x14ac:dyDescent="0.3">
      <c r="A68">
        <v>28291</v>
      </c>
      <c r="B68" t="s">
        <v>3</v>
      </c>
      <c r="C68">
        <f>VLOOKUP(A68,Table49[],3,FALSE)</f>
        <v>979</v>
      </c>
      <c r="D68">
        <f>VLOOKUP(A68,Table49[],4,FALSE)</f>
        <v>0</v>
      </c>
      <c r="H68">
        <v>28340</v>
      </c>
      <c r="I68" t="s">
        <v>15</v>
      </c>
      <c r="J68">
        <v>581</v>
      </c>
      <c r="K68">
        <v>0</v>
      </c>
      <c r="N68"/>
      <c r="O68"/>
      <c r="P68"/>
    </row>
    <row r="69" spans="1:16" ht="14.4" x14ac:dyDescent="0.3">
      <c r="A69">
        <v>28262</v>
      </c>
      <c r="B69" t="s">
        <v>3</v>
      </c>
      <c r="C69">
        <f>VLOOKUP(A69,Table49[],3,FALSE)</f>
        <v>88</v>
      </c>
      <c r="D69">
        <f>VLOOKUP(A69,Table49[],4,FALSE)</f>
        <v>88</v>
      </c>
      <c r="H69">
        <v>28339</v>
      </c>
      <c r="I69" t="s">
        <v>67</v>
      </c>
      <c r="J69">
        <v>460</v>
      </c>
      <c r="K69">
        <v>460</v>
      </c>
      <c r="N69"/>
      <c r="O69"/>
      <c r="P69"/>
    </row>
    <row r="70" spans="1:16" ht="14.4" x14ac:dyDescent="0.3">
      <c r="A70">
        <v>28309</v>
      </c>
      <c r="B70" t="s">
        <v>3</v>
      </c>
      <c r="C70">
        <f>VLOOKUP(A70,Table49[],3,FALSE)</f>
        <v>795</v>
      </c>
      <c r="D70">
        <f>VLOOKUP(A70,Table49[],4,FALSE)</f>
        <v>0</v>
      </c>
      <c r="H70">
        <v>28338</v>
      </c>
      <c r="I70" t="s">
        <v>7</v>
      </c>
      <c r="J70">
        <v>803</v>
      </c>
      <c r="K70">
        <v>0</v>
      </c>
      <c r="N70"/>
      <c r="O70"/>
      <c r="P70"/>
    </row>
    <row r="71" spans="1:16" ht="14.4" x14ac:dyDescent="0.3">
      <c r="A71">
        <v>28249</v>
      </c>
      <c r="B71" t="s">
        <v>3</v>
      </c>
      <c r="C71">
        <f>VLOOKUP(A71,Table49[],3,FALSE)</f>
        <v>453</v>
      </c>
      <c r="D71">
        <f>VLOOKUP(A71,Table49[],4,FALSE)</f>
        <v>453</v>
      </c>
      <c r="H71">
        <v>28337</v>
      </c>
      <c r="I71" t="s">
        <v>67</v>
      </c>
      <c r="J71">
        <v>346</v>
      </c>
      <c r="K71">
        <v>0</v>
      </c>
      <c r="N71"/>
      <c r="O71"/>
      <c r="P71"/>
    </row>
    <row r="72" spans="1:16" ht="14.4" x14ac:dyDescent="0.3">
      <c r="A72">
        <v>28270</v>
      </c>
      <c r="B72" t="s">
        <v>3</v>
      </c>
      <c r="C72">
        <f>VLOOKUP(A72,Table49[],3,FALSE)</f>
        <v>455</v>
      </c>
      <c r="D72">
        <f>VLOOKUP(A72,Table49[],4,FALSE)</f>
        <v>0</v>
      </c>
      <c r="H72">
        <v>28335</v>
      </c>
      <c r="I72" t="s">
        <v>53</v>
      </c>
      <c r="J72">
        <v>955</v>
      </c>
      <c r="K72">
        <v>0</v>
      </c>
      <c r="N72"/>
      <c r="O72"/>
      <c r="P72"/>
    </row>
    <row r="73" spans="1:16" ht="14.4" x14ac:dyDescent="0.3">
      <c r="A73">
        <v>28261</v>
      </c>
      <c r="B73" t="s">
        <v>3</v>
      </c>
      <c r="C73">
        <f>VLOOKUP(A73,Table49[],3,FALSE)</f>
        <v>576</v>
      </c>
      <c r="D73">
        <f>VLOOKUP(A73,Table49[],4,FALSE)</f>
        <v>576</v>
      </c>
      <c r="H73">
        <v>28334</v>
      </c>
      <c r="I73" t="s">
        <v>15</v>
      </c>
      <c r="J73">
        <v>638</v>
      </c>
      <c r="K73">
        <v>0</v>
      </c>
      <c r="N73"/>
      <c r="O73"/>
      <c r="P73"/>
    </row>
    <row r="74" spans="1:16" ht="14.4" x14ac:dyDescent="0.3">
      <c r="A74">
        <v>28258</v>
      </c>
      <c r="B74" t="s">
        <v>3</v>
      </c>
      <c r="C74">
        <f>VLOOKUP(A74,Table49[],3,FALSE)</f>
        <v>1513</v>
      </c>
      <c r="D74">
        <f>VLOOKUP(A74,Table49[],4,FALSE)</f>
        <v>0</v>
      </c>
      <c r="H74">
        <v>28333</v>
      </c>
      <c r="I74" t="s">
        <v>7</v>
      </c>
      <c r="J74">
        <v>643</v>
      </c>
      <c r="K74">
        <v>0</v>
      </c>
      <c r="N74"/>
      <c r="O74"/>
      <c r="P74"/>
    </row>
    <row r="75" spans="1:16" ht="14.4" x14ac:dyDescent="0.3">
      <c r="A75">
        <v>28063</v>
      </c>
      <c r="B75" t="s">
        <v>3</v>
      </c>
      <c r="C75">
        <f>VLOOKUP(A75,Table49[],3,FALSE)</f>
        <v>52</v>
      </c>
      <c r="D75">
        <f>VLOOKUP(A75,Table49[],4,FALSE)</f>
        <v>0</v>
      </c>
      <c r="H75">
        <v>28332</v>
      </c>
      <c r="I75" t="s">
        <v>9</v>
      </c>
      <c r="J75">
        <v>454</v>
      </c>
      <c r="K75">
        <v>0</v>
      </c>
      <c r="N75"/>
      <c r="O75"/>
      <c r="P75"/>
    </row>
    <row r="76" spans="1:16" ht="14.4" x14ac:dyDescent="0.3">
      <c r="A76">
        <v>28276</v>
      </c>
      <c r="B76" t="s">
        <v>86</v>
      </c>
      <c r="C76">
        <f>VLOOKUP(A76,Table49[],3,FALSE)</f>
        <v>891</v>
      </c>
      <c r="D76">
        <f>VLOOKUP(A76,Table49[],4,FALSE)</f>
        <v>891</v>
      </c>
      <c r="H76">
        <v>28331</v>
      </c>
      <c r="I76" t="s">
        <v>7</v>
      </c>
      <c r="J76">
        <v>422.65</v>
      </c>
      <c r="K76">
        <v>0</v>
      </c>
      <c r="N76"/>
      <c r="O76"/>
      <c r="P76"/>
    </row>
    <row r="77" spans="1:16" ht="14.4" x14ac:dyDescent="0.3">
      <c r="A77">
        <v>27809</v>
      </c>
      <c r="B77" t="s">
        <v>86</v>
      </c>
      <c r="C77">
        <f>VLOOKUP(A77,Table49[],3,FALSE)</f>
        <v>777</v>
      </c>
      <c r="D77">
        <f>VLOOKUP(A77,Table49[],4,FALSE)</f>
        <v>0</v>
      </c>
      <c r="H77">
        <v>28330</v>
      </c>
      <c r="I77" t="s">
        <v>67</v>
      </c>
      <c r="J77">
        <v>530</v>
      </c>
      <c r="K77">
        <v>0</v>
      </c>
      <c r="N77"/>
      <c r="O77"/>
      <c r="P77"/>
    </row>
    <row r="78" spans="1:16" ht="14.4" x14ac:dyDescent="0.3">
      <c r="A78">
        <v>27902</v>
      </c>
      <c r="B78" t="s">
        <v>86</v>
      </c>
      <c r="C78">
        <f>VLOOKUP(A78,Table49[],3,FALSE)</f>
        <v>145</v>
      </c>
      <c r="D78">
        <f>VLOOKUP(A78,Table49[],4,FALSE)</f>
        <v>0</v>
      </c>
      <c r="H78">
        <v>28328</v>
      </c>
      <c r="I78" t="s">
        <v>89</v>
      </c>
      <c r="J78">
        <v>617</v>
      </c>
      <c r="K78">
        <v>0</v>
      </c>
      <c r="N78"/>
      <c r="O78"/>
      <c r="P78"/>
    </row>
    <row r="79" spans="1:16" ht="14.4" x14ac:dyDescent="0.3">
      <c r="A79">
        <v>28303</v>
      </c>
      <c r="B79" t="s">
        <v>86</v>
      </c>
      <c r="C79">
        <f>VLOOKUP(A79,Table49[],3,FALSE)</f>
        <v>765</v>
      </c>
      <c r="D79">
        <f>VLOOKUP(A79,Table49[],4,FALSE)</f>
        <v>765</v>
      </c>
      <c r="H79">
        <v>28327</v>
      </c>
      <c r="I79" t="s">
        <v>7</v>
      </c>
      <c r="J79">
        <v>359</v>
      </c>
      <c r="K79">
        <v>0</v>
      </c>
      <c r="N79"/>
      <c r="O79"/>
      <c r="P79"/>
    </row>
    <row r="80" spans="1:16" ht="14.4" x14ac:dyDescent="0.3">
      <c r="A80">
        <v>28285</v>
      </c>
      <c r="B80" t="s">
        <v>86</v>
      </c>
      <c r="C80">
        <f>VLOOKUP(A80,Table49[],3,FALSE)</f>
        <v>512</v>
      </c>
      <c r="D80">
        <f>VLOOKUP(A80,Table49[],4,FALSE)</f>
        <v>0</v>
      </c>
      <c r="H80">
        <v>28326</v>
      </c>
      <c r="I80" t="s">
        <v>7</v>
      </c>
      <c r="J80">
        <v>0</v>
      </c>
      <c r="K80">
        <v>0</v>
      </c>
      <c r="N80"/>
      <c r="O80"/>
      <c r="P80"/>
    </row>
    <row r="81" spans="1:16" ht="14.4" x14ac:dyDescent="0.3">
      <c r="A81">
        <v>28282</v>
      </c>
      <c r="B81" t="s">
        <v>86</v>
      </c>
      <c r="C81">
        <f>VLOOKUP(A81,Table49[],3,FALSE)</f>
        <v>1003</v>
      </c>
      <c r="D81">
        <f>VLOOKUP(A81,Table49[],4,FALSE)</f>
        <v>0</v>
      </c>
      <c r="H81">
        <v>28324</v>
      </c>
      <c r="I81" t="s">
        <v>8</v>
      </c>
      <c r="J81">
        <v>2058</v>
      </c>
      <c r="K81">
        <v>0</v>
      </c>
      <c r="N81"/>
      <c r="O81"/>
      <c r="P81"/>
    </row>
    <row r="82" spans="1:16" ht="14.4" x14ac:dyDescent="0.3">
      <c r="A82">
        <v>28301</v>
      </c>
      <c r="B82" t="s">
        <v>86</v>
      </c>
      <c r="C82">
        <f>VLOOKUP(A82,Table49[],3,FALSE)</f>
        <v>1093</v>
      </c>
      <c r="D82">
        <f>VLOOKUP(A82,Table49[],4,FALSE)</f>
        <v>0</v>
      </c>
      <c r="H82">
        <v>28323</v>
      </c>
      <c r="I82" t="s">
        <v>20</v>
      </c>
      <c r="J82">
        <v>1126</v>
      </c>
      <c r="K82">
        <v>0</v>
      </c>
      <c r="N82"/>
      <c r="O82"/>
      <c r="P82"/>
    </row>
    <row r="83" spans="1:16" ht="14.4" x14ac:dyDescent="0.3">
      <c r="A83">
        <v>28305</v>
      </c>
      <c r="B83" t="s">
        <v>86</v>
      </c>
      <c r="C83">
        <f>VLOOKUP(A83,Table49[],3,FALSE)</f>
        <v>480</v>
      </c>
      <c r="D83">
        <f>VLOOKUP(A83,Table49[],4,FALSE)</f>
        <v>0</v>
      </c>
      <c r="H83">
        <v>28322</v>
      </c>
      <c r="I83" t="s">
        <v>15</v>
      </c>
      <c r="J83">
        <v>200</v>
      </c>
      <c r="K83">
        <v>0</v>
      </c>
      <c r="N83"/>
      <c r="O83"/>
      <c r="P83"/>
    </row>
    <row r="84" spans="1:16" ht="14.4" x14ac:dyDescent="0.3">
      <c r="A84">
        <v>28236</v>
      </c>
      <c r="B84" t="s">
        <v>86</v>
      </c>
      <c r="C84">
        <f>VLOOKUP(A84,Table49[],3,FALSE)</f>
        <v>423</v>
      </c>
      <c r="D84">
        <f>VLOOKUP(A84,Table49[],4,FALSE)</f>
        <v>0</v>
      </c>
      <c r="H84">
        <v>28321</v>
      </c>
      <c r="I84" t="s">
        <v>11</v>
      </c>
      <c r="J84">
        <v>498</v>
      </c>
      <c r="K84">
        <v>0</v>
      </c>
      <c r="N84"/>
      <c r="O84"/>
      <c r="P84"/>
    </row>
    <row r="85" spans="1:16" ht="14.4" x14ac:dyDescent="0.3">
      <c r="A85">
        <v>28286</v>
      </c>
      <c r="B85" t="s">
        <v>86</v>
      </c>
      <c r="C85">
        <f>VLOOKUP(A85,Table49[],3,FALSE)</f>
        <v>776</v>
      </c>
      <c r="D85">
        <f>VLOOKUP(A85,Table49[],4,FALSE)</f>
        <v>776</v>
      </c>
      <c r="H85">
        <v>28320</v>
      </c>
      <c r="I85" t="s">
        <v>15</v>
      </c>
      <c r="J85">
        <v>36</v>
      </c>
      <c r="K85">
        <v>36</v>
      </c>
      <c r="N85"/>
      <c r="O85"/>
      <c r="P85"/>
    </row>
    <row r="86" spans="1:16" ht="14.4" x14ac:dyDescent="0.3">
      <c r="A86">
        <v>28328</v>
      </c>
      <c r="B86" t="s">
        <v>86</v>
      </c>
      <c r="C86">
        <f>VLOOKUP(A86,Table49[],3,FALSE)</f>
        <v>617</v>
      </c>
      <c r="D86">
        <f>VLOOKUP(A86,Table49[],4,FALSE)</f>
        <v>0</v>
      </c>
      <c r="H86">
        <v>28319</v>
      </c>
      <c r="I86" t="s">
        <v>9</v>
      </c>
      <c r="J86">
        <v>472</v>
      </c>
      <c r="K86">
        <v>0</v>
      </c>
      <c r="N86"/>
      <c r="O86"/>
      <c r="P86"/>
    </row>
    <row r="87" spans="1:16" ht="14.4" x14ac:dyDescent="0.3">
      <c r="A87">
        <v>28240</v>
      </c>
      <c r="B87" t="s">
        <v>86</v>
      </c>
      <c r="C87">
        <f>VLOOKUP(A87,Table49[],3,FALSE)</f>
        <v>659</v>
      </c>
      <c r="D87">
        <f>VLOOKUP(A87,Table49[],4,FALSE)</f>
        <v>0</v>
      </c>
      <c r="H87">
        <v>28318</v>
      </c>
      <c r="I87" t="s">
        <v>20</v>
      </c>
      <c r="J87">
        <v>457</v>
      </c>
      <c r="K87">
        <v>0</v>
      </c>
      <c r="N87"/>
      <c r="O87"/>
      <c r="P87"/>
    </row>
    <row r="88" spans="1:16" ht="14.4" x14ac:dyDescent="0.3">
      <c r="A88">
        <v>28015</v>
      </c>
      <c r="B88" t="s">
        <v>86</v>
      </c>
      <c r="C88">
        <f>VLOOKUP(A88,Table49[],3,FALSE)</f>
        <v>427</v>
      </c>
      <c r="D88">
        <f>VLOOKUP(A88,Table49[],4,FALSE)</f>
        <v>0</v>
      </c>
      <c r="H88">
        <v>28317</v>
      </c>
      <c r="I88" t="s">
        <v>11</v>
      </c>
      <c r="J88">
        <v>526</v>
      </c>
      <c r="K88">
        <v>0</v>
      </c>
      <c r="N88"/>
      <c r="O88"/>
      <c r="P88"/>
    </row>
    <row r="89" spans="1:16" ht="14.4" x14ac:dyDescent="0.3">
      <c r="A89">
        <v>28147</v>
      </c>
      <c r="B89" t="s">
        <v>86</v>
      </c>
      <c r="C89">
        <f>VLOOKUP(A89,Table49[],3,FALSE)</f>
        <v>1082</v>
      </c>
      <c r="D89">
        <f>VLOOKUP(A89,Table49[],4,FALSE)</f>
        <v>0</v>
      </c>
      <c r="H89">
        <v>28316</v>
      </c>
      <c r="I89" t="s">
        <v>8</v>
      </c>
      <c r="J89">
        <v>434</v>
      </c>
      <c r="K89">
        <v>0</v>
      </c>
      <c r="N89"/>
      <c r="O89"/>
      <c r="P89"/>
    </row>
    <row r="90" spans="1:16" ht="14.4" x14ac:dyDescent="0.3">
      <c r="A90">
        <v>28126</v>
      </c>
      <c r="B90" t="s">
        <v>86</v>
      </c>
      <c r="C90">
        <f>VLOOKUP(A90,Table49[],3,FALSE)</f>
        <v>485.5</v>
      </c>
      <c r="D90">
        <f>VLOOKUP(A90,Table49[],4,FALSE)</f>
        <v>0</v>
      </c>
      <c r="H90">
        <v>28315</v>
      </c>
      <c r="I90" t="s">
        <v>7</v>
      </c>
      <c r="J90">
        <v>466</v>
      </c>
      <c r="K90">
        <v>0</v>
      </c>
      <c r="N90"/>
      <c r="O90"/>
      <c r="P90"/>
    </row>
    <row r="91" spans="1:16" ht="14.4" x14ac:dyDescent="0.3">
      <c r="A91">
        <v>28290</v>
      </c>
      <c r="B91" t="s">
        <v>86</v>
      </c>
      <c r="C91">
        <f>VLOOKUP(A91,Table49[],3,FALSE)</f>
        <v>320</v>
      </c>
      <c r="D91">
        <f>VLOOKUP(A91,Table49[],4,FALSE)</f>
        <v>0</v>
      </c>
      <c r="H91">
        <v>28314</v>
      </c>
      <c r="I91" t="s">
        <v>67</v>
      </c>
      <c r="J91">
        <v>581</v>
      </c>
      <c r="K91">
        <v>0</v>
      </c>
      <c r="N91"/>
      <c r="O91"/>
      <c r="P91"/>
    </row>
    <row r="92" spans="1:16" ht="14.4" x14ac:dyDescent="0.3">
      <c r="A92">
        <v>28212</v>
      </c>
      <c r="B92" t="s">
        <v>1</v>
      </c>
      <c r="C92">
        <f>VLOOKUP(A92,Table49[],3,FALSE)</f>
        <v>466</v>
      </c>
      <c r="D92">
        <f>VLOOKUP(A92,Table49[],4,FALSE)</f>
        <v>0</v>
      </c>
      <c r="H92">
        <v>28313</v>
      </c>
      <c r="I92" t="s">
        <v>91</v>
      </c>
      <c r="J92">
        <v>365</v>
      </c>
      <c r="K92">
        <v>0</v>
      </c>
      <c r="N92"/>
      <c r="O92"/>
      <c r="P92"/>
    </row>
    <row r="93" spans="1:16" ht="14.4" x14ac:dyDescent="0.3">
      <c r="A93">
        <v>28281</v>
      </c>
      <c r="B93" t="s">
        <v>1</v>
      </c>
      <c r="C93">
        <f>VLOOKUP(A93,Table49[],3,FALSE)</f>
        <v>542</v>
      </c>
      <c r="D93">
        <f>VLOOKUP(A93,Table49[],4,FALSE)</f>
        <v>0</v>
      </c>
      <c r="H93">
        <v>28312</v>
      </c>
      <c r="I93" t="s">
        <v>67</v>
      </c>
      <c r="J93">
        <v>645</v>
      </c>
      <c r="K93">
        <v>0</v>
      </c>
      <c r="N93"/>
      <c r="O93"/>
      <c r="P93"/>
    </row>
    <row r="94" spans="1:16" ht="14.4" x14ac:dyDescent="0.3">
      <c r="A94">
        <v>28316</v>
      </c>
      <c r="B94" t="s">
        <v>1</v>
      </c>
      <c r="C94">
        <f>VLOOKUP(A94,Table49[],3,FALSE)</f>
        <v>434</v>
      </c>
      <c r="D94">
        <f>VLOOKUP(A94,Table49[],4,FALSE)</f>
        <v>0</v>
      </c>
      <c r="H94">
        <v>28311</v>
      </c>
      <c r="I94" t="s">
        <v>7</v>
      </c>
      <c r="J94">
        <v>504.5</v>
      </c>
      <c r="K94">
        <v>0</v>
      </c>
      <c r="N94"/>
      <c r="O94"/>
      <c r="P94"/>
    </row>
    <row r="95" spans="1:16" ht="14.4" x14ac:dyDescent="0.3">
      <c r="A95">
        <v>28280</v>
      </c>
      <c r="B95" t="s">
        <v>1</v>
      </c>
      <c r="C95">
        <f>VLOOKUP(A95,Table49[],3,FALSE)</f>
        <v>498</v>
      </c>
      <c r="D95">
        <f>VLOOKUP(A95,Table49[],4,FALSE)</f>
        <v>0</v>
      </c>
      <c r="H95">
        <v>28310</v>
      </c>
      <c r="I95" t="s">
        <v>18</v>
      </c>
      <c r="J95">
        <v>38</v>
      </c>
      <c r="K95">
        <v>0</v>
      </c>
      <c r="N95"/>
      <c r="O95"/>
      <c r="P95"/>
    </row>
    <row r="96" spans="1:16" ht="14.4" x14ac:dyDescent="0.3">
      <c r="A96">
        <v>28267</v>
      </c>
      <c r="B96" t="s">
        <v>1</v>
      </c>
      <c r="C96">
        <f>VLOOKUP(A96,Table49[],3,FALSE)</f>
        <v>910</v>
      </c>
      <c r="D96">
        <f>VLOOKUP(A96,Table49[],4,FALSE)</f>
        <v>0</v>
      </c>
      <c r="H96">
        <v>28309</v>
      </c>
      <c r="I96" t="s">
        <v>9</v>
      </c>
      <c r="J96">
        <v>795</v>
      </c>
      <c r="K96">
        <v>0</v>
      </c>
      <c r="N96"/>
      <c r="O96"/>
      <c r="P96"/>
    </row>
    <row r="97" spans="1:16" ht="14.4" x14ac:dyDescent="0.3">
      <c r="A97">
        <v>28274</v>
      </c>
      <c r="B97" t="s">
        <v>1</v>
      </c>
      <c r="C97">
        <f>VLOOKUP(A97,Table49[],3,FALSE)</f>
        <v>699</v>
      </c>
      <c r="D97">
        <f>VLOOKUP(A97,Table49[],4,FALSE)</f>
        <v>0</v>
      </c>
      <c r="H97">
        <v>28308</v>
      </c>
      <c r="I97" t="s">
        <v>91</v>
      </c>
      <c r="J97">
        <v>486</v>
      </c>
      <c r="K97">
        <v>0</v>
      </c>
      <c r="N97"/>
      <c r="O97"/>
      <c r="P97"/>
    </row>
    <row r="98" spans="1:16" ht="14.4" x14ac:dyDescent="0.3">
      <c r="A98">
        <v>28324</v>
      </c>
      <c r="B98" t="s">
        <v>1</v>
      </c>
      <c r="C98">
        <f>VLOOKUP(A98,Table49[],3,FALSE)</f>
        <v>2058</v>
      </c>
      <c r="D98">
        <f>VLOOKUP(A98,Table49[],4,FALSE)</f>
        <v>0</v>
      </c>
      <c r="H98">
        <v>28307</v>
      </c>
      <c r="I98" t="s">
        <v>11</v>
      </c>
      <c r="J98">
        <v>636.65</v>
      </c>
      <c r="K98">
        <v>0</v>
      </c>
      <c r="N98"/>
      <c r="O98"/>
      <c r="P98"/>
    </row>
    <row r="99" spans="1:16" ht="14.4" x14ac:dyDescent="0.3">
      <c r="A99">
        <v>28230</v>
      </c>
      <c r="B99" t="s">
        <v>1</v>
      </c>
      <c r="C99">
        <f>VLOOKUP(A99,Table49[],3,FALSE)</f>
        <v>723</v>
      </c>
      <c r="D99">
        <f>VLOOKUP(A99,Table49[],4,FALSE)</f>
        <v>0</v>
      </c>
      <c r="H99">
        <v>28306</v>
      </c>
      <c r="I99" t="s">
        <v>15</v>
      </c>
      <c r="J99">
        <v>963</v>
      </c>
      <c r="K99">
        <v>0</v>
      </c>
      <c r="N99"/>
      <c r="O99"/>
      <c r="P99"/>
    </row>
    <row r="100" spans="1:16" ht="14.4" x14ac:dyDescent="0.3">
      <c r="A100">
        <v>28218</v>
      </c>
      <c r="B100" t="s">
        <v>1</v>
      </c>
      <c r="C100">
        <f>VLOOKUP(A100,Table49[],3,FALSE)</f>
        <v>485</v>
      </c>
      <c r="D100">
        <f>VLOOKUP(A100,Table49[],4,FALSE)</f>
        <v>0</v>
      </c>
      <c r="H100">
        <v>28305</v>
      </c>
      <c r="I100" t="s">
        <v>89</v>
      </c>
      <c r="J100">
        <v>480</v>
      </c>
      <c r="K100">
        <v>0</v>
      </c>
      <c r="N100"/>
      <c r="O100"/>
      <c r="P100"/>
    </row>
    <row r="101" spans="1:16" ht="14.4" x14ac:dyDescent="0.3">
      <c r="A101">
        <v>27903</v>
      </c>
      <c r="B101" t="s">
        <v>1</v>
      </c>
      <c r="C101">
        <f>VLOOKUP(A101,Table49[],3,FALSE)</f>
        <v>421</v>
      </c>
      <c r="D101">
        <f>VLOOKUP(A101,Table49[],4,FALSE)</f>
        <v>0</v>
      </c>
      <c r="H101">
        <v>28304</v>
      </c>
      <c r="I101" t="s">
        <v>15</v>
      </c>
      <c r="J101">
        <v>896</v>
      </c>
      <c r="K101">
        <v>0</v>
      </c>
      <c r="N101"/>
      <c r="O101"/>
      <c r="P101"/>
    </row>
    <row r="102" spans="1:16" ht="14.4" x14ac:dyDescent="0.3">
      <c r="A102">
        <v>28004</v>
      </c>
      <c r="B102" t="s">
        <v>1</v>
      </c>
      <c r="C102">
        <v>527</v>
      </c>
      <c r="D102">
        <v>0</v>
      </c>
      <c r="H102">
        <v>28303</v>
      </c>
      <c r="I102" t="s">
        <v>89</v>
      </c>
      <c r="J102">
        <v>765</v>
      </c>
      <c r="K102">
        <v>765</v>
      </c>
      <c r="N102"/>
      <c r="O102"/>
      <c r="P102"/>
    </row>
    <row r="103" spans="1:16" ht="14.4" x14ac:dyDescent="0.3">
      <c r="A103">
        <v>28337</v>
      </c>
      <c r="B103" t="s">
        <v>65</v>
      </c>
      <c r="C103">
        <f>VLOOKUP(A103,Table49[],3,FALSE)</f>
        <v>346</v>
      </c>
      <c r="D103">
        <f>VLOOKUP(A103,Table49[],4,FALSE)</f>
        <v>0</v>
      </c>
      <c r="H103">
        <v>28302</v>
      </c>
      <c r="I103" t="s">
        <v>7</v>
      </c>
      <c r="J103">
        <v>667</v>
      </c>
      <c r="K103">
        <v>0</v>
      </c>
      <c r="N103"/>
      <c r="O103"/>
      <c r="P103"/>
    </row>
    <row r="104" spans="1:16" ht="14.4" x14ac:dyDescent="0.3">
      <c r="A104">
        <v>28223</v>
      </c>
      <c r="B104" t="s">
        <v>65</v>
      </c>
      <c r="C104">
        <f>VLOOKUP(A104,Table49[],3,FALSE)</f>
        <v>450</v>
      </c>
      <c r="D104">
        <f>VLOOKUP(A104,Table49[],4,FALSE)</f>
        <v>0</v>
      </c>
      <c r="H104">
        <v>28301</v>
      </c>
      <c r="I104" t="s">
        <v>89</v>
      </c>
      <c r="J104">
        <v>1093</v>
      </c>
      <c r="K104">
        <v>0</v>
      </c>
      <c r="N104"/>
      <c r="O104"/>
      <c r="P104"/>
    </row>
    <row r="105" spans="1:16" ht="14.4" x14ac:dyDescent="0.3">
      <c r="A105">
        <v>28039</v>
      </c>
      <c r="B105" t="s">
        <v>65</v>
      </c>
      <c r="C105">
        <f>VLOOKUP(A105,Table49[],3,FALSE)</f>
        <v>226</v>
      </c>
      <c r="D105">
        <f>VLOOKUP(A105,Table49[],4,FALSE)</f>
        <v>0</v>
      </c>
      <c r="H105">
        <v>28299</v>
      </c>
      <c r="I105" t="s">
        <v>53</v>
      </c>
      <c r="J105">
        <v>32</v>
      </c>
      <c r="K105">
        <v>0</v>
      </c>
      <c r="N105"/>
      <c r="O105"/>
      <c r="P105"/>
    </row>
    <row r="106" spans="1:16" ht="14.4" x14ac:dyDescent="0.3">
      <c r="A106">
        <v>28227</v>
      </c>
      <c r="B106" t="s">
        <v>65</v>
      </c>
      <c r="C106">
        <f>VLOOKUP(A106,Table49[],3,FALSE)</f>
        <v>488</v>
      </c>
      <c r="D106">
        <f>VLOOKUP(A106,Table49[],4,FALSE)</f>
        <v>0</v>
      </c>
      <c r="H106">
        <v>28298</v>
      </c>
      <c r="I106" t="s">
        <v>11</v>
      </c>
      <c r="J106">
        <v>432</v>
      </c>
      <c r="K106">
        <v>0</v>
      </c>
      <c r="N106"/>
      <c r="O106"/>
      <c r="P106"/>
    </row>
    <row r="107" spans="1:16" ht="14.4" x14ac:dyDescent="0.3">
      <c r="A107">
        <v>28241</v>
      </c>
      <c r="B107" t="s">
        <v>65</v>
      </c>
      <c r="C107">
        <f>VLOOKUP(A107,Table49[],3,FALSE)</f>
        <v>529</v>
      </c>
      <c r="D107">
        <f>VLOOKUP(A107,Table49[],4,FALSE)</f>
        <v>0</v>
      </c>
      <c r="H107">
        <v>28297</v>
      </c>
      <c r="I107" t="s">
        <v>7</v>
      </c>
      <c r="J107">
        <v>584</v>
      </c>
      <c r="K107">
        <v>584</v>
      </c>
      <c r="N107"/>
      <c r="O107"/>
      <c r="P107"/>
    </row>
    <row r="108" spans="1:16" ht="14.4" x14ac:dyDescent="0.3">
      <c r="A108">
        <v>28330</v>
      </c>
      <c r="B108" t="s">
        <v>65</v>
      </c>
      <c r="C108">
        <f>VLOOKUP(A108,Table49[],3,FALSE)</f>
        <v>530</v>
      </c>
      <c r="D108">
        <f>VLOOKUP(A108,Table49[],4,FALSE)</f>
        <v>0</v>
      </c>
      <c r="H108">
        <v>28296</v>
      </c>
      <c r="I108" t="s">
        <v>15</v>
      </c>
      <c r="J108">
        <v>489</v>
      </c>
      <c r="K108">
        <v>0</v>
      </c>
      <c r="N108"/>
      <c r="O108"/>
      <c r="P108"/>
    </row>
    <row r="109" spans="1:16" ht="14.4" x14ac:dyDescent="0.3">
      <c r="A109">
        <v>28235</v>
      </c>
      <c r="B109" t="s">
        <v>65</v>
      </c>
      <c r="C109">
        <f>VLOOKUP(A109,Table49[],3,FALSE)</f>
        <v>458</v>
      </c>
      <c r="D109">
        <f>VLOOKUP(A109,Table49[],4,FALSE)</f>
        <v>0</v>
      </c>
      <c r="H109">
        <v>28295</v>
      </c>
      <c r="I109" t="s">
        <v>9</v>
      </c>
      <c r="J109">
        <v>635</v>
      </c>
      <c r="K109">
        <v>0</v>
      </c>
      <c r="N109"/>
      <c r="O109"/>
      <c r="P109"/>
    </row>
    <row r="110" spans="1:16" ht="14.4" x14ac:dyDescent="0.3">
      <c r="A110">
        <v>28259</v>
      </c>
      <c r="B110" t="s">
        <v>65</v>
      </c>
      <c r="C110">
        <f>VLOOKUP(A110,Table49[],3,FALSE)</f>
        <v>455</v>
      </c>
      <c r="D110">
        <f>VLOOKUP(A110,Table49[],4,FALSE)</f>
        <v>0</v>
      </c>
      <c r="H110">
        <v>28294</v>
      </c>
      <c r="I110" t="s">
        <v>91</v>
      </c>
      <c r="J110">
        <v>760</v>
      </c>
      <c r="K110">
        <v>0</v>
      </c>
      <c r="N110"/>
      <c r="O110"/>
      <c r="P110"/>
    </row>
    <row r="111" spans="1:16" ht="14.4" x14ac:dyDescent="0.3">
      <c r="A111">
        <v>28312</v>
      </c>
      <c r="B111" t="s">
        <v>65</v>
      </c>
      <c r="C111">
        <f>VLOOKUP(A111,Table49[],3,FALSE)</f>
        <v>645</v>
      </c>
      <c r="D111">
        <f>VLOOKUP(A111,Table49[],4,FALSE)</f>
        <v>0</v>
      </c>
      <c r="H111">
        <v>28293</v>
      </c>
      <c r="I111" t="s">
        <v>11</v>
      </c>
      <c r="J111">
        <v>501</v>
      </c>
      <c r="K111">
        <v>0</v>
      </c>
      <c r="N111"/>
      <c r="O111"/>
      <c r="P111"/>
    </row>
    <row r="112" spans="1:16" ht="14.4" x14ac:dyDescent="0.3">
      <c r="A112">
        <v>28150</v>
      </c>
      <c r="B112" t="s">
        <v>65</v>
      </c>
      <c r="C112">
        <f>VLOOKUP(A112,Table49[],3,FALSE)</f>
        <v>614</v>
      </c>
      <c r="D112">
        <f>VLOOKUP(A112,Table49[],4,FALSE)</f>
        <v>614</v>
      </c>
      <c r="H112">
        <v>28292</v>
      </c>
      <c r="I112" t="s">
        <v>20</v>
      </c>
      <c r="J112">
        <v>619</v>
      </c>
      <c r="K112">
        <v>0</v>
      </c>
      <c r="N112"/>
      <c r="O112"/>
      <c r="P112"/>
    </row>
    <row r="113" spans="1:16" ht="14.4" x14ac:dyDescent="0.3">
      <c r="A113">
        <v>28228</v>
      </c>
      <c r="B113" t="s">
        <v>65</v>
      </c>
      <c r="C113">
        <f>VLOOKUP(A113,Table49[],3,FALSE)</f>
        <v>204</v>
      </c>
      <c r="D113">
        <f>VLOOKUP(A113,Table49[],4,FALSE)</f>
        <v>0</v>
      </c>
      <c r="H113">
        <v>28291</v>
      </c>
      <c r="I113" t="s">
        <v>9</v>
      </c>
      <c r="J113">
        <v>979</v>
      </c>
      <c r="K113">
        <v>0</v>
      </c>
      <c r="N113"/>
      <c r="O113"/>
      <c r="P113"/>
    </row>
    <row r="114" spans="1:16" ht="14.4" x14ac:dyDescent="0.3">
      <c r="A114">
        <v>28234</v>
      </c>
      <c r="B114" t="s">
        <v>65</v>
      </c>
      <c r="C114">
        <f>VLOOKUP(A114,Table49[],3,FALSE)</f>
        <v>437</v>
      </c>
      <c r="D114">
        <f>VLOOKUP(A114,Table49[],4,FALSE)</f>
        <v>0</v>
      </c>
      <c r="H114">
        <v>28290</v>
      </c>
      <c r="I114" t="s">
        <v>89</v>
      </c>
      <c r="J114">
        <v>320</v>
      </c>
      <c r="K114">
        <v>0</v>
      </c>
      <c r="N114"/>
      <c r="O114"/>
      <c r="P114"/>
    </row>
    <row r="115" spans="1:16" ht="14.4" x14ac:dyDescent="0.3">
      <c r="A115">
        <v>28314</v>
      </c>
      <c r="B115" t="s">
        <v>65</v>
      </c>
      <c r="C115">
        <f>VLOOKUP(A115,Table49[],3,FALSE)</f>
        <v>581</v>
      </c>
      <c r="D115">
        <f>VLOOKUP(A115,Table49[],4,FALSE)</f>
        <v>0</v>
      </c>
      <c r="H115">
        <v>28289</v>
      </c>
      <c r="I115" t="s">
        <v>15</v>
      </c>
      <c r="J115">
        <v>202</v>
      </c>
      <c r="K115">
        <v>0</v>
      </c>
      <c r="N115"/>
      <c r="O115"/>
      <c r="P115"/>
    </row>
    <row r="116" spans="1:16" ht="14.4" x14ac:dyDescent="0.3">
      <c r="A116">
        <v>28339</v>
      </c>
      <c r="B116" t="s">
        <v>65</v>
      </c>
      <c r="C116">
        <f>VLOOKUP(A116,Table49[],3,FALSE)</f>
        <v>460</v>
      </c>
      <c r="D116">
        <f>VLOOKUP(A116,Table49[],4,FALSE)</f>
        <v>460</v>
      </c>
      <c r="H116">
        <v>28288</v>
      </c>
      <c r="I116" t="s">
        <v>7</v>
      </c>
      <c r="J116">
        <v>559</v>
      </c>
      <c r="K116">
        <v>0</v>
      </c>
      <c r="N116"/>
      <c r="O116"/>
      <c r="P116"/>
    </row>
    <row r="117" spans="1:16" ht="14.4" x14ac:dyDescent="0.3">
      <c r="A117">
        <v>28264</v>
      </c>
      <c r="B117" t="s">
        <v>65</v>
      </c>
      <c r="C117">
        <f>VLOOKUP(A117,Table49[],3,FALSE)</f>
        <v>1951</v>
      </c>
      <c r="D117">
        <f>VLOOKUP(A117,Table49[],4,FALSE)</f>
        <v>1951</v>
      </c>
      <c r="H117">
        <v>28287</v>
      </c>
      <c r="I117" t="s">
        <v>67</v>
      </c>
      <c r="J117">
        <v>917</v>
      </c>
      <c r="K117">
        <v>0</v>
      </c>
      <c r="N117"/>
      <c r="O117"/>
      <c r="P117"/>
    </row>
    <row r="118" spans="1:16" ht="14.4" x14ac:dyDescent="0.3">
      <c r="A118">
        <v>28265</v>
      </c>
      <c r="B118" t="s">
        <v>65</v>
      </c>
      <c r="C118">
        <f>VLOOKUP(A118,Table49[],3,FALSE)</f>
        <v>476</v>
      </c>
      <c r="D118">
        <f>VLOOKUP(A118,Table49[],4,FALSE)</f>
        <v>0</v>
      </c>
      <c r="H118">
        <v>28286</v>
      </c>
      <c r="I118" t="s">
        <v>89</v>
      </c>
      <c r="J118">
        <v>776</v>
      </c>
      <c r="K118">
        <v>776</v>
      </c>
      <c r="N118"/>
      <c r="O118"/>
      <c r="P118"/>
    </row>
    <row r="119" spans="1:16" ht="14.4" x14ac:dyDescent="0.3">
      <c r="A119">
        <v>28287</v>
      </c>
      <c r="B119" t="s">
        <v>65</v>
      </c>
      <c r="C119">
        <f>VLOOKUP(A119,Table49[],3,FALSE)</f>
        <v>917</v>
      </c>
      <c r="D119">
        <f>VLOOKUP(A119,Table49[],4,FALSE)</f>
        <v>0</v>
      </c>
      <c r="H119">
        <v>28285</v>
      </c>
      <c r="I119" t="s">
        <v>89</v>
      </c>
      <c r="J119">
        <v>512</v>
      </c>
      <c r="K119">
        <v>0</v>
      </c>
      <c r="N119"/>
      <c r="O119"/>
      <c r="P119"/>
    </row>
    <row r="120" spans="1:16" ht="14.4" x14ac:dyDescent="0.3">
      <c r="A120">
        <v>28343</v>
      </c>
      <c r="B120" t="s">
        <v>65</v>
      </c>
      <c r="C120">
        <f>VLOOKUP(A120,Table49[],3,FALSE)</f>
        <v>918</v>
      </c>
      <c r="D120">
        <f>VLOOKUP(A120,Table49[],4,FALSE)</f>
        <v>918</v>
      </c>
      <c r="H120">
        <v>28284</v>
      </c>
      <c r="I120" t="s">
        <v>7</v>
      </c>
      <c r="J120">
        <v>293</v>
      </c>
      <c r="K120">
        <v>0</v>
      </c>
      <c r="N120"/>
      <c r="O120"/>
      <c r="P120"/>
    </row>
    <row r="121" spans="1:16" ht="14.4" x14ac:dyDescent="0.3">
      <c r="A121">
        <v>28361</v>
      </c>
      <c r="B121" t="s">
        <v>65</v>
      </c>
      <c r="C121">
        <f>VLOOKUP(A121,Table49[],3,FALSE)</f>
        <v>724</v>
      </c>
      <c r="D121">
        <f>VLOOKUP(A121,Table49[],4,FALSE)</f>
        <v>0</v>
      </c>
      <c r="H121">
        <v>28283</v>
      </c>
      <c r="I121" t="s">
        <v>20</v>
      </c>
      <c r="J121">
        <v>418.5</v>
      </c>
      <c r="K121">
        <v>0</v>
      </c>
      <c r="N121"/>
      <c r="O121"/>
      <c r="P121"/>
    </row>
    <row r="122" spans="1:16" ht="14.4" x14ac:dyDescent="0.3">
      <c r="A122">
        <v>28352</v>
      </c>
      <c r="B122" t="s">
        <v>65</v>
      </c>
      <c r="C122">
        <f>VLOOKUP(A122,Table49[],3,FALSE)</f>
        <v>934</v>
      </c>
      <c r="D122">
        <f>VLOOKUP(A122,Table49[],4,FALSE)</f>
        <v>0</v>
      </c>
      <c r="H122">
        <v>28282</v>
      </c>
      <c r="I122" t="s">
        <v>89</v>
      </c>
      <c r="J122">
        <v>1003</v>
      </c>
      <c r="K122">
        <v>0</v>
      </c>
      <c r="N122"/>
      <c r="O122"/>
      <c r="P122"/>
    </row>
    <row r="123" spans="1:16" ht="14.4" x14ac:dyDescent="0.3">
      <c r="A123">
        <v>28260</v>
      </c>
      <c r="B123" t="s">
        <v>65</v>
      </c>
      <c r="C123">
        <v>2213</v>
      </c>
      <c r="D123">
        <v>0</v>
      </c>
      <c r="H123">
        <v>28281</v>
      </c>
      <c r="I123" t="s">
        <v>8</v>
      </c>
      <c r="J123">
        <v>542</v>
      </c>
      <c r="K123">
        <v>0</v>
      </c>
      <c r="N123"/>
      <c r="O123"/>
      <c r="P123"/>
    </row>
    <row r="124" spans="1:16" ht="14.4" x14ac:dyDescent="0.3">
      <c r="A124">
        <v>28023</v>
      </c>
      <c r="B124" t="s">
        <v>52</v>
      </c>
      <c r="C124">
        <f>VLOOKUP(A124,Table49[],3,FALSE)</f>
        <v>81</v>
      </c>
      <c r="D124">
        <f>VLOOKUP(A124,Table49[],4,FALSE)</f>
        <v>0</v>
      </c>
      <c r="H124">
        <v>28280</v>
      </c>
      <c r="I124" t="s">
        <v>8</v>
      </c>
      <c r="J124">
        <v>498</v>
      </c>
      <c r="K124">
        <v>0</v>
      </c>
      <c r="N124"/>
      <c r="O124"/>
      <c r="P124"/>
    </row>
    <row r="125" spans="1:16" ht="14.4" x14ac:dyDescent="0.3">
      <c r="A125">
        <v>28100</v>
      </c>
      <c r="B125" t="s">
        <v>52</v>
      </c>
      <c r="C125">
        <f>VLOOKUP(A125,Table49[],3,FALSE)</f>
        <v>304</v>
      </c>
      <c r="D125">
        <f>VLOOKUP(A125,Table49[],4,FALSE)</f>
        <v>0</v>
      </c>
      <c r="H125">
        <v>28279</v>
      </c>
      <c r="I125" t="s">
        <v>53</v>
      </c>
      <c r="J125">
        <v>761</v>
      </c>
      <c r="K125">
        <v>0</v>
      </c>
      <c r="N125"/>
      <c r="O125"/>
      <c r="P125"/>
    </row>
    <row r="126" spans="1:16" ht="14.4" x14ac:dyDescent="0.3">
      <c r="A126">
        <v>28272</v>
      </c>
      <c r="B126" t="s">
        <v>52</v>
      </c>
      <c r="C126">
        <f>VLOOKUP(A126,Table49[],3,FALSE)</f>
        <v>351</v>
      </c>
      <c r="D126">
        <f>VLOOKUP(A126,Table49[],4,FALSE)</f>
        <v>0</v>
      </c>
      <c r="H126">
        <v>28278</v>
      </c>
      <c r="I126" t="s">
        <v>11</v>
      </c>
      <c r="J126">
        <v>575</v>
      </c>
      <c r="K126">
        <v>0</v>
      </c>
      <c r="N126"/>
      <c r="O126"/>
      <c r="P126"/>
    </row>
    <row r="127" spans="1:16" ht="14.4" x14ac:dyDescent="0.3">
      <c r="A127">
        <v>28257</v>
      </c>
      <c r="B127" t="s">
        <v>52</v>
      </c>
      <c r="C127">
        <f>VLOOKUP(A127,Table49[],3,FALSE)</f>
        <v>430</v>
      </c>
      <c r="D127">
        <f>VLOOKUP(A127,Table49[],4,FALSE)</f>
        <v>0</v>
      </c>
      <c r="H127">
        <v>28277</v>
      </c>
      <c r="I127" t="s">
        <v>7</v>
      </c>
      <c r="J127">
        <v>552</v>
      </c>
      <c r="K127">
        <v>0</v>
      </c>
      <c r="N127"/>
      <c r="O127"/>
      <c r="P127"/>
    </row>
    <row r="128" spans="1:16" ht="14.4" x14ac:dyDescent="0.3">
      <c r="A128">
        <v>28299</v>
      </c>
      <c r="B128" t="s">
        <v>52</v>
      </c>
      <c r="C128">
        <f>VLOOKUP(A128,Table49[],3,FALSE)</f>
        <v>32</v>
      </c>
      <c r="D128">
        <f>VLOOKUP(A128,Table49[],4,FALSE)</f>
        <v>0</v>
      </c>
      <c r="H128">
        <v>28276</v>
      </c>
      <c r="I128" t="s">
        <v>89</v>
      </c>
      <c r="J128">
        <v>891</v>
      </c>
      <c r="K128">
        <v>891</v>
      </c>
      <c r="N128"/>
      <c r="O128"/>
      <c r="P128"/>
    </row>
    <row r="129" spans="1:16" ht="14.4" x14ac:dyDescent="0.3">
      <c r="A129">
        <v>28279</v>
      </c>
      <c r="B129" t="s">
        <v>52</v>
      </c>
      <c r="C129">
        <f>VLOOKUP(A129,Table49[],3,FALSE)</f>
        <v>761</v>
      </c>
      <c r="D129">
        <f>VLOOKUP(A129,Table49[],4,FALSE)</f>
        <v>0</v>
      </c>
      <c r="H129">
        <v>28275</v>
      </c>
      <c r="I129" t="s">
        <v>7</v>
      </c>
      <c r="J129">
        <v>717</v>
      </c>
      <c r="K129">
        <v>0</v>
      </c>
      <c r="N129"/>
      <c r="O129"/>
      <c r="P129"/>
    </row>
    <row r="130" spans="1:16" ht="14.4" x14ac:dyDescent="0.3">
      <c r="A130">
        <v>28335</v>
      </c>
      <c r="B130" t="s">
        <v>52</v>
      </c>
      <c r="C130">
        <f>VLOOKUP(A130,Table49[],3,FALSE)</f>
        <v>955</v>
      </c>
      <c r="D130">
        <f>VLOOKUP(A130,Table49[],4,FALSE)</f>
        <v>0</v>
      </c>
      <c r="H130">
        <v>28274</v>
      </c>
      <c r="I130" t="s">
        <v>8</v>
      </c>
      <c r="J130">
        <v>699</v>
      </c>
      <c r="K130">
        <v>0</v>
      </c>
      <c r="N130"/>
      <c r="O130"/>
      <c r="P130"/>
    </row>
    <row r="131" spans="1:16" ht="14.4" x14ac:dyDescent="0.3">
      <c r="H131">
        <v>28273</v>
      </c>
      <c r="I131" t="s">
        <v>18</v>
      </c>
      <c r="J131">
        <v>58</v>
      </c>
      <c r="K131">
        <v>0</v>
      </c>
      <c r="N131"/>
      <c r="O131"/>
      <c r="P131"/>
    </row>
    <row r="132" spans="1:16" ht="14.4" x14ac:dyDescent="0.3">
      <c r="H132">
        <v>28272</v>
      </c>
      <c r="I132" t="s">
        <v>53</v>
      </c>
      <c r="J132">
        <v>351</v>
      </c>
      <c r="K132">
        <v>0</v>
      </c>
      <c r="N132"/>
      <c r="O132"/>
      <c r="P132"/>
    </row>
    <row r="133" spans="1:16" ht="14.4" x14ac:dyDescent="0.3">
      <c r="H133">
        <v>28271</v>
      </c>
      <c r="I133" t="s">
        <v>7</v>
      </c>
      <c r="J133">
        <v>543</v>
      </c>
      <c r="K133">
        <v>0</v>
      </c>
      <c r="N133"/>
      <c r="O133"/>
      <c r="P133"/>
    </row>
    <row r="134" spans="1:16" x14ac:dyDescent="0.3">
      <c r="H134">
        <v>28270</v>
      </c>
      <c r="I134" t="s">
        <v>9</v>
      </c>
      <c r="J134">
        <v>455</v>
      </c>
      <c r="K134">
        <v>0</v>
      </c>
    </row>
    <row r="135" spans="1:16" x14ac:dyDescent="0.3">
      <c r="H135">
        <v>28269</v>
      </c>
      <c r="I135" t="s">
        <v>91</v>
      </c>
      <c r="J135">
        <v>756</v>
      </c>
      <c r="K135">
        <v>0</v>
      </c>
    </row>
    <row r="136" spans="1:16" x14ac:dyDescent="0.3">
      <c r="H136">
        <v>28268</v>
      </c>
      <c r="I136" t="s">
        <v>15</v>
      </c>
      <c r="J136">
        <v>360</v>
      </c>
      <c r="K136">
        <v>0</v>
      </c>
    </row>
    <row r="137" spans="1:16" x14ac:dyDescent="0.3">
      <c r="H137">
        <v>28267</v>
      </c>
      <c r="I137" t="s">
        <v>8</v>
      </c>
      <c r="J137">
        <v>910</v>
      </c>
      <c r="K137">
        <v>0</v>
      </c>
    </row>
    <row r="138" spans="1:16" x14ac:dyDescent="0.3">
      <c r="H138">
        <v>28266</v>
      </c>
      <c r="I138" t="s">
        <v>11</v>
      </c>
      <c r="J138">
        <v>320</v>
      </c>
      <c r="K138">
        <v>0</v>
      </c>
    </row>
    <row r="139" spans="1:16" x14ac:dyDescent="0.3">
      <c r="H139">
        <v>28265</v>
      </c>
      <c r="I139" t="s">
        <v>67</v>
      </c>
      <c r="J139">
        <v>476</v>
      </c>
      <c r="K139">
        <v>0</v>
      </c>
    </row>
    <row r="140" spans="1:16" x14ac:dyDescent="0.3">
      <c r="H140">
        <v>28264</v>
      </c>
      <c r="I140" t="s">
        <v>67</v>
      </c>
      <c r="J140">
        <v>1951</v>
      </c>
      <c r="K140">
        <v>1951</v>
      </c>
    </row>
    <row r="141" spans="1:16" x14ac:dyDescent="0.3">
      <c r="H141">
        <v>28262</v>
      </c>
      <c r="I141" t="s">
        <v>9</v>
      </c>
      <c r="J141">
        <v>88</v>
      </c>
      <c r="K141">
        <v>88</v>
      </c>
    </row>
    <row r="142" spans="1:16" x14ac:dyDescent="0.3">
      <c r="H142">
        <v>28261</v>
      </c>
      <c r="I142" t="s">
        <v>9</v>
      </c>
      <c r="J142">
        <v>576</v>
      </c>
      <c r="K142">
        <v>576</v>
      </c>
    </row>
    <row r="143" spans="1:16" x14ac:dyDescent="0.3">
      <c r="H143">
        <v>28259</v>
      </c>
      <c r="I143" t="s">
        <v>67</v>
      </c>
      <c r="J143">
        <v>455</v>
      </c>
      <c r="K143">
        <v>0</v>
      </c>
    </row>
    <row r="144" spans="1:16" x14ac:dyDescent="0.3">
      <c r="H144">
        <v>28258</v>
      </c>
      <c r="I144" t="s">
        <v>9</v>
      </c>
      <c r="J144">
        <v>1513</v>
      </c>
      <c r="K144">
        <v>0</v>
      </c>
    </row>
    <row r="145" spans="8:11" x14ac:dyDescent="0.3">
      <c r="H145">
        <v>28257</v>
      </c>
      <c r="I145" t="s">
        <v>53</v>
      </c>
      <c r="J145">
        <v>430</v>
      </c>
      <c r="K145">
        <v>0</v>
      </c>
    </row>
    <row r="146" spans="8:11" x14ac:dyDescent="0.3">
      <c r="H146">
        <v>28256</v>
      </c>
      <c r="I146" t="s">
        <v>18</v>
      </c>
      <c r="J146">
        <v>1312</v>
      </c>
      <c r="K146">
        <v>0</v>
      </c>
    </row>
    <row r="147" spans="8:11" x14ac:dyDescent="0.3">
      <c r="H147">
        <v>28255</v>
      </c>
      <c r="I147" t="s">
        <v>15</v>
      </c>
      <c r="J147">
        <v>678</v>
      </c>
      <c r="K147">
        <v>0</v>
      </c>
    </row>
    <row r="148" spans="8:11" x14ac:dyDescent="0.3">
      <c r="H148">
        <v>28254</v>
      </c>
      <c r="I148" t="s">
        <v>7</v>
      </c>
      <c r="J148">
        <v>0</v>
      </c>
      <c r="K148">
        <v>0</v>
      </c>
    </row>
    <row r="149" spans="8:11" x14ac:dyDescent="0.3">
      <c r="H149">
        <v>28253</v>
      </c>
      <c r="I149" t="s">
        <v>11</v>
      </c>
      <c r="J149">
        <v>416</v>
      </c>
      <c r="K149">
        <v>0</v>
      </c>
    </row>
    <row r="150" spans="8:11" x14ac:dyDescent="0.3">
      <c r="H150">
        <v>28252</v>
      </c>
      <c r="I150" t="s">
        <v>15</v>
      </c>
      <c r="J150">
        <v>747</v>
      </c>
      <c r="K150">
        <v>0</v>
      </c>
    </row>
    <row r="151" spans="8:11" x14ac:dyDescent="0.3">
      <c r="H151">
        <v>28251</v>
      </c>
      <c r="I151" t="s">
        <v>7</v>
      </c>
      <c r="J151">
        <v>555</v>
      </c>
      <c r="K151">
        <v>0</v>
      </c>
    </row>
    <row r="152" spans="8:11" x14ac:dyDescent="0.3">
      <c r="H152">
        <v>28250</v>
      </c>
      <c r="I152" t="s">
        <v>7</v>
      </c>
      <c r="J152">
        <v>0</v>
      </c>
      <c r="K152">
        <v>0</v>
      </c>
    </row>
    <row r="153" spans="8:11" x14ac:dyDescent="0.3">
      <c r="H153">
        <v>28249</v>
      </c>
      <c r="I153" t="s">
        <v>9</v>
      </c>
      <c r="J153">
        <v>453</v>
      </c>
      <c r="K153">
        <v>453</v>
      </c>
    </row>
    <row r="154" spans="8:11" x14ac:dyDescent="0.3">
      <c r="H154">
        <v>28248</v>
      </c>
      <c r="I154" t="s">
        <v>7</v>
      </c>
      <c r="J154">
        <v>556</v>
      </c>
      <c r="K154">
        <v>0</v>
      </c>
    </row>
    <row r="155" spans="8:11" x14ac:dyDescent="0.3">
      <c r="H155">
        <v>28247</v>
      </c>
      <c r="I155" t="s">
        <v>18</v>
      </c>
      <c r="J155">
        <v>1779</v>
      </c>
      <c r="K155">
        <v>0</v>
      </c>
    </row>
    <row r="156" spans="8:11" x14ac:dyDescent="0.3">
      <c r="H156">
        <v>28246</v>
      </c>
      <c r="I156" t="s">
        <v>7</v>
      </c>
      <c r="J156">
        <v>0</v>
      </c>
      <c r="K156">
        <v>0</v>
      </c>
    </row>
    <row r="157" spans="8:11" x14ac:dyDescent="0.3">
      <c r="H157">
        <v>28245</v>
      </c>
      <c r="I157" t="s">
        <v>11</v>
      </c>
      <c r="J157">
        <v>427</v>
      </c>
      <c r="K157">
        <v>0</v>
      </c>
    </row>
    <row r="158" spans="8:11" x14ac:dyDescent="0.3">
      <c r="H158">
        <v>28244</v>
      </c>
      <c r="I158" t="s">
        <v>7</v>
      </c>
      <c r="J158">
        <v>0</v>
      </c>
      <c r="K158">
        <v>0</v>
      </c>
    </row>
    <row r="159" spans="8:11" x14ac:dyDescent="0.3">
      <c r="H159">
        <v>28243</v>
      </c>
      <c r="I159" t="s">
        <v>91</v>
      </c>
      <c r="J159">
        <v>295</v>
      </c>
      <c r="K159">
        <v>0</v>
      </c>
    </row>
    <row r="160" spans="8:11" x14ac:dyDescent="0.3">
      <c r="H160">
        <v>28242</v>
      </c>
      <c r="I160" t="s">
        <v>20</v>
      </c>
      <c r="J160">
        <v>471</v>
      </c>
      <c r="K160">
        <v>0</v>
      </c>
    </row>
    <row r="161" spans="8:11" x14ac:dyDescent="0.3">
      <c r="H161">
        <v>28241</v>
      </c>
      <c r="I161" t="s">
        <v>67</v>
      </c>
      <c r="J161">
        <v>529</v>
      </c>
      <c r="K161">
        <v>0</v>
      </c>
    </row>
    <row r="162" spans="8:11" x14ac:dyDescent="0.3">
      <c r="H162">
        <v>28240</v>
      </c>
      <c r="I162" t="s">
        <v>89</v>
      </c>
      <c r="J162">
        <v>659</v>
      </c>
      <c r="K162">
        <v>0</v>
      </c>
    </row>
    <row r="163" spans="8:11" x14ac:dyDescent="0.3">
      <c r="H163">
        <v>28239</v>
      </c>
      <c r="I163" t="s">
        <v>18</v>
      </c>
      <c r="J163">
        <v>1071.6500000000001</v>
      </c>
      <c r="K163">
        <v>0</v>
      </c>
    </row>
    <row r="164" spans="8:11" x14ac:dyDescent="0.3">
      <c r="H164">
        <v>28238</v>
      </c>
      <c r="I164" t="s">
        <v>7</v>
      </c>
      <c r="J164">
        <v>412</v>
      </c>
      <c r="K164">
        <v>0</v>
      </c>
    </row>
    <row r="165" spans="8:11" x14ac:dyDescent="0.3">
      <c r="H165">
        <v>28236</v>
      </c>
      <c r="I165" t="s">
        <v>89</v>
      </c>
      <c r="J165">
        <v>423</v>
      </c>
      <c r="K165">
        <v>0</v>
      </c>
    </row>
    <row r="166" spans="8:11" x14ac:dyDescent="0.3">
      <c r="H166">
        <v>28235</v>
      </c>
      <c r="I166" t="s">
        <v>67</v>
      </c>
      <c r="J166">
        <v>458</v>
      </c>
      <c r="K166">
        <v>0</v>
      </c>
    </row>
    <row r="167" spans="8:11" x14ac:dyDescent="0.3">
      <c r="H167">
        <v>28234</v>
      </c>
      <c r="I167" t="s">
        <v>67</v>
      </c>
      <c r="J167">
        <v>437</v>
      </c>
      <c r="K167">
        <v>0</v>
      </c>
    </row>
    <row r="168" spans="8:11" x14ac:dyDescent="0.3">
      <c r="H168">
        <v>28233</v>
      </c>
      <c r="I168" t="s">
        <v>7</v>
      </c>
      <c r="J168">
        <v>145</v>
      </c>
      <c r="K168">
        <v>0</v>
      </c>
    </row>
    <row r="169" spans="8:11" x14ac:dyDescent="0.3">
      <c r="H169">
        <v>28232</v>
      </c>
      <c r="I169" t="s">
        <v>7</v>
      </c>
      <c r="J169">
        <v>265.64999999999998</v>
      </c>
      <c r="K169">
        <v>0</v>
      </c>
    </row>
    <row r="170" spans="8:11" x14ac:dyDescent="0.3">
      <c r="H170">
        <v>28230</v>
      </c>
      <c r="I170" t="s">
        <v>8</v>
      </c>
      <c r="J170">
        <v>723</v>
      </c>
      <c r="K170">
        <v>0</v>
      </c>
    </row>
    <row r="171" spans="8:11" x14ac:dyDescent="0.3">
      <c r="H171">
        <v>28229</v>
      </c>
      <c r="I171" t="s">
        <v>11</v>
      </c>
      <c r="J171">
        <v>101</v>
      </c>
      <c r="K171">
        <v>0</v>
      </c>
    </row>
    <row r="172" spans="8:11" x14ac:dyDescent="0.3">
      <c r="H172">
        <v>28228</v>
      </c>
      <c r="I172" t="s">
        <v>67</v>
      </c>
      <c r="J172">
        <v>204</v>
      </c>
      <c r="K172">
        <v>0</v>
      </c>
    </row>
    <row r="173" spans="8:11" x14ac:dyDescent="0.3">
      <c r="H173">
        <v>28227</v>
      </c>
      <c r="I173" t="s">
        <v>67</v>
      </c>
      <c r="J173">
        <v>488</v>
      </c>
      <c r="K173">
        <v>0</v>
      </c>
    </row>
    <row r="174" spans="8:11" x14ac:dyDescent="0.3">
      <c r="H174">
        <v>28225</v>
      </c>
      <c r="I174" t="s">
        <v>20</v>
      </c>
      <c r="J174">
        <v>569</v>
      </c>
      <c r="K174">
        <v>0</v>
      </c>
    </row>
    <row r="175" spans="8:11" x14ac:dyDescent="0.3">
      <c r="H175">
        <v>28224</v>
      </c>
      <c r="I175" t="s">
        <v>11</v>
      </c>
      <c r="J175">
        <v>515</v>
      </c>
      <c r="K175">
        <v>0</v>
      </c>
    </row>
    <row r="176" spans="8:11" x14ac:dyDescent="0.3">
      <c r="H176">
        <v>28223</v>
      </c>
      <c r="I176" t="s">
        <v>67</v>
      </c>
      <c r="J176">
        <v>450</v>
      </c>
      <c r="K176">
        <v>0</v>
      </c>
    </row>
    <row r="177" spans="8:11" x14ac:dyDescent="0.3">
      <c r="H177">
        <v>28222</v>
      </c>
      <c r="I177" t="s">
        <v>15</v>
      </c>
      <c r="J177">
        <v>556</v>
      </c>
      <c r="K177">
        <v>0</v>
      </c>
    </row>
    <row r="178" spans="8:11" x14ac:dyDescent="0.3">
      <c r="H178">
        <v>28221</v>
      </c>
      <c r="I178" t="s">
        <v>9</v>
      </c>
      <c r="J178">
        <v>567</v>
      </c>
      <c r="K178">
        <v>0</v>
      </c>
    </row>
    <row r="179" spans="8:11" x14ac:dyDescent="0.3">
      <c r="H179">
        <v>28220</v>
      </c>
      <c r="I179" t="s">
        <v>7</v>
      </c>
      <c r="J179">
        <v>1216</v>
      </c>
      <c r="K179">
        <v>0</v>
      </c>
    </row>
    <row r="180" spans="8:11" x14ac:dyDescent="0.3">
      <c r="H180">
        <v>28218</v>
      </c>
      <c r="I180" t="s">
        <v>8</v>
      </c>
      <c r="J180">
        <v>485</v>
      </c>
      <c r="K180">
        <v>0</v>
      </c>
    </row>
    <row r="181" spans="8:11" x14ac:dyDescent="0.3">
      <c r="H181">
        <v>28212</v>
      </c>
      <c r="I181" t="s">
        <v>8</v>
      </c>
      <c r="J181">
        <v>466</v>
      </c>
      <c r="K181">
        <v>0</v>
      </c>
    </row>
    <row r="182" spans="8:11" x14ac:dyDescent="0.3">
      <c r="H182">
        <v>28207</v>
      </c>
      <c r="I182" t="s">
        <v>7</v>
      </c>
      <c r="J182">
        <v>0</v>
      </c>
      <c r="K182">
        <v>0</v>
      </c>
    </row>
    <row r="183" spans="8:11" x14ac:dyDescent="0.3">
      <c r="H183">
        <v>28205</v>
      </c>
      <c r="I183" t="s">
        <v>7</v>
      </c>
      <c r="J183">
        <v>0</v>
      </c>
      <c r="K183">
        <v>0</v>
      </c>
    </row>
    <row r="184" spans="8:11" x14ac:dyDescent="0.3">
      <c r="H184">
        <v>28204</v>
      </c>
      <c r="I184" t="s">
        <v>20</v>
      </c>
      <c r="J184">
        <v>1249</v>
      </c>
      <c r="K184">
        <v>0</v>
      </c>
    </row>
    <row r="185" spans="8:11" x14ac:dyDescent="0.3">
      <c r="H185">
        <v>28203</v>
      </c>
      <c r="I185" t="s">
        <v>9</v>
      </c>
      <c r="J185">
        <v>751</v>
      </c>
      <c r="K185">
        <v>0</v>
      </c>
    </row>
    <row r="186" spans="8:11" x14ac:dyDescent="0.3">
      <c r="H186">
        <v>28202</v>
      </c>
      <c r="I186" t="s">
        <v>12</v>
      </c>
      <c r="J186">
        <v>508</v>
      </c>
      <c r="K186">
        <v>0</v>
      </c>
    </row>
    <row r="187" spans="8:11" x14ac:dyDescent="0.3">
      <c r="H187">
        <v>28201</v>
      </c>
      <c r="I187" t="s">
        <v>7</v>
      </c>
      <c r="J187">
        <v>0</v>
      </c>
      <c r="K187">
        <v>0</v>
      </c>
    </row>
    <row r="188" spans="8:11" x14ac:dyDescent="0.3">
      <c r="H188">
        <v>28200</v>
      </c>
      <c r="I188" t="s">
        <v>7</v>
      </c>
      <c r="J188">
        <v>0</v>
      </c>
      <c r="K188">
        <v>0</v>
      </c>
    </row>
    <row r="189" spans="8:11" x14ac:dyDescent="0.3">
      <c r="H189">
        <v>28195</v>
      </c>
      <c r="I189" t="s">
        <v>7</v>
      </c>
      <c r="J189">
        <v>0</v>
      </c>
      <c r="K189">
        <v>0</v>
      </c>
    </row>
    <row r="190" spans="8:11" x14ac:dyDescent="0.3">
      <c r="H190">
        <v>28193</v>
      </c>
      <c r="I190" t="s">
        <v>7</v>
      </c>
      <c r="J190">
        <v>0</v>
      </c>
      <c r="K190">
        <v>0</v>
      </c>
    </row>
    <row r="191" spans="8:11" x14ac:dyDescent="0.3">
      <c r="H191">
        <v>28190</v>
      </c>
      <c r="I191" t="s">
        <v>7</v>
      </c>
      <c r="J191">
        <v>0</v>
      </c>
      <c r="K191">
        <v>0</v>
      </c>
    </row>
    <row r="192" spans="8:11" x14ac:dyDescent="0.3">
      <c r="H192">
        <v>28186</v>
      </c>
      <c r="I192" t="s">
        <v>7</v>
      </c>
      <c r="J192">
        <v>0</v>
      </c>
      <c r="K192">
        <v>0</v>
      </c>
    </row>
    <row r="193" spans="8:11" x14ac:dyDescent="0.3">
      <c r="H193">
        <v>28184</v>
      </c>
      <c r="I193" t="s">
        <v>15</v>
      </c>
      <c r="J193">
        <v>581</v>
      </c>
      <c r="K193">
        <v>0</v>
      </c>
    </row>
    <row r="194" spans="8:11" x14ac:dyDescent="0.3">
      <c r="H194">
        <v>28182</v>
      </c>
      <c r="I194" t="s">
        <v>7</v>
      </c>
      <c r="J194">
        <v>0</v>
      </c>
      <c r="K194">
        <v>0</v>
      </c>
    </row>
    <row r="195" spans="8:11" x14ac:dyDescent="0.3">
      <c r="H195">
        <v>28181</v>
      </c>
      <c r="I195" t="s">
        <v>11</v>
      </c>
      <c r="J195">
        <v>422</v>
      </c>
      <c r="K195">
        <v>0</v>
      </c>
    </row>
    <row r="196" spans="8:11" x14ac:dyDescent="0.3">
      <c r="H196">
        <v>28179</v>
      </c>
      <c r="I196" t="s">
        <v>12</v>
      </c>
      <c r="J196">
        <v>916</v>
      </c>
      <c r="K196">
        <v>0</v>
      </c>
    </row>
    <row r="197" spans="8:11" x14ac:dyDescent="0.3">
      <c r="H197">
        <v>28178</v>
      </c>
      <c r="I197" t="s">
        <v>9</v>
      </c>
      <c r="J197">
        <v>464</v>
      </c>
      <c r="K197">
        <v>0</v>
      </c>
    </row>
    <row r="198" spans="8:11" x14ac:dyDescent="0.3">
      <c r="H198">
        <v>28174</v>
      </c>
      <c r="I198" t="s">
        <v>20</v>
      </c>
      <c r="J198">
        <v>459</v>
      </c>
      <c r="K198">
        <v>0</v>
      </c>
    </row>
    <row r="199" spans="8:11" x14ac:dyDescent="0.3">
      <c r="H199">
        <v>28169</v>
      </c>
      <c r="I199" t="s">
        <v>11</v>
      </c>
      <c r="J199">
        <v>583</v>
      </c>
      <c r="K199">
        <v>0</v>
      </c>
    </row>
    <row r="200" spans="8:11" x14ac:dyDescent="0.3">
      <c r="H200">
        <v>28165</v>
      </c>
      <c r="I200" t="s">
        <v>91</v>
      </c>
      <c r="J200">
        <v>304</v>
      </c>
      <c r="K200">
        <v>0</v>
      </c>
    </row>
    <row r="201" spans="8:11" x14ac:dyDescent="0.3">
      <c r="H201">
        <v>28161</v>
      </c>
      <c r="I201" t="s">
        <v>13</v>
      </c>
      <c r="J201">
        <v>511</v>
      </c>
      <c r="K201">
        <v>0</v>
      </c>
    </row>
    <row r="202" spans="8:11" x14ac:dyDescent="0.3">
      <c r="H202">
        <v>28158</v>
      </c>
      <c r="I202" t="s">
        <v>11</v>
      </c>
      <c r="J202">
        <v>680</v>
      </c>
      <c r="K202">
        <v>0</v>
      </c>
    </row>
    <row r="203" spans="8:11" x14ac:dyDescent="0.3">
      <c r="H203">
        <v>28154</v>
      </c>
      <c r="I203" t="s">
        <v>20</v>
      </c>
      <c r="J203">
        <v>577</v>
      </c>
      <c r="K203">
        <v>577</v>
      </c>
    </row>
    <row r="204" spans="8:11" x14ac:dyDescent="0.3">
      <c r="H204">
        <v>28150</v>
      </c>
      <c r="I204" t="s">
        <v>67</v>
      </c>
      <c r="J204">
        <v>614</v>
      </c>
      <c r="K204">
        <v>614</v>
      </c>
    </row>
    <row r="205" spans="8:11" x14ac:dyDescent="0.3">
      <c r="H205">
        <v>28147</v>
      </c>
      <c r="I205" t="s">
        <v>89</v>
      </c>
      <c r="J205">
        <v>1082</v>
      </c>
      <c r="K205">
        <v>0</v>
      </c>
    </row>
    <row r="206" spans="8:11" x14ac:dyDescent="0.3">
      <c r="H206">
        <v>28142</v>
      </c>
      <c r="I206" t="s">
        <v>12</v>
      </c>
      <c r="J206">
        <v>72</v>
      </c>
      <c r="K206">
        <v>0</v>
      </c>
    </row>
    <row r="207" spans="8:11" x14ac:dyDescent="0.3">
      <c r="H207">
        <v>28129</v>
      </c>
      <c r="I207" t="s">
        <v>12</v>
      </c>
      <c r="J207">
        <v>371</v>
      </c>
      <c r="K207">
        <v>0</v>
      </c>
    </row>
    <row r="208" spans="8:11" x14ac:dyDescent="0.3">
      <c r="H208">
        <v>28126</v>
      </c>
      <c r="I208" t="s">
        <v>89</v>
      </c>
      <c r="J208">
        <v>485.5</v>
      </c>
      <c r="K208">
        <v>0</v>
      </c>
    </row>
    <row r="209" spans="8:11" x14ac:dyDescent="0.3">
      <c r="H209">
        <v>28124</v>
      </c>
      <c r="I209" t="s">
        <v>20</v>
      </c>
      <c r="J209">
        <v>647</v>
      </c>
      <c r="K209">
        <v>0</v>
      </c>
    </row>
    <row r="210" spans="8:11" x14ac:dyDescent="0.3">
      <c r="H210">
        <v>28117</v>
      </c>
      <c r="I210" t="s">
        <v>7</v>
      </c>
      <c r="J210">
        <v>620</v>
      </c>
      <c r="K210">
        <v>0</v>
      </c>
    </row>
    <row r="211" spans="8:11" x14ac:dyDescent="0.3">
      <c r="H211">
        <v>28112</v>
      </c>
      <c r="I211" t="s">
        <v>12</v>
      </c>
      <c r="J211">
        <v>437</v>
      </c>
      <c r="K211">
        <v>0</v>
      </c>
    </row>
    <row r="212" spans="8:11" x14ac:dyDescent="0.3">
      <c r="H212">
        <v>28107</v>
      </c>
      <c r="I212" t="s">
        <v>12</v>
      </c>
      <c r="J212">
        <v>430</v>
      </c>
      <c r="K212">
        <v>0</v>
      </c>
    </row>
    <row r="213" spans="8:11" x14ac:dyDescent="0.3">
      <c r="H213">
        <v>28100</v>
      </c>
      <c r="I213" t="s">
        <v>13</v>
      </c>
      <c r="J213">
        <v>304</v>
      </c>
      <c r="K213">
        <v>0</v>
      </c>
    </row>
    <row r="214" spans="8:11" x14ac:dyDescent="0.3">
      <c r="H214">
        <v>28093</v>
      </c>
      <c r="I214" t="s">
        <v>7</v>
      </c>
      <c r="J214">
        <v>0</v>
      </c>
      <c r="K214">
        <v>0</v>
      </c>
    </row>
    <row r="215" spans="8:11" x14ac:dyDescent="0.3">
      <c r="H215">
        <v>28083</v>
      </c>
      <c r="I215" t="s">
        <v>15</v>
      </c>
      <c r="J215">
        <v>-27</v>
      </c>
      <c r="K215">
        <v>0</v>
      </c>
    </row>
    <row r="216" spans="8:11" x14ac:dyDescent="0.3">
      <c r="H216">
        <v>28076</v>
      </c>
      <c r="I216" t="s">
        <v>67</v>
      </c>
      <c r="J216">
        <v>-25</v>
      </c>
      <c r="K216">
        <v>0</v>
      </c>
    </row>
    <row r="217" spans="8:11" x14ac:dyDescent="0.3">
      <c r="H217">
        <v>28074</v>
      </c>
      <c r="I217" t="s">
        <v>7</v>
      </c>
      <c r="J217">
        <v>0</v>
      </c>
      <c r="K217">
        <v>0</v>
      </c>
    </row>
    <row r="218" spans="8:11" x14ac:dyDescent="0.3">
      <c r="H218">
        <v>28070</v>
      </c>
      <c r="I218" t="s">
        <v>15</v>
      </c>
      <c r="J218">
        <v>410</v>
      </c>
      <c r="K218">
        <v>0</v>
      </c>
    </row>
    <row r="219" spans="8:11" x14ac:dyDescent="0.3">
      <c r="H219">
        <v>28063</v>
      </c>
      <c r="I219" t="s">
        <v>9</v>
      </c>
      <c r="J219">
        <v>52</v>
      </c>
      <c r="K219">
        <v>0</v>
      </c>
    </row>
    <row r="220" spans="8:11" x14ac:dyDescent="0.3">
      <c r="H220">
        <v>28056</v>
      </c>
      <c r="I220" t="s">
        <v>67</v>
      </c>
      <c r="J220">
        <v>0</v>
      </c>
      <c r="K220">
        <v>0</v>
      </c>
    </row>
    <row r="221" spans="8:11" x14ac:dyDescent="0.3">
      <c r="H221">
        <v>28054</v>
      </c>
      <c r="I221" t="s">
        <v>7</v>
      </c>
      <c r="J221">
        <v>0</v>
      </c>
      <c r="K221">
        <v>0</v>
      </c>
    </row>
    <row r="222" spans="8:11" x14ac:dyDescent="0.3">
      <c r="H222">
        <v>28052</v>
      </c>
      <c r="I222" t="s">
        <v>67</v>
      </c>
      <c r="J222">
        <v>0</v>
      </c>
      <c r="K222">
        <v>0</v>
      </c>
    </row>
    <row r="223" spans="8:11" x14ac:dyDescent="0.3">
      <c r="H223">
        <v>28046</v>
      </c>
      <c r="I223" t="s">
        <v>15</v>
      </c>
      <c r="J223">
        <v>0</v>
      </c>
      <c r="K223">
        <v>0</v>
      </c>
    </row>
    <row r="224" spans="8:11" x14ac:dyDescent="0.3">
      <c r="H224">
        <v>28044</v>
      </c>
      <c r="I224" t="s">
        <v>7</v>
      </c>
      <c r="J224">
        <v>0</v>
      </c>
      <c r="K224">
        <v>0</v>
      </c>
    </row>
    <row r="225" spans="8:11" x14ac:dyDescent="0.3">
      <c r="H225">
        <v>28043</v>
      </c>
      <c r="I225" t="s">
        <v>18</v>
      </c>
      <c r="J225">
        <v>0</v>
      </c>
      <c r="K225">
        <v>0</v>
      </c>
    </row>
    <row r="226" spans="8:11" x14ac:dyDescent="0.3">
      <c r="H226">
        <v>28039</v>
      </c>
      <c r="I226" t="s">
        <v>67</v>
      </c>
      <c r="J226">
        <v>226</v>
      </c>
      <c r="K226">
        <v>0</v>
      </c>
    </row>
    <row r="227" spans="8:11" x14ac:dyDescent="0.3">
      <c r="H227">
        <v>28023</v>
      </c>
      <c r="I227" t="s">
        <v>53</v>
      </c>
      <c r="J227">
        <v>81</v>
      </c>
      <c r="K227">
        <v>0</v>
      </c>
    </row>
    <row r="228" spans="8:11" x14ac:dyDescent="0.3">
      <c r="H228">
        <v>28016</v>
      </c>
      <c r="I228" t="s">
        <v>7</v>
      </c>
      <c r="J228">
        <v>564</v>
      </c>
      <c r="K228">
        <v>0</v>
      </c>
    </row>
    <row r="229" spans="8:11" x14ac:dyDescent="0.3">
      <c r="H229">
        <v>28015</v>
      </c>
      <c r="I229" t="s">
        <v>89</v>
      </c>
      <c r="J229">
        <v>427</v>
      </c>
      <c r="K229">
        <v>0</v>
      </c>
    </row>
    <row r="230" spans="8:11" x14ac:dyDescent="0.3">
      <c r="H230">
        <v>28012</v>
      </c>
      <c r="I230" t="s">
        <v>7</v>
      </c>
      <c r="J230">
        <v>95</v>
      </c>
      <c r="K230">
        <v>0</v>
      </c>
    </row>
    <row r="231" spans="8:11" x14ac:dyDescent="0.3">
      <c r="H231">
        <v>28001</v>
      </c>
      <c r="I231" t="s">
        <v>12</v>
      </c>
      <c r="J231">
        <v>434</v>
      </c>
      <c r="K231">
        <v>0</v>
      </c>
    </row>
    <row r="232" spans="8:11" x14ac:dyDescent="0.3">
      <c r="H232">
        <v>27995</v>
      </c>
      <c r="I232" t="s">
        <v>7</v>
      </c>
      <c r="J232">
        <v>72</v>
      </c>
      <c r="K232">
        <v>0</v>
      </c>
    </row>
    <row r="233" spans="8:11" x14ac:dyDescent="0.3">
      <c r="H233">
        <v>27982</v>
      </c>
      <c r="I233" t="s">
        <v>20</v>
      </c>
      <c r="J233">
        <v>29</v>
      </c>
      <c r="K233">
        <v>0</v>
      </c>
    </row>
    <row r="234" spans="8:11" x14ac:dyDescent="0.3">
      <c r="H234">
        <v>27973</v>
      </c>
      <c r="I234" t="s">
        <v>9</v>
      </c>
      <c r="J234">
        <v>0</v>
      </c>
      <c r="K234">
        <v>0</v>
      </c>
    </row>
    <row r="235" spans="8:11" x14ac:dyDescent="0.3">
      <c r="H235">
        <v>27962</v>
      </c>
      <c r="I235" t="s">
        <v>14</v>
      </c>
      <c r="J235">
        <v>449</v>
      </c>
      <c r="K235">
        <v>0</v>
      </c>
    </row>
    <row r="236" spans="8:11" x14ac:dyDescent="0.3">
      <c r="H236">
        <v>27958</v>
      </c>
      <c r="I236" t="s">
        <v>15</v>
      </c>
      <c r="J236">
        <v>86</v>
      </c>
      <c r="K236">
        <v>0</v>
      </c>
    </row>
    <row r="237" spans="8:11" x14ac:dyDescent="0.3">
      <c r="H237">
        <v>27954</v>
      </c>
      <c r="I237" t="s">
        <v>7</v>
      </c>
      <c r="J237">
        <v>455</v>
      </c>
      <c r="K237">
        <v>0</v>
      </c>
    </row>
    <row r="238" spans="8:11" x14ac:dyDescent="0.3">
      <c r="H238">
        <v>27951</v>
      </c>
      <c r="I238" t="s">
        <v>7</v>
      </c>
      <c r="J238">
        <v>0</v>
      </c>
      <c r="K238">
        <v>0</v>
      </c>
    </row>
    <row r="239" spans="8:11" x14ac:dyDescent="0.3">
      <c r="H239">
        <v>27950</v>
      </c>
      <c r="I239" t="s">
        <v>91</v>
      </c>
      <c r="J239">
        <v>0</v>
      </c>
      <c r="K239">
        <v>0</v>
      </c>
    </row>
    <row r="240" spans="8:11" x14ac:dyDescent="0.3">
      <c r="H240">
        <v>27941</v>
      </c>
      <c r="I240" t="s">
        <v>7</v>
      </c>
      <c r="J240">
        <v>0</v>
      </c>
      <c r="K240">
        <v>25</v>
      </c>
    </row>
    <row r="241" spans="8:11" x14ac:dyDescent="0.3">
      <c r="H241">
        <v>27940</v>
      </c>
      <c r="I241" t="s">
        <v>87</v>
      </c>
      <c r="J241">
        <v>169</v>
      </c>
      <c r="K241">
        <v>0</v>
      </c>
    </row>
    <row r="242" spans="8:11" x14ac:dyDescent="0.3">
      <c r="H242">
        <v>27927</v>
      </c>
      <c r="I242" t="s">
        <v>7</v>
      </c>
      <c r="J242">
        <v>0</v>
      </c>
      <c r="K242">
        <v>0</v>
      </c>
    </row>
    <row r="243" spans="8:11" x14ac:dyDescent="0.3">
      <c r="H243">
        <v>27925</v>
      </c>
      <c r="I243" t="s">
        <v>7</v>
      </c>
      <c r="J243">
        <v>0</v>
      </c>
      <c r="K243">
        <v>0</v>
      </c>
    </row>
    <row r="244" spans="8:11" x14ac:dyDescent="0.3">
      <c r="H244">
        <v>27911</v>
      </c>
      <c r="I244" t="s">
        <v>18</v>
      </c>
      <c r="J244">
        <v>0</v>
      </c>
      <c r="K244">
        <v>0</v>
      </c>
    </row>
    <row r="245" spans="8:11" x14ac:dyDescent="0.3">
      <c r="H245">
        <v>27903</v>
      </c>
      <c r="I245" t="s">
        <v>8</v>
      </c>
      <c r="J245">
        <v>421</v>
      </c>
      <c r="K245">
        <v>0</v>
      </c>
    </row>
    <row r="246" spans="8:11" x14ac:dyDescent="0.3">
      <c r="H246">
        <v>27902</v>
      </c>
      <c r="I246" t="s">
        <v>89</v>
      </c>
      <c r="J246">
        <v>145</v>
      </c>
      <c r="K246">
        <v>0</v>
      </c>
    </row>
    <row r="247" spans="8:11" x14ac:dyDescent="0.3">
      <c r="H247">
        <v>27879</v>
      </c>
      <c r="I247" t="s">
        <v>9</v>
      </c>
      <c r="J247">
        <v>460</v>
      </c>
      <c r="K247">
        <v>0</v>
      </c>
    </row>
    <row r="248" spans="8:11" x14ac:dyDescent="0.3">
      <c r="H248">
        <v>27875</v>
      </c>
      <c r="I248" t="s">
        <v>12</v>
      </c>
      <c r="J248">
        <v>0</v>
      </c>
      <c r="K248">
        <v>0</v>
      </c>
    </row>
    <row r="249" spans="8:11" x14ac:dyDescent="0.3">
      <c r="H249">
        <v>27848</v>
      </c>
      <c r="I249" t="s">
        <v>67</v>
      </c>
      <c r="J249">
        <v>0</v>
      </c>
      <c r="K249">
        <v>0</v>
      </c>
    </row>
    <row r="250" spans="8:11" x14ac:dyDescent="0.3">
      <c r="H250">
        <v>27847</v>
      </c>
      <c r="I250" t="s">
        <v>9</v>
      </c>
      <c r="J250">
        <v>0</v>
      </c>
      <c r="K250">
        <v>0</v>
      </c>
    </row>
    <row r="251" spans="8:11" x14ac:dyDescent="0.3">
      <c r="H251">
        <v>27841</v>
      </c>
      <c r="I251" t="s">
        <v>11</v>
      </c>
      <c r="J251">
        <v>535</v>
      </c>
      <c r="K251">
        <v>535</v>
      </c>
    </row>
    <row r="252" spans="8:11" x14ac:dyDescent="0.3">
      <c r="H252">
        <v>27824</v>
      </c>
      <c r="I252" t="s">
        <v>7</v>
      </c>
      <c r="J252">
        <v>0</v>
      </c>
      <c r="K252">
        <v>0</v>
      </c>
    </row>
    <row r="253" spans="8:11" x14ac:dyDescent="0.3">
      <c r="H253">
        <v>27809</v>
      </c>
      <c r="I253" t="s">
        <v>89</v>
      </c>
      <c r="J253">
        <v>777</v>
      </c>
      <c r="K253">
        <v>0</v>
      </c>
    </row>
    <row r="254" spans="8:11" x14ac:dyDescent="0.3">
      <c r="H254">
        <v>27808</v>
      </c>
      <c r="I254" t="s">
        <v>11</v>
      </c>
      <c r="J254">
        <v>23</v>
      </c>
      <c r="K254">
        <v>0</v>
      </c>
    </row>
    <row r="255" spans="8:11" x14ac:dyDescent="0.3">
      <c r="H255">
        <v>27791</v>
      </c>
      <c r="I255" t="s">
        <v>87</v>
      </c>
      <c r="J255">
        <v>0</v>
      </c>
      <c r="K255">
        <v>0</v>
      </c>
    </row>
    <row r="256" spans="8:11" x14ac:dyDescent="0.3">
      <c r="H256">
        <v>27771</v>
      </c>
      <c r="I256" t="s">
        <v>11</v>
      </c>
      <c r="J256">
        <v>0</v>
      </c>
      <c r="K256">
        <v>0</v>
      </c>
    </row>
    <row r="257" spans="8:11" x14ac:dyDescent="0.3">
      <c r="H257">
        <v>27767</v>
      </c>
      <c r="I257" t="s">
        <v>53</v>
      </c>
      <c r="J257">
        <v>0</v>
      </c>
      <c r="K257">
        <v>0</v>
      </c>
    </row>
    <row r="258" spans="8:11" x14ac:dyDescent="0.3">
      <c r="H258">
        <v>27764</v>
      </c>
      <c r="I258" t="s">
        <v>87</v>
      </c>
      <c r="J258">
        <v>1008</v>
      </c>
      <c r="K258">
        <v>0</v>
      </c>
    </row>
    <row r="259" spans="8:11" x14ac:dyDescent="0.3">
      <c r="H259">
        <v>27762</v>
      </c>
      <c r="I259" t="s">
        <v>87</v>
      </c>
      <c r="J259">
        <v>62</v>
      </c>
      <c r="K259">
        <v>0</v>
      </c>
    </row>
    <row r="260" spans="8:11" x14ac:dyDescent="0.3">
      <c r="H260">
        <v>27759</v>
      </c>
      <c r="I260" t="s">
        <v>87</v>
      </c>
      <c r="J260">
        <v>137</v>
      </c>
      <c r="K260">
        <v>0</v>
      </c>
    </row>
    <row r="261" spans="8:11" x14ac:dyDescent="0.3">
      <c r="H261">
        <v>27758</v>
      </c>
      <c r="I261" t="s">
        <v>11</v>
      </c>
      <c r="J261">
        <v>0</v>
      </c>
      <c r="K261">
        <v>0</v>
      </c>
    </row>
    <row r="262" spans="8:11" x14ac:dyDescent="0.3">
      <c r="H262">
        <v>27736</v>
      </c>
      <c r="I262" t="s">
        <v>7</v>
      </c>
      <c r="J262">
        <v>0</v>
      </c>
      <c r="K262">
        <v>0</v>
      </c>
    </row>
    <row r="263" spans="8:11" x14ac:dyDescent="0.3">
      <c r="H263">
        <v>27734</v>
      </c>
      <c r="I263" t="s">
        <v>18</v>
      </c>
      <c r="J263">
        <v>0</v>
      </c>
      <c r="K263">
        <v>0</v>
      </c>
    </row>
    <row r="264" spans="8:11" x14ac:dyDescent="0.3">
      <c r="H264">
        <v>27707</v>
      </c>
      <c r="I264" t="s">
        <v>12</v>
      </c>
      <c r="J264">
        <v>0</v>
      </c>
      <c r="K264">
        <v>0</v>
      </c>
    </row>
    <row r="265" spans="8:11" x14ac:dyDescent="0.3">
      <c r="H265">
        <v>27703</v>
      </c>
      <c r="I265" t="s">
        <v>11</v>
      </c>
      <c r="J265">
        <v>0</v>
      </c>
      <c r="K265">
        <v>0</v>
      </c>
    </row>
    <row r="266" spans="8:11" x14ac:dyDescent="0.3">
      <c r="H266">
        <v>27693</v>
      </c>
      <c r="I266" t="s">
        <v>7</v>
      </c>
      <c r="J266">
        <v>0</v>
      </c>
      <c r="K266">
        <v>0</v>
      </c>
    </row>
    <row r="267" spans="8:11" x14ac:dyDescent="0.3">
      <c r="H267">
        <v>27673</v>
      </c>
      <c r="I267" t="s">
        <v>7</v>
      </c>
      <c r="J267">
        <v>0</v>
      </c>
      <c r="K267">
        <v>0</v>
      </c>
    </row>
    <row r="268" spans="8:11" x14ac:dyDescent="0.3">
      <c r="H268">
        <v>27657</v>
      </c>
      <c r="I268" t="s">
        <v>7</v>
      </c>
      <c r="J268">
        <v>0</v>
      </c>
      <c r="K268">
        <v>23</v>
      </c>
    </row>
    <row r="269" spans="8:11" x14ac:dyDescent="0.3">
      <c r="H269">
        <v>27640</v>
      </c>
      <c r="I269" t="s">
        <v>7</v>
      </c>
      <c r="J269">
        <v>0</v>
      </c>
      <c r="K269">
        <v>0</v>
      </c>
    </row>
    <row r="270" spans="8:11" x14ac:dyDescent="0.3">
      <c r="H270">
        <v>27623</v>
      </c>
      <c r="I270" t="s">
        <v>7</v>
      </c>
      <c r="J270">
        <v>0</v>
      </c>
      <c r="K270">
        <v>0</v>
      </c>
    </row>
    <row r="271" spans="8:11" x14ac:dyDescent="0.3">
      <c r="H271">
        <v>27592</v>
      </c>
      <c r="I271" t="s">
        <v>61</v>
      </c>
      <c r="J271">
        <v>0</v>
      </c>
      <c r="K271">
        <v>0</v>
      </c>
    </row>
    <row r="272" spans="8:11" x14ac:dyDescent="0.3">
      <c r="H272">
        <v>27584</v>
      </c>
      <c r="I272" t="s">
        <v>18</v>
      </c>
      <c r="J272">
        <v>0</v>
      </c>
      <c r="K272">
        <v>0</v>
      </c>
    </row>
    <row r="273" spans="8:11" x14ac:dyDescent="0.3">
      <c r="H273">
        <v>27580</v>
      </c>
      <c r="I273" t="s">
        <v>9</v>
      </c>
      <c r="J273">
        <v>0</v>
      </c>
      <c r="K273">
        <v>0</v>
      </c>
    </row>
    <row r="274" spans="8:11" x14ac:dyDescent="0.3">
      <c r="H274">
        <v>27579</v>
      </c>
      <c r="I274" t="s">
        <v>7</v>
      </c>
      <c r="J274">
        <v>0.5</v>
      </c>
      <c r="K274">
        <v>0</v>
      </c>
    </row>
    <row r="275" spans="8:11" x14ac:dyDescent="0.3">
      <c r="H275">
        <v>27569</v>
      </c>
      <c r="I275" t="s">
        <v>61</v>
      </c>
      <c r="J275">
        <v>0</v>
      </c>
      <c r="K275">
        <v>0</v>
      </c>
    </row>
    <row r="276" spans="8:11" x14ac:dyDescent="0.3">
      <c r="H276">
        <v>27542</v>
      </c>
      <c r="I276" t="s">
        <v>18</v>
      </c>
      <c r="J276">
        <v>1836</v>
      </c>
      <c r="K276">
        <v>0</v>
      </c>
    </row>
    <row r="277" spans="8:11" x14ac:dyDescent="0.3">
      <c r="H277">
        <v>27541</v>
      </c>
      <c r="I277" t="s">
        <v>7</v>
      </c>
      <c r="J277">
        <v>0</v>
      </c>
      <c r="K277">
        <v>0</v>
      </c>
    </row>
    <row r="278" spans="8:11" x14ac:dyDescent="0.3">
      <c r="H278">
        <v>27536</v>
      </c>
      <c r="I278" t="s">
        <v>53</v>
      </c>
      <c r="J278">
        <v>25</v>
      </c>
      <c r="K278">
        <v>0</v>
      </c>
    </row>
    <row r="279" spans="8:11" x14ac:dyDescent="0.3">
      <c r="H279">
        <v>27526</v>
      </c>
      <c r="I279" t="s">
        <v>53</v>
      </c>
      <c r="J279">
        <v>479</v>
      </c>
      <c r="K279">
        <v>0</v>
      </c>
    </row>
    <row r="280" spans="8:11" x14ac:dyDescent="0.3">
      <c r="H280">
        <v>27510</v>
      </c>
      <c r="I280" t="s">
        <v>12</v>
      </c>
      <c r="J280">
        <v>0</v>
      </c>
      <c r="K280">
        <v>0</v>
      </c>
    </row>
    <row r="281" spans="8:11" x14ac:dyDescent="0.3">
      <c r="H281">
        <v>27508</v>
      </c>
      <c r="I281" t="s">
        <v>79</v>
      </c>
      <c r="J281">
        <v>486</v>
      </c>
      <c r="K281">
        <v>486</v>
      </c>
    </row>
    <row r="282" spans="8:11" x14ac:dyDescent="0.3">
      <c r="H282">
        <v>27506</v>
      </c>
      <c r="I282" t="s">
        <v>8</v>
      </c>
      <c r="J282">
        <v>0</v>
      </c>
      <c r="K282">
        <v>0</v>
      </c>
    </row>
    <row r="283" spans="8:11" x14ac:dyDescent="0.3">
      <c r="H283">
        <v>27502</v>
      </c>
      <c r="I283" t="s">
        <v>21</v>
      </c>
      <c r="J283">
        <v>2061</v>
      </c>
      <c r="K283">
        <v>0</v>
      </c>
    </row>
    <row r="284" spans="8:11" x14ac:dyDescent="0.3">
      <c r="H284">
        <v>27459</v>
      </c>
      <c r="I284" t="s">
        <v>53</v>
      </c>
      <c r="J284">
        <v>0</v>
      </c>
      <c r="K284">
        <v>0</v>
      </c>
    </row>
    <row r="285" spans="8:11" x14ac:dyDescent="0.3">
      <c r="H285">
        <v>27434</v>
      </c>
      <c r="I285" t="s">
        <v>12</v>
      </c>
      <c r="J285">
        <v>478</v>
      </c>
      <c r="K285">
        <v>0</v>
      </c>
    </row>
    <row r="286" spans="8:11" x14ac:dyDescent="0.3">
      <c r="H286">
        <v>27420</v>
      </c>
      <c r="I286" t="s">
        <v>7</v>
      </c>
      <c r="J286">
        <v>0</v>
      </c>
      <c r="K286">
        <v>0</v>
      </c>
    </row>
    <row r="287" spans="8:11" x14ac:dyDescent="0.3">
      <c r="H287">
        <v>27409</v>
      </c>
      <c r="I287" t="s">
        <v>22</v>
      </c>
      <c r="J287">
        <v>0</v>
      </c>
      <c r="K287">
        <v>0</v>
      </c>
    </row>
    <row r="288" spans="8:11" x14ac:dyDescent="0.3">
      <c r="H288">
        <v>27406</v>
      </c>
      <c r="I288" t="s">
        <v>61</v>
      </c>
      <c r="J288">
        <v>68</v>
      </c>
      <c r="K288">
        <v>0</v>
      </c>
    </row>
    <row r="289" spans="8:11" x14ac:dyDescent="0.3">
      <c r="H289">
        <v>27404</v>
      </c>
      <c r="I289" t="s">
        <v>7</v>
      </c>
      <c r="J289">
        <v>0</v>
      </c>
      <c r="K289">
        <v>0</v>
      </c>
    </row>
    <row r="290" spans="8:11" x14ac:dyDescent="0.3">
      <c r="H290">
        <v>27403</v>
      </c>
      <c r="I290" t="s">
        <v>21</v>
      </c>
      <c r="J290">
        <v>-25</v>
      </c>
      <c r="K290">
        <v>0</v>
      </c>
    </row>
    <row r="291" spans="8:11" x14ac:dyDescent="0.3">
      <c r="H291">
        <v>27373</v>
      </c>
      <c r="I291" t="s">
        <v>7</v>
      </c>
      <c r="J291">
        <v>0</v>
      </c>
      <c r="K291">
        <v>0</v>
      </c>
    </row>
    <row r="292" spans="8:11" x14ac:dyDescent="0.3">
      <c r="H292">
        <v>27372</v>
      </c>
      <c r="I292" t="s">
        <v>87</v>
      </c>
      <c r="J292">
        <v>253</v>
      </c>
      <c r="K292">
        <v>0</v>
      </c>
    </row>
    <row r="293" spans="8:11" x14ac:dyDescent="0.3">
      <c r="H293">
        <v>27363</v>
      </c>
      <c r="I293" t="s">
        <v>7</v>
      </c>
      <c r="J293">
        <v>0</v>
      </c>
      <c r="K293">
        <v>0</v>
      </c>
    </row>
    <row r="294" spans="8:11" x14ac:dyDescent="0.3">
      <c r="H294">
        <v>27362</v>
      </c>
      <c r="I294" t="s">
        <v>7</v>
      </c>
      <c r="J294">
        <v>0</v>
      </c>
      <c r="K294">
        <v>0</v>
      </c>
    </row>
    <row r="295" spans="8:11" x14ac:dyDescent="0.3">
      <c r="H295">
        <v>27358</v>
      </c>
      <c r="I295" t="s">
        <v>7</v>
      </c>
      <c r="J295">
        <v>0</v>
      </c>
      <c r="K295">
        <v>0</v>
      </c>
    </row>
    <row r="296" spans="8:11" x14ac:dyDescent="0.3">
      <c r="H296">
        <v>27357</v>
      </c>
      <c r="I296" t="s">
        <v>7</v>
      </c>
      <c r="J296">
        <v>0</v>
      </c>
      <c r="K296">
        <v>0</v>
      </c>
    </row>
    <row r="297" spans="8:11" x14ac:dyDescent="0.3">
      <c r="H297">
        <v>27331</v>
      </c>
      <c r="I297" t="s">
        <v>12</v>
      </c>
      <c r="J297">
        <v>0</v>
      </c>
      <c r="K297">
        <v>0</v>
      </c>
    </row>
    <row r="298" spans="8:11" x14ac:dyDescent="0.3">
      <c r="H298">
        <v>27312</v>
      </c>
      <c r="I298" t="s">
        <v>12</v>
      </c>
      <c r="J298">
        <v>0</v>
      </c>
      <c r="K298">
        <v>0</v>
      </c>
    </row>
    <row r="299" spans="8:11" x14ac:dyDescent="0.3">
      <c r="H299">
        <v>27303</v>
      </c>
      <c r="I299" t="s">
        <v>12</v>
      </c>
      <c r="J299">
        <v>-25</v>
      </c>
      <c r="K299">
        <v>0</v>
      </c>
    </row>
    <row r="300" spans="8:11" x14ac:dyDescent="0.3">
      <c r="H300">
        <v>27284</v>
      </c>
      <c r="I300" t="s">
        <v>7</v>
      </c>
      <c r="J300">
        <v>0</v>
      </c>
      <c r="K300">
        <v>0</v>
      </c>
    </row>
    <row r="301" spans="8:11" x14ac:dyDescent="0.3">
      <c r="H301">
        <v>27283</v>
      </c>
      <c r="I301" t="s">
        <v>12</v>
      </c>
      <c r="J301">
        <v>-112</v>
      </c>
      <c r="K301">
        <v>0</v>
      </c>
    </row>
    <row r="302" spans="8:11" x14ac:dyDescent="0.3">
      <c r="H302">
        <v>27260</v>
      </c>
      <c r="I302" t="s">
        <v>53</v>
      </c>
      <c r="J302">
        <v>0</v>
      </c>
      <c r="K302">
        <v>0</v>
      </c>
    </row>
    <row r="303" spans="8:11" x14ac:dyDescent="0.3">
      <c r="H303">
        <v>27242</v>
      </c>
      <c r="I303" t="s">
        <v>11</v>
      </c>
      <c r="J303">
        <v>0</v>
      </c>
      <c r="K303">
        <v>0</v>
      </c>
    </row>
    <row r="304" spans="8:11" x14ac:dyDescent="0.3">
      <c r="H304">
        <v>27221</v>
      </c>
      <c r="I304" t="s">
        <v>12</v>
      </c>
      <c r="J304">
        <v>0</v>
      </c>
      <c r="K304">
        <v>0</v>
      </c>
    </row>
    <row r="305" spans="8:11" x14ac:dyDescent="0.3">
      <c r="H305">
        <v>27201</v>
      </c>
      <c r="I305" t="s">
        <v>8</v>
      </c>
      <c r="J305">
        <v>0</v>
      </c>
      <c r="K305">
        <v>0</v>
      </c>
    </row>
    <row r="306" spans="8:11" x14ac:dyDescent="0.3">
      <c r="H306">
        <v>27195</v>
      </c>
      <c r="I306" t="s">
        <v>53</v>
      </c>
      <c r="J306">
        <v>995</v>
      </c>
      <c r="K306">
        <v>0</v>
      </c>
    </row>
    <row r="307" spans="8:11" x14ac:dyDescent="0.3">
      <c r="H307">
        <v>27191</v>
      </c>
      <c r="I307" t="s">
        <v>66</v>
      </c>
      <c r="J307">
        <v>0</v>
      </c>
      <c r="K307">
        <v>0</v>
      </c>
    </row>
    <row r="308" spans="8:11" x14ac:dyDescent="0.3">
      <c r="H308">
        <v>27172</v>
      </c>
      <c r="I308" t="s">
        <v>18</v>
      </c>
      <c r="J308">
        <v>0</v>
      </c>
      <c r="K308">
        <v>0</v>
      </c>
    </row>
    <row r="309" spans="8:11" x14ac:dyDescent="0.3">
      <c r="H309">
        <v>27167</v>
      </c>
      <c r="I309" t="s">
        <v>7</v>
      </c>
      <c r="J309">
        <v>0</v>
      </c>
      <c r="K309">
        <v>0</v>
      </c>
    </row>
    <row r="310" spans="8:11" x14ac:dyDescent="0.3">
      <c r="H310">
        <v>27160</v>
      </c>
      <c r="I310" t="s">
        <v>11</v>
      </c>
      <c r="J310">
        <v>0</v>
      </c>
      <c r="K310">
        <v>0</v>
      </c>
    </row>
    <row r="311" spans="8:11" x14ac:dyDescent="0.3">
      <c r="H311">
        <v>27146</v>
      </c>
      <c r="I311" t="s">
        <v>53</v>
      </c>
      <c r="J311">
        <v>0</v>
      </c>
      <c r="K311">
        <v>0</v>
      </c>
    </row>
    <row r="312" spans="8:11" x14ac:dyDescent="0.3">
      <c r="H312">
        <v>27145</v>
      </c>
      <c r="I312" t="s">
        <v>7</v>
      </c>
      <c r="J312">
        <v>0</v>
      </c>
      <c r="K312">
        <v>0</v>
      </c>
    </row>
    <row r="313" spans="8:11" x14ac:dyDescent="0.3">
      <c r="H313">
        <v>27134</v>
      </c>
      <c r="I313" t="s">
        <v>7</v>
      </c>
      <c r="J313">
        <v>0</v>
      </c>
      <c r="K313">
        <v>0</v>
      </c>
    </row>
    <row r="314" spans="8:11" x14ac:dyDescent="0.3">
      <c r="H314">
        <v>27070</v>
      </c>
      <c r="I314" t="s">
        <v>22</v>
      </c>
      <c r="J314">
        <v>3757</v>
      </c>
      <c r="K314">
        <v>0</v>
      </c>
    </row>
    <row r="315" spans="8:11" x14ac:dyDescent="0.3">
      <c r="H315">
        <v>27064</v>
      </c>
      <c r="I315" t="s">
        <v>15</v>
      </c>
      <c r="J315">
        <v>1758</v>
      </c>
      <c r="K315">
        <v>0</v>
      </c>
    </row>
    <row r="316" spans="8:11" x14ac:dyDescent="0.3">
      <c r="H316">
        <v>27056</v>
      </c>
      <c r="I316" t="s">
        <v>67</v>
      </c>
      <c r="J316">
        <v>0</v>
      </c>
      <c r="K316">
        <v>0</v>
      </c>
    </row>
    <row r="317" spans="8:11" x14ac:dyDescent="0.3">
      <c r="H317">
        <v>27048</v>
      </c>
      <c r="I317" t="s">
        <v>66</v>
      </c>
      <c r="J317">
        <v>0</v>
      </c>
      <c r="K317">
        <v>0</v>
      </c>
    </row>
    <row r="318" spans="8:11" x14ac:dyDescent="0.3">
      <c r="H318">
        <v>27045</v>
      </c>
      <c r="I318" t="s">
        <v>14</v>
      </c>
      <c r="J318">
        <v>0</v>
      </c>
      <c r="K318">
        <v>0</v>
      </c>
    </row>
    <row r="319" spans="8:11" x14ac:dyDescent="0.3">
      <c r="H319">
        <v>26962</v>
      </c>
      <c r="I319" t="s">
        <v>67</v>
      </c>
      <c r="J319">
        <v>0</v>
      </c>
      <c r="K319">
        <v>0</v>
      </c>
    </row>
    <row r="320" spans="8:11" x14ac:dyDescent="0.3">
      <c r="H320">
        <v>26957</v>
      </c>
      <c r="I320" t="s">
        <v>67</v>
      </c>
      <c r="J320">
        <v>0</v>
      </c>
      <c r="K320">
        <v>0</v>
      </c>
    </row>
    <row r="321" spans="8:11" x14ac:dyDescent="0.3">
      <c r="H321">
        <v>26946</v>
      </c>
      <c r="I321" t="s">
        <v>20</v>
      </c>
      <c r="J321">
        <v>975</v>
      </c>
      <c r="K321">
        <v>0</v>
      </c>
    </row>
    <row r="322" spans="8:11" x14ac:dyDescent="0.3">
      <c r="H322">
        <v>26934</v>
      </c>
      <c r="I322" t="s">
        <v>18</v>
      </c>
      <c r="J322">
        <v>0</v>
      </c>
      <c r="K322">
        <v>0</v>
      </c>
    </row>
    <row r="323" spans="8:11" x14ac:dyDescent="0.3">
      <c r="H323">
        <v>26911</v>
      </c>
      <c r="I323" t="s">
        <v>20</v>
      </c>
      <c r="J323">
        <v>0</v>
      </c>
      <c r="K323">
        <v>0</v>
      </c>
    </row>
    <row r="324" spans="8:11" x14ac:dyDescent="0.3">
      <c r="H324">
        <v>26904</v>
      </c>
      <c r="I324" t="s">
        <v>7</v>
      </c>
      <c r="J324">
        <v>0</v>
      </c>
      <c r="K324">
        <v>0</v>
      </c>
    </row>
    <row r="325" spans="8:11" x14ac:dyDescent="0.3">
      <c r="H325">
        <v>26900</v>
      </c>
      <c r="I325" t="s">
        <v>7</v>
      </c>
      <c r="J325">
        <v>0</v>
      </c>
      <c r="K325">
        <v>0</v>
      </c>
    </row>
    <row r="326" spans="8:11" x14ac:dyDescent="0.3">
      <c r="H326">
        <v>26899</v>
      </c>
      <c r="I326" t="s">
        <v>7</v>
      </c>
      <c r="J326">
        <v>0</v>
      </c>
      <c r="K326">
        <v>0</v>
      </c>
    </row>
    <row r="327" spans="8:11" x14ac:dyDescent="0.3">
      <c r="H327">
        <v>26898</v>
      </c>
      <c r="I327" t="s">
        <v>7</v>
      </c>
      <c r="J327">
        <v>0</v>
      </c>
      <c r="K327">
        <v>0</v>
      </c>
    </row>
    <row r="328" spans="8:11" x14ac:dyDescent="0.3">
      <c r="H328">
        <v>26896</v>
      </c>
      <c r="I328" t="s">
        <v>13</v>
      </c>
      <c r="J328">
        <v>0</v>
      </c>
      <c r="K328">
        <v>0</v>
      </c>
    </row>
    <row r="329" spans="8:11" x14ac:dyDescent="0.3">
      <c r="H329">
        <v>26889</v>
      </c>
      <c r="I329" t="s">
        <v>18</v>
      </c>
      <c r="J329">
        <v>457</v>
      </c>
      <c r="K329">
        <v>0</v>
      </c>
    </row>
    <row r="330" spans="8:11" x14ac:dyDescent="0.3">
      <c r="H330">
        <v>26877</v>
      </c>
      <c r="I330" t="s">
        <v>11</v>
      </c>
      <c r="J330">
        <v>0</v>
      </c>
      <c r="K330">
        <v>0</v>
      </c>
    </row>
    <row r="331" spans="8:11" x14ac:dyDescent="0.3">
      <c r="H331">
        <v>26859</v>
      </c>
      <c r="I331" t="s">
        <v>9</v>
      </c>
      <c r="J331">
        <v>0</v>
      </c>
      <c r="K331">
        <v>0</v>
      </c>
    </row>
    <row r="332" spans="8:11" x14ac:dyDescent="0.3">
      <c r="H332">
        <v>26852</v>
      </c>
      <c r="I332" t="s">
        <v>15</v>
      </c>
      <c r="J332">
        <v>0</v>
      </c>
      <c r="K332">
        <v>0</v>
      </c>
    </row>
    <row r="333" spans="8:11" x14ac:dyDescent="0.3">
      <c r="H333">
        <v>26842</v>
      </c>
      <c r="I333" t="s">
        <v>7</v>
      </c>
      <c r="J333">
        <v>0</v>
      </c>
      <c r="K333">
        <v>0</v>
      </c>
    </row>
    <row r="334" spans="8:11" x14ac:dyDescent="0.3">
      <c r="H334">
        <v>26839</v>
      </c>
      <c r="I334" t="s">
        <v>7</v>
      </c>
      <c r="J334">
        <v>0</v>
      </c>
      <c r="K334">
        <v>0</v>
      </c>
    </row>
    <row r="335" spans="8:11" x14ac:dyDescent="0.3">
      <c r="H335">
        <v>26833</v>
      </c>
      <c r="I335" t="s">
        <v>7</v>
      </c>
      <c r="J335">
        <v>-19</v>
      </c>
      <c r="K335">
        <v>0</v>
      </c>
    </row>
    <row r="336" spans="8:11" x14ac:dyDescent="0.3">
      <c r="H336">
        <v>26819</v>
      </c>
      <c r="I336" t="s">
        <v>7</v>
      </c>
      <c r="J336">
        <v>0</v>
      </c>
      <c r="K336">
        <v>0</v>
      </c>
    </row>
    <row r="337" spans="8:11" x14ac:dyDescent="0.3">
      <c r="H337">
        <v>26818</v>
      </c>
      <c r="I337" t="s">
        <v>7</v>
      </c>
      <c r="J337">
        <v>0</v>
      </c>
      <c r="K337">
        <v>0</v>
      </c>
    </row>
    <row r="338" spans="8:11" x14ac:dyDescent="0.3">
      <c r="H338">
        <v>26811</v>
      </c>
      <c r="I338" t="s">
        <v>11</v>
      </c>
      <c r="J338">
        <v>0</v>
      </c>
      <c r="K338">
        <v>0</v>
      </c>
    </row>
    <row r="339" spans="8:11" x14ac:dyDescent="0.3">
      <c r="H339">
        <v>26801</v>
      </c>
      <c r="I339" t="s">
        <v>18</v>
      </c>
      <c r="J339">
        <v>0</v>
      </c>
      <c r="K339">
        <v>0</v>
      </c>
    </row>
    <row r="340" spans="8:11" x14ac:dyDescent="0.3">
      <c r="H340">
        <v>26796</v>
      </c>
      <c r="I340" t="s">
        <v>7</v>
      </c>
      <c r="J340">
        <v>0</v>
      </c>
      <c r="K340">
        <v>0</v>
      </c>
    </row>
    <row r="341" spans="8:11" x14ac:dyDescent="0.3">
      <c r="H341">
        <v>26770</v>
      </c>
      <c r="I341" t="s">
        <v>20</v>
      </c>
      <c r="J341">
        <v>0</v>
      </c>
      <c r="K341">
        <v>0</v>
      </c>
    </row>
    <row r="342" spans="8:11" x14ac:dyDescent="0.3">
      <c r="H342">
        <v>26753</v>
      </c>
      <c r="I342" t="s">
        <v>7</v>
      </c>
      <c r="J342">
        <v>0</v>
      </c>
      <c r="K342">
        <v>0</v>
      </c>
    </row>
    <row r="343" spans="8:11" x14ac:dyDescent="0.3">
      <c r="H343">
        <v>26745</v>
      </c>
      <c r="I343" t="s">
        <v>67</v>
      </c>
      <c r="J343">
        <v>0</v>
      </c>
      <c r="K343">
        <v>0</v>
      </c>
    </row>
    <row r="344" spans="8:11" x14ac:dyDescent="0.3">
      <c r="H344">
        <v>26739</v>
      </c>
      <c r="I344" t="s">
        <v>7</v>
      </c>
      <c r="J344">
        <v>0</v>
      </c>
      <c r="K344">
        <v>0</v>
      </c>
    </row>
    <row r="345" spans="8:11" x14ac:dyDescent="0.3">
      <c r="H345">
        <v>26723</v>
      </c>
      <c r="I345" t="s">
        <v>21</v>
      </c>
      <c r="J345">
        <v>0</v>
      </c>
      <c r="K345">
        <v>0</v>
      </c>
    </row>
    <row r="346" spans="8:11" x14ac:dyDescent="0.3">
      <c r="H346">
        <v>26707</v>
      </c>
      <c r="I346" t="s">
        <v>66</v>
      </c>
      <c r="J346">
        <v>0</v>
      </c>
      <c r="K346">
        <v>0</v>
      </c>
    </row>
    <row r="347" spans="8:11" x14ac:dyDescent="0.3">
      <c r="H347">
        <v>26703</v>
      </c>
      <c r="I347" t="s">
        <v>18</v>
      </c>
      <c r="J347">
        <v>0</v>
      </c>
      <c r="K347">
        <v>0</v>
      </c>
    </row>
    <row r="348" spans="8:11" x14ac:dyDescent="0.3">
      <c r="H348">
        <v>26695</v>
      </c>
      <c r="I348" t="s">
        <v>13</v>
      </c>
      <c r="J348">
        <v>0</v>
      </c>
      <c r="K348">
        <v>0</v>
      </c>
    </row>
    <row r="349" spans="8:11" x14ac:dyDescent="0.3">
      <c r="H349">
        <v>26685</v>
      </c>
      <c r="I349" t="s">
        <v>7</v>
      </c>
      <c r="J349">
        <v>0</v>
      </c>
      <c r="K349">
        <v>0</v>
      </c>
    </row>
    <row r="350" spans="8:11" x14ac:dyDescent="0.3">
      <c r="H350">
        <v>26684</v>
      </c>
      <c r="I350" t="s">
        <v>7</v>
      </c>
      <c r="J350">
        <v>0</v>
      </c>
      <c r="K350">
        <v>0</v>
      </c>
    </row>
    <row r="351" spans="8:11" x14ac:dyDescent="0.3">
      <c r="H351">
        <v>26680</v>
      </c>
      <c r="I351" t="s">
        <v>15</v>
      </c>
      <c r="J351">
        <v>0</v>
      </c>
      <c r="K351">
        <v>0</v>
      </c>
    </row>
    <row r="352" spans="8:11" x14ac:dyDescent="0.3">
      <c r="H352">
        <v>26671</v>
      </c>
      <c r="I352" t="s">
        <v>7</v>
      </c>
      <c r="J352">
        <v>0</v>
      </c>
      <c r="K352">
        <v>0</v>
      </c>
    </row>
    <row r="353" spans="8:11" x14ac:dyDescent="0.3">
      <c r="H353">
        <v>26668</v>
      </c>
      <c r="I353" t="s">
        <v>7</v>
      </c>
      <c r="J353">
        <v>0</v>
      </c>
      <c r="K353">
        <v>0</v>
      </c>
    </row>
    <row r="354" spans="8:11" x14ac:dyDescent="0.3">
      <c r="H354">
        <v>26626</v>
      </c>
      <c r="I354" t="s">
        <v>7</v>
      </c>
      <c r="J354">
        <v>0</v>
      </c>
      <c r="K354">
        <v>0</v>
      </c>
    </row>
    <row r="355" spans="8:11" x14ac:dyDescent="0.3">
      <c r="H355">
        <v>26622</v>
      </c>
      <c r="I355" t="s">
        <v>7</v>
      </c>
      <c r="J355">
        <v>0</v>
      </c>
      <c r="K355">
        <v>0</v>
      </c>
    </row>
    <row r="356" spans="8:11" x14ac:dyDescent="0.3">
      <c r="H356">
        <v>26605</v>
      </c>
      <c r="I356" t="s">
        <v>20</v>
      </c>
      <c r="J356">
        <v>-25</v>
      </c>
      <c r="K356">
        <v>0</v>
      </c>
    </row>
    <row r="357" spans="8:11" x14ac:dyDescent="0.3">
      <c r="H357">
        <v>26596</v>
      </c>
      <c r="I357" t="s">
        <v>7</v>
      </c>
      <c r="J357">
        <v>0</v>
      </c>
      <c r="K357">
        <v>0</v>
      </c>
    </row>
    <row r="358" spans="8:11" x14ac:dyDescent="0.3">
      <c r="H358">
        <v>26584</v>
      </c>
      <c r="I358" t="s">
        <v>13</v>
      </c>
      <c r="J358">
        <v>0</v>
      </c>
      <c r="K358">
        <v>0</v>
      </c>
    </row>
    <row r="359" spans="8:11" x14ac:dyDescent="0.3">
      <c r="H359">
        <v>26569</v>
      </c>
      <c r="I359" t="s">
        <v>7</v>
      </c>
      <c r="J359">
        <v>0</v>
      </c>
      <c r="K359">
        <v>0</v>
      </c>
    </row>
    <row r="360" spans="8:11" x14ac:dyDescent="0.3">
      <c r="H360">
        <v>26560</v>
      </c>
      <c r="I360" t="s">
        <v>7</v>
      </c>
      <c r="J360">
        <v>0</v>
      </c>
      <c r="K360">
        <v>0</v>
      </c>
    </row>
    <row r="361" spans="8:11" x14ac:dyDescent="0.3">
      <c r="H361">
        <v>26557</v>
      </c>
      <c r="I361" t="s">
        <v>14</v>
      </c>
      <c r="J361">
        <v>0</v>
      </c>
      <c r="K361">
        <v>0</v>
      </c>
    </row>
    <row r="362" spans="8:11" x14ac:dyDescent="0.3">
      <c r="H362">
        <v>26555</v>
      </c>
      <c r="I362" t="s">
        <v>14</v>
      </c>
      <c r="J362">
        <v>0</v>
      </c>
      <c r="K362">
        <v>0</v>
      </c>
    </row>
    <row r="363" spans="8:11" x14ac:dyDescent="0.3">
      <c r="H363">
        <v>26537</v>
      </c>
      <c r="I363" t="s">
        <v>12</v>
      </c>
      <c r="J363">
        <v>0</v>
      </c>
      <c r="K363">
        <v>0</v>
      </c>
    </row>
    <row r="364" spans="8:11" x14ac:dyDescent="0.3">
      <c r="H364">
        <v>26533</v>
      </c>
      <c r="I364" t="s">
        <v>53</v>
      </c>
      <c r="J364">
        <v>673</v>
      </c>
      <c r="K364">
        <v>0</v>
      </c>
    </row>
    <row r="365" spans="8:11" x14ac:dyDescent="0.3">
      <c r="H365">
        <v>26532</v>
      </c>
      <c r="I365" t="s">
        <v>18</v>
      </c>
      <c r="J365">
        <v>-61</v>
      </c>
      <c r="K365">
        <v>0</v>
      </c>
    </row>
    <row r="366" spans="8:11" x14ac:dyDescent="0.3">
      <c r="H366">
        <v>26519</v>
      </c>
      <c r="I366" t="s">
        <v>7</v>
      </c>
      <c r="J366">
        <v>0</v>
      </c>
      <c r="K366">
        <v>0</v>
      </c>
    </row>
    <row r="367" spans="8:11" x14ac:dyDescent="0.3">
      <c r="H367">
        <v>26515</v>
      </c>
      <c r="I367" t="s">
        <v>7</v>
      </c>
      <c r="J367">
        <v>0</v>
      </c>
      <c r="K367">
        <v>0</v>
      </c>
    </row>
    <row r="368" spans="8:11" x14ac:dyDescent="0.3">
      <c r="H368">
        <v>26504</v>
      </c>
      <c r="I368" t="s">
        <v>18</v>
      </c>
      <c r="J368">
        <v>0</v>
      </c>
      <c r="K368">
        <v>0</v>
      </c>
    </row>
    <row r="369" spans="8:11" x14ac:dyDescent="0.3">
      <c r="H369">
        <v>26502</v>
      </c>
      <c r="I369" t="s">
        <v>7</v>
      </c>
      <c r="J369">
        <v>-29</v>
      </c>
      <c r="K369">
        <v>0</v>
      </c>
    </row>
    <row r="370" spans="8:11" x14ac:dyDescent="0.3">
      <c r="H370">
        <v>26494</v>
      </c>
      <c r="I370" t="s">
        <v>18</v>
      </c>
      <c r="J370">
        <v>0</v>
      </c>
      <c r="K370">
        <v>0</v>
      </c>
    </row>
    <row r="371" spans="8:11" x14ac:dyDescent="0.3">
      <c r="H371">
        <v>26493</v>
      </c>
      <c r="I371" t="s">
        <v>7</v>
      </c>
      <c r="J371">
        <v>0</v>
      </c>
      <c r="K371">
        <v>0</v>
      </c>
    </row>
    <row r="372" spans="8:11" x14ac:dyDescent="0.3">
      <c r="H372">
        <v>26490</v>
      </c>
      <c r="I372" t="s">
        <v>18</v>
      </c>
      <c r="J372">
        <v>0</v>
      </c>
      <c r="K372">
        <v>0</v>
      </c>
    </row>
    <row r="373" spans="8:11" x14ac:dyDescent="0.3">
      <c r="H373">
        <v>26484</v>
      </c>
      <c r="I373" t="s">
        <v>7</v>
      </c>
      <c r="J373">
        <v>0</v>
      </c>
      <c r="K373">
        <v>0</v>
      </c>
    </row>
    <row r="374" spans="8:11" x14ac:dyDescent="0.3">
      <c r="H374">
        <v>26471</v>
      </c>
      <c r="I374" t="s">
        <v>12</v>
      </c>
      <c r="J374">
        <v>0</v>
      </c>
      <c r="K374">
        <v>0</v>
      </c>
    </row>
    <row r="375" spans="8:11" x14ac:dyDescent="0.3">
      <c r="H375">
        <v>26464</v>
      </c>
      <c r="I375" t="s">
        <v>7</v>
      </c>
      <c r="J375">
        <v>0</v>
      </c>
      <c r="K375">
        <v>0</v>
      </c>
    </row>
    <row r="376" spans="8:11" x14ac:dyDescent="0.3">
      <c r="H376">
        <v>26458</v>
      </c>
      <c r="I376" t="s">
        <v>20</v>
      </c>
      <c r="J376">
        <v>0</v>
      </c>
      <c r="K376">
        <v>0</v>
      </c>
    </row>
    <row r="377" spans="8:11" x14ac:dyDescent="0.3">
      <c r="H377">
        <v>26457</v>
      </c>
      <c r="I377" t="s">
        <v>7</v>
      </c>
      <c r="J377">
        <v>0</v>
      </c>
      <c r="K377">
        <v>0</v>
      </c>
    </row>
    <row r="378" spans="8:11" x14ac:dyDescent="0.3">
      <c r="H378">
        <v>26439</v>
      </c>
      <c r="I378" t="s">
        <v>7</v>
      </c>
      <c r="J378">
        <v>0</v>
      </c>
      <c r="K378">
        <v>0</v>
      </c>
    </row>
    <row r="379" spans="8:11" x14ac:dyDescent="0.3">
      <c r="H379">
        <v>26436</v>
      </c>
      <c r="I379" t="s">
        <v>7</v>
      </c>
      <c r="J379">
        <v>0</v>
      </c>
      <c r="K379">
        <v>0</v>
      </c>
    </row>
    <row r="380" spans="8:11" x14ac:dyDescent="0.3">
      <c r="H380">
        <v>26426</v>
      </c>
      <c r="I380" t="s">
        <v>12</v>
      </c>
      <c r="J380">
        <v>-25</v>
      </c>
      <c r="K380">
        <v>0</v>
      </c>
    </row>
    <row r="381" spans="8:11" x14ac:dyDescent="0.3">
      <c r="H381">
        <v>26424</v>
      </c>
      <c r="I381" t="s">
        <v>7</v>
      </c>
      <c r="J381">
        <v>0</v>
      </c>
      <c r="K381">
        <v>0</v>
      </c>
    </row>
    <row r="382" spans="8:11" x14ac:dyDescent="0.3">
      <c r="H382">
        <v>26422</v>
      </c>
      <c r="I382" t="s">
        <v>18</v>
      </c>
      <c r="J382">
        <v>0</v>
      </c>
      <c r="K382">
        <v>0</v>
      </c>
    </row>
    <row r="383" spans="8:11" x14ac:dyDescent="0.3">
      <c r="H383">
        <v>26394</v>
      </c>
      <c r="I383" t="s">
        <v>7</v>
      </c>
      <c r="J383">
        <v>0</v>
      </c>
      <c r="K383">
        <v>0</v>
      </c>
    </row>
    <row r="384" spans="8:11" x14ac:dyDescent="0.3">
      <c r="H384">
        <v>26393</v>
      </c>
      <c r="I384" t="s">
        <v>7</v>
      </c>
      <c r="J384">
        <v>0</v>
      </c>
      <c r="K384">
        <v>0</v>
      </c>
    </row>
    <row r="385" spans="8:11" x14ac:dyDescent="0.3">
      <c r="H385">
        <v>26366</v>
      </c>
      <c r="I385" t="s">
        <v>11</v>
      </c>
      <c r="J385">
        <v>0</v>
      </c>
      <c r="K385">
        <v>0</v>
      </c>
    </row>
    <row r="386" spans="8:11" x14ac:dyDescent="0.3">
      <c r="H386">
        <v>26316</v>
      </c>
      <c r="I386" t="s">
        <v>7</v>
      </c>
      <c r="J386">
        <v>0</v>
      </c>
      <c r="K386">
        <v>0</v>
      </c>
    </row>
    <row r="387" spans="8:11" x14ac:dyDescent="0.3">
      <c r="H387">
        <v>26292</v>
      </c>
      <c r="I387" t="s">
        <v>14</v>
      </c>
      <c r="J387">
        <v>0</v>
      </c>
      <c r="K387">
        <v>0</v>
      </c>
    </row>
    <row r="388" spans="8:11" x14ac:dyDescent="0.3">
      <c r="H388">
        <v>26288</v>
      </c>
      <c r="I388" t="s">
        <v>53</v>
      </c>
      <c r="J388">
        <v>0</v>
      </c>
      <c r="K388">
        <v>0</v>
      </c>
    </row>
    <row r="389" spans="8:11" x14ac:dyDescent="0.3">
      <c r="H389">
        <v>26281</v>
      </c>
      <c r="I389" t="s">
        <v>11</v>
      </c>
      <c r="J389">
        <v>-39</v>
      </c>
      <c r="K389">
        <v>0</v>
      </c>
    </row>
    <row r="390" spans="8:11" x14ac:dyDescent="0.3">
      <c r="H390">
        <v>26246</v>
      </c>
      <c r="I390" t="s">
        <v>7</v>
      </c>
      <c r="J390">
        <v>0</v>
      </c>
      <c r="K390">
        <v>0</v>
      </c>
    </row>
    <row r="391" spans="8:11" x14ac:dyDescent="0.3">
      <c r="H391">
        <v>26244</v>
      </c>
      <c r="I391" t="s">
        <v>7</v>
      </c>
      <c r="J391">
        <v>0</v>
      </c>
      <c r="K391">
        <v>0</v>
      </c>
    </row>
    <row r="392" spans="8:11" x14ac:dyDescent="0.3">
      <c r="H392">
        <v>26225</v>
      </c>
      <c r="I392" t="s">
        <v>9</v>
      </c>
      <c r="J392">
        <v>0</v>
      </c>
      <c r="K392">
        <v>0</v>
      </c>
    </row>
    <row r="393" spans="8:11" x14ac:dyDescent="0.3">
      <c r="H393">
        <v>26224</v>
      </c>
      <c r="I393" t="s">
        <v>9</v>
      </c>
      <c r="J393">
        <v>0</v>
      </c>
      <c r="K393">
        <v>0</v>
      </c>
    </row>
    <row r="394" spans="8:11" x14ac:dyDescent="0.3">
      <c r="H394">
        <v>26221</v>
      </c>
      <c r="I394" t="s">
        <v>19</v>
      </c>
      <c r="J394">
        <v>466</v>
      </c>
      <c r="K394">
        <v>0</v>
      </c>
    </row>
    <row r="395" spans="8:11" x14ac:dyDescent="0.3">
      <c r="H395">
        <v>26202</v>
      </c>
      <c r="I395" t="s">
        <v>7</v>
      </c>
      <c r="J395">
        <v>0</v>
      </c>
      <c r="K395">
        <v>0</v>
      </c>
    </row>
    <row r="396" spans="8:11" x14ac:dyDescent="0.3">
      <c r="H396">
        <v>26201</v>
      </c>
      <c r="I396" t="s">
        <v>7</v>
      </c>
      <c r="J396">
        <v>0</v>
      </c>
      <c r="K396">
        <v>0</v>
      </c>
    </row>
    <row r="397" spans="8:11" x14ac:dyDescent="0.3">
      <c r="H397">
        <v>26193</v>
      </c>
      <c r="I397" t="s">
        <v>19</v>
      </c>
      <c r="J397">
        <v>1825</v>
      </c>
      <c r="K397">
        <v>0</v>
      </c>
    </row>
    <row r="398" spans="8:11" x14ac:dyDescent="0.3">
      <c r="H398">
        <v>26192</v>
      </c>
      <c r="I398" t="s">
        <v>7</v>
      </c>
      <c r="J398">
        <v>0</v>
      </c>
      <c r="K398">
        <v>0</v>
      </c>
    </row>
    <row r="399" spans="8:11" x14ac:dyDescent="0.3">
      <c r="H399">
        <v>26189</v>
      </c>
      <c r="I399" t="s">
        <v>10</v>
      </c>
      <c r="J399">
        <v>908</v>
      </c>
      <c r="K399">
        <v>1006</v>
      </c>
    </row>
    <row r="400" spans="8:11" x14ac:dyDescent="0.3">
      <c r="H400">
        <v>26177</v>
      </c>
      <c r="I400" t="s">
        <v>19</v>
      </c>
      <c r="J400">
        <v>1199</v>
      </c>
      <c r="K400">
        <v>0</v>
      </c>
    </row>
    <row r="401" spans="8:11" x14ac:dyDescent="0.3">
      <c r="H401">
        <v>26174</v>
      </c>
      <c r="I401" t="s">
        <v>7</v>
      </c>
      <c r="J401">
        <v>0</v>
      </c>
      <c r="K401">
        <v>0</v>
      </c>
    </row>
    <row r="402" spans="8:11" x14ac:dyDescent="0.3">
      <c r="H402">
        <v>26173</v>
      </c>
      <c r="I402" t="s">
        <v>7</v>
      </c>
      <c r="J402">
        <v>0</v>
      </c>
      <c r="K402">
        <v>0</v>
      </c>
    </row>
    <row r="403" spans="8:11" x14ac:dyDescent="0.3">
      <c r="H403">
        <v>26134</v>
      </c>
      <c r="I403" t="s">
        <v>53</v>
      </c>
      <c r="J403">
        <v>-26</v>
      </c>
      <c r="K403">
        <v>0</v>
      </c>
    </row>
    <row r="404" spans="8:11" x14ac:dyDescent="0.3">
      <c r="H404">
        <v>26119</v>
      </c>
      <c r="I404" t="s">
        <v>12</v>
      </c>
      <c r="J404">
        <v>0</v>
      </c>
      <c r="K404">
        <v>0</v>
      </c>
    </row>
    <row r="405" spans="8:11" x14ac:dyDescent="0.3">
      <c r="H405">
        <v>26117</v>
      </c>
      <c r="I405" t="s">
        <v>18</v>
      </c>
      <c r="J405">
        <v>-25</v>
      </c>
      <c r="K405">
        <v>0</v>
      </c>
    </row>
    <row r="406" spans="8:11" x14ac:dyDescent="0.3">
      <c r="H406">
        <v>26115</v>
      </c>
      <c r="I406" t="s">
        <v>7</v>
      </c>
      <c r="J406">
        <v>-5</v>
      </c>
      <c r="K406">
        <v>0</v>
      </c>
    </row>
    <row r="407" spans="8:11" x14ac:dyDescent="0.3">
      <c r="H407">
        <v>26114</v>
      </c>
      <c r="I407" t="s">
        <v>7</v>
      </c>
      <c r="J407">
        <v>462</v>
      </c>
      <c r="K407">
        <v>0</v>
      </c>
    </row>
    <row r="408" spans="8:11" x14ac:dyDescent="0.3">
      <c r="H408">
        <v>26113</v>
      </c>
      <c r="I408" t="s">
        <v>19</v>
      </c>
      <c r="J408">
        <v>859</v>
      </c>
      <c r="K408">
        <v>0</v>
      </c>
    </row>
    <row r="409" spans="8:11" x14ac:dyDescent="0.3">
      <c r="H409">
        <v>26111</v>
      </c>
      <c r="I409" t="s">
        <v>16</v>
      </c>
      <c r="J409">
        <v>0</v>
      </c>
      <c r="K409">
        <v>0</v>
      </c>
    </row>
    <row r="410" spans="8:11" x14ac:dyDescent="0.3">
      <c r="H410">
        <v>26108</v>
      </c>
      <c r="I410" t="s">
        <v>7</v>
      </c>
      <c r="J410">
        <v>0</v>
      </c>
      <c r="K410">
        <v>0</v>
      </c>
    </row>
    <row r="411" spans="8:11" x14ac:dyDescent="0.3">
      <c r="H411">
        <v>26105</v>
      </c>
      <c r="I411" t="s">
        <v>19</v>
      </c>
      <c r="J411">
        <v>1030</v>
      </c>
      <c r="K411">
        <v>0</v>
      </c>
    </row>
    <row r="412" spans="8:11" x14ac:dyDescent="0.3">
      <c r="H412">
        <v>26093</v>
      </c>
      <c r="I412" t="s">
        <v>19</v>
      </c>
      <c r="J412">
        <v>512</v>
      </c>
      <c r="K412">
        <v>0</v>
      </c>
    </row>
    <row r="413" spans="8:11" x14ac:dyDescent="0.3">
      <c r="H413">
        <v>26087</v>
      </c>
      <c r="I413" t="s">
        <v>7</v>
      </c>
      <c r="J413">
        <v>0</v>
      </c>
      <c r="K413">
        <v>0</v>
      </c>
    </row>
    <row r="414" spans="8:11" x14ac:dyDescent="0.3">
      <c r="H414">
        <v>26085</v>
      </c>
      <c r="I414" t="s">
        <v>7</v>
      </c>
      <c r="J414">
        <v>0</v>
      </c>
      <c r="K414">
        <v>0</v>
      </c>
    </row>
    <row r="415" spans="8:11" x14ac:dyDescent="0.3">
      <c r="H415">
        <v>26080</v>
      </c>
      <c r="I415" t="s">
        <v>12</v>
      </c>
      <c r="J415">
        <v>-25</v>
      </c>
      <c r="K415">
        <v>0</v>
      </c>
    </row>
    <row r="416" spans="8:11" x14ac:dyDescent="0.3">
      <c r="H416">
        <v>26059</v>
      </c>
      <c r="I416" t="s">
        <v>7</v>
      </c>
      <c r="J416">
        <v>0</v>
      </c>
      <c r="K416">
        <v>0</v>
      </c>
    </row>
    <row r="417" spans="8:11" x14ac:dyDescent="0.3">
      <c r="H417">
        <v>26047</v>
      </c>
      <c r="I417" t="s">
        <v>10</v>
      </c>
      <c r="J417">
        <v>0</v>
      </c>
      <c r="K417">
        <v>0</v>
      </c>
    </row>
    <row r="418" spans="8:11" x14ac:dyDescent="0.3">
      <c r="H418">
        <v>26041</v>
      </c>
      <c r="I418" t="s">
        <v>7</v>
      </c>
      <c r="J418">
        <v>0</v>
      </c>
      <c r="K418">
        <v>0</v>
      </c>
    </row>
    <row r="419" spans="8:11" x14ac:dyDescent="0.3">
      <c r="H419">
        <v>26039</v>
      </c>
      <c r="I419" t="s">
        <v>7</v>
      </c>
      <c r="J419">
        <v>0</v>
      </c>
      <c r="K419">
        <v>0</v>
      </c>
    </row>
    <row r="420" spans="8:11" x14ac:dyDescent="0.3">
      <c r="H420">
        <v>26037</v>
      </c>
      <c r="I420" t="s">
        <v>7</v>
      </c>
      <c r="J420">
        <v>0</v>
      </c>
      <c r="K420">
        <v>0</v>
      </c>
    </row>
    <row r="421" spans="8:11" x14ac:dyDescent="0.3">
      <c r="H421">
        <v>26033</v>
      </c>
      <c r="I421" t="s">
        <v>7</v>
      </c>
      <c r="J421">
        <v>0</v>
      </c>
      <c r="K421">
        <v>0</v>
      </c>
    </row>
    <row r="422" spans="8:11" x14ac:dyDescent="0.3">
      <c r="H422">
        <v>26001</v>
      </c>
      <c r="I422" t="s">
        <v>7</v>
      </c>
      <c r="J422">
        <v>0</v>
      </c>
      <c r="K422">
        <v>0</v>
      </c>
    </row>
    <row r="423" spans="8:11" x14ac:dyDescent="0.3">
      <c r="H423">
        <v>25991</v>
      </c>
      <c r="I423" t="s">
        <v>16</v>
      </c>
      <c r="J423">
        <v>0</v>
      </c>
      <c r="K423">
        <v>0</v>
      </c>
    </row>
    <row r="424" spans="8:11" x14ac:dyDescent="0.3">
      <c r="H424">
        <v>25967</v>
      </c>
      <c r="I424" t="s">
        <v>7</v>
      </c>
      <c r="J424">
        <v>0</v>
      </c>
      <c r="K424">
        <v>0</v>
      </c>
    </row>
    <row r="425" spans="8:11" x14ac:dyDescent="0.3">
      <c r="H425">
        <v>25963</v>
      </c>
      <c r="I425" t="s">
        <v>7</v>
      </c>
      <c r="J425">
        <v>0</v>
      </c>
      <c r="K425">
        <v>0</v>
      </c>
    </row>
    <row r="426" spans="8:11" x14ac:dyDescent="0.3">
      <c r="H426">
        <v>25957</v>
      </c>
      <c r="I426" t="s">
        <v>16</v>
      </c>
      <c r="J426">
        <v>0</v>
      </c>
      <c r="K426">
        <v>0</v>
      </c>
    </row>
    <row r="427" spans="8:11" x14ac:dyDescent="0.3">
      <c r="H427">
        <v>25956</v>
      </c>
      <c r="I427" t="s">
        <v>16</v>
      </c>
      <c r="J427">
        <v>0</v>
      </c>
      <c r="K427">
        <v>0</v>
      </c>
    </row>
    <row r="428" spans="8:11" x14ac:dyDescent="0.3">
      <c r="H428">
        <v>25941</v>
      </c>
      <c r="I428" t="s">
        <v>7</v>
      </c>
      <c r="J428">
        <v>0</v>
      </c>
      <c r="K428">
        <v>0</v>
      </c>
    </row>
    <row r="429" spans="8:11" x14ac:dyDescent="0.3">
      <c r="H429">
        <v>25933</v>
      </c>
      <c r="I429" t="s">
        <v>18</v>
      </c>
      <c r="J429">
        <v>-90</v>
      </c>
      <c r="K429">
        <v>0</v>
      </c>
    </row>
    <row r="430" spans="8:11" x14ac:dyDescent="0.3">
      <c r="H430">
        <v>25930</v>
      </c>
      <c r="I430" t="s">
        <v>18</v>
      </c>
      <c r="J430">
        <v>-25</v>
      </c>
      <c r="K430">
        <v>0</v>
      </c>
    </row>
    <row r="431" spans="8:11" x14ac:dyDescent="0.3">
      <c r="H431">
        <v>25926</v>
      </c>
      <c r="I431" t="s">
        <v>7</v>
      </c>
      <c r="J431">
        <v>0</v>
      </c>
      <c r="K431">
        <v>0</v>
      </c>
    </row>
    <row r="432" spans="8:11" x14ac:dyDescent="0.3">
      <c r="H432">
        <v>25921</v>
      </c>
      <c r="I432" t="s">
        <v>12</v>
      </c>
      <c r="J432">
        <v>0</v>
      </c>
      <c r="K432">
        <v>0</v>
      </c>
    </row>
    <row r="433" spans="8:11" x14ac:dyDescent="0.3">
      <c r="H433">
        <v>25911</v>
      </c>
      <c r="I433" t="s">
        <v>7</v>
      </c>
      <c r="J433">
        <v>0</v>
      </c>
      <c r="K433">
        <v>0</v>
      </c>
    </row>
    <row r="434" spans="8:11" x14ac:dyDescent="0.3">
      <c r="H434">
        <v>25908</v>
      </c>
      <c r="I434" t="s">
        <v>9</v>
      </c>
      <c r="J434">
        <v>752</v>
      </c>
      <c r="K434">
        <v>0</v>
      </c>
    </row>
    <row r="435" spans="8:11" x14ac:dyDescent="0.3">
      <c r="H435">
        <v>25907</v>
      </c>
      <c r="I435" t="s">
        <v>7</v>
      </c>
      <c r="J435">
        <v>0</v>
      </c>
      <c r="K435">
        <v>0</v>
      </c>
    </row>
    <row r="436" spans="8:11" x14ac:dyDescent="0.3">
      <c r="H436">
        <v>25899</v>
      </c>
      <c r="I436" t="s">
        <v>18</v>
      </c>
      <c r="J436">
        <v>0</v>
      </c>
      <c r="K436">
        <v>0</v>
      </c>
    </row>
    <row r="437" spans="8:11" x14ac:dyDescent="0.3">
      <c r="H437">
        <v>25884</v>
      </c>
      <c r="I437" t="s">
        <v>7</v>
      </c>
      <c r="J437">
        <v>455</v>
      </c>
      <c r="K437">
        <v>0</v>
      </c>
    </row>
    <row r="438" spans="8:11" x14ac:dyDescent="0.3">
      <c r="H438">
        <v>25871</v>
      </c>
      <c r="I438" t="s">
        <v>16</v>
      </c>
      <c r="J438">
        <v>-36</v>
      </c>
      <c r="K438">
        <v>0</v>
      </c>
    </row>
    <row r="439" spans="8:11" x14ac:dyDescent="0.3">
      <c r="H439">
        <v>25852</v>
      </c>
      <c r="I439" t="s">
        <v>20</v>
      </c>
      <c r="J439">
        <v>0</v>
      </c>
      <c r="K439">
        <v>0</v>
      </c>
    </row>
    <row r="440" spans="8:11" x14ac:dyDescent="0.3">
      <c r="H440">
        <v>25846</v>
      </c>
      <c r="I440" t="s">
        <v>8</v>
      </c>
      <c r="J440">
        <v>0</v>
      </c>
      <c r="K440">
        <v>0</v>
      </c>
    </row>
    <row r="441" spans="8:11" x14ac:dyDescent="0.3">
      <c r="H441">
        <v>25828</v>
      </c>
      <c r="I441" t="s">
        <v>14</v>
      </c>
      <c r="J441">
        <v>0</v>
      </c>
      <c r="K441">
        <v>0</v>
      </c>
    </row>
    <row r="442" spans="8:11" x14ac:dyDescent="0.3">
      <c r="H442">
        <v>25824</v>
      </c>
      <c r="I442" t="s">
        <v>10</v>
      </c>
      <c r="J442">
        <v>0</v>
      </c>
      <c r="K442">
        <v>0</v>
      </c>
    </row>
    <row r="443" spans="8:11" x14ac:dyDescent="0.3">
      <c r="H443">
        <v>25823</v>
      </c>
      <c r="I443" t="s">
        <v>13</v>
      </c>
      <c r="J443">
        <v>0</v>
      </c>
      <c r="K443">
        <v>0</v>
      </c>
    </row>
    <row r="444" spans="8:11" x14ac:dyDescent="0.3">
      <c r="H444">
        <v>25816</v>
      </c>
      <c r="I444" t="s">
        <v>18</v>
      </c>
      <c r="J444">
        <v>0</v>
      </c>
      <c r="K444">
        <v>0</v>
      </c>
    </row>
    <row r="445" spans="8:11" x14ac:dyDescent="0.3">
      <c r="H445">
        <v>25788</v>
      </c>
      <c r="I445" t="s">
        <v>7</v>
      </c>
      <c r="J445">
        <v>0</v>
      </c>
      <c r="K445">
        <v>0</v>
      </c>
    </row>
    <row r="446" spans="8:11" x14ac:dyDescent="0.3">
      <c r="H446">
        <v>25776</v>
      </c>
      <c r="I446" t="s">
        <v>20</v>
      </c>
      <c r="J446">
        <v>0</v>
      </c>
      <c r="K446">
        <v>0</v>
      </c>
    </row>
    <row r="447" spans="8:11" x14ac:dyDescent="0.3">
      <c r="H447">
        <v>25772</v>
      </c>
      <c r="I447" t="s">
        <v>7</v>
      </c>
      <c r="J447">
        <v>0</v>
      </c>
      <c r="K447">
        <v>0</v>
      </c>
    </row>
    <row r="448" spans="8:11" x14ac:dyDescent="0.3">
      <c r="H448">
        <v>25770</v>
      </c>
      <c r="I448" t="s">
        <v>12</v>
      </c>
      <c r="J448">
        <v>0</v>
      </c>
      <c r="K448">
        <v>0</v>
      </c>
    </row>
    <row r="449" spans="8:11" x14ac:dyDescent="0.3">
      <c r="H449">
        <v>25769</v>
      </c>
      <c r="I449" t="s">
        <v>16</v>
      </c>
      <c r="J449">
        <v>-39</v>
      </c>
      <c r="K449">
        <v>0</v>
      </c>
    </row>
    <row r="450" spans="8:11" x14ac:dyDescent="0.3">
      <c r="H450">
        <v>25764</v>
      </c>
      <c r="I450" t="s">
        <v>20</v>
      </c>
      <c r="J450">
        <v>0</v>
      </c>
      <c r="K450">
        <v>0</v>
      </c>
    </row>
    <row r="451" spans="8:11" x14ac:dyDescent="0.3">
      <c r="H451">
        <v>25763</v>
      </c>
      <c r="I451" t="s">
        <v>7</v>
      </c>
      <c r="J451">
        <v>0</v>
      </c>
      <c r="K451">
        <v>0</v>
      </c>
    </row>
    <row r="452" spans="8:11" x14ac:dyDescent="0.3">
      <c r="H452">
        <v>25754</v>
      </c>
      <c r="I452" t="s">
        <v>9</v>
      </c>
      <c r="J452">
        <v>-34</v>
      </c>
      <c r="K452">
        <v>0</v>
      </c>
    </row>
    <row r="453" spans="8:11" x14ac:dyDescent="0.3">
      <c r="H453">
        <v>25744</v>
      </c>
      <c r="I453" t="s">
        <v>8</v>
      </c>
      <c r="J453">
        <v>-74</v>
      </c>
      <c r="K453">
        <v>0</v>
      </c>
    </row>
    <row r="454" spans="8:11" x14ac:dyDescent="0.3">
      <c r="H454">
        <v>25727</v>
      </c>
      <c r="I454" t="s">
        <v>8</v>
      </c>
      <c r="J454">
        <v>0</v>
      </c>
      <c r="K454">
        <v>0</v>
      </c>
    </row>
    <row r="455" spans="8:11" x14ac:dyDescent="0.3">
      <c r="H455">
        <v>25705</v>
      </c>
      <c r="I455" t="s">
        <v>20</v>
      </c>
      <c r="J455">
        <v>0</v>
      </c>
      <c r="K455">
        <v>0</v>
      </c>
    </row>
    <row r="456" spans="8:11" x14ac:dyDescent="0.3">
      <c r="H456">
        <v>25650</v>
      </c>
      <c r="I456" t="s">
        <v>20</v>
      </c>
      <c r="J456">
        <v>-2</v>
      </c>
      <c r="K456">
        <v>0</v>
      </c>
    </row>
    <row r="457" spans="8:11" x14ac:dyDescent="0.3">
      <c r="H457">
        <v>25633</v>
      </c>
      <c r="I457" t="s">
        <v>20</v>
      </c>
      <c r="J457">
        <v>0</v>
      </c>
      <c r="K457">
        <v>0</v>
      </c>
    </row>
    <row r="458" spans="8:11" x14ac:dyDescent="0.3">
      <c r="H458">
        <v>25552</v>
      </c>
      <c r="I458" t="s">
        <v>16</v>
      </c>
      <c r="J458">
        <v>616</v>
      </c>
      <c r="K458">
        <v>0</v>
      </c>
    </row>
    <row r="459" spans="8:11" x14ac:dyDescent="0.3">
      <c r="H459">
        <v>25468</v>
      </c>
      <c r="I459" t="s">
        <v>9</v>
      </c>
      <c r="J459">
        <v>0</v>
      </c>
      <c r="K459">
        <v>0</v>
      </c>
    </row>
  </sheetData>
  <conditionalFormatting sqref="A1:A1048576">
    <cfRule type="duplicateValues" dxfId="95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EE218-6562-49AB-89C9-658A6D58FEFB}">
  <dimension ref="A1:O261"/>
  <sheetViews>
    <sheetView topLeftCell="A208" workbookViewId="0">
      <selection activeCell="G220" sqref="G220"/>
    </sheetView>
  </sheetViews>
  <sheetFormatPr defaultRowHeight="15.6" x14ac:dyDescent="0.3"/>
  <cols>
    <col min="3" max="3" width="9.5546875" customWidth="1"/>
    <col min="9" max="9" width="9.5546875" customWidth="1"/>
    <col min="13" max="15" width="7.33203125" style="46" customWidth="1"/>
  </cols>
  <sheetData>
    <row r="1" spans="1:15" x14ac:dyDescent="0.3">
      <c r="M1" s="46" t="s">
        <v>95</v>
      </c>
    </row>
    <row r="2" spans="1:15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0</v>
      </c>
      <c r="I2" t="s">
        <v>25</v>
      </c>
      <c r="J2" t="s">
        <v>26</v>
      </c>
    </row>
    <row r="3" spans="1:15" x14ac:dyDescent="0.3">
      <c r="A3">
        <v>28315</v>
      </c>
      <c r="B3" t="s">
        <v>1</v>
      </c>
      <c r="C3">
        <f>VLOOKUP(A3,Table51[],3,FALSE)</f>
        <v>466</v>
      </c>
      <c r="D3">
        <f>VLOOKUP(A3,Table51[],4,FALSE)</f>
        <v>0</v>
      </c>
      <c r="G3">
        <v>28435</v>
      </c>
      <c r="H3" t="s">
        <v>14</v>
      </c>
      <c r="I3">
        <v>51</v>
      </c>
      <c r="J3">
        <v>0</v>
      </c>
      <c r="M3" s="145" t="s">
        <v>0</v>
      </c>
      <c r="N3" s="146" t="s">
        <v>86</v>
      </c>
    </row>
    <row r="4" spans="1:15" x14ac:dyDescent="0.3">
      <c r="A4">
        <v>28398</v>
      </c>
      <c r="B4" t="s">
        <v>1</v>
      </c>
      <c r="C4">
        <f>VLOOKUP(A4,Table51[],3,FALSE)</f>
        <v>575</v>
      </c>
      <c r="D4">
        <f>VLOOKUP(A4,Table51[],4,FALSE)</f>
        <v>0</v>
      </c>
      <c r="G4">
        <v>28431</v>
      </c>
      <c r="H4" t="s">
        <v>18</v>
      </c>
      <c r="I4">
        <v>697</v>
      </c>
      <c r="J4">
        <v>0</v>
      </c>
    </row>
    <row r="5" spans="1:15" x14ac:dyDescent="0.3">
      <c r="A5">
        <v>28365</v>
      </c>
      <c r="B5" t="s">
        <v>1</v>
      </c>
      <c r="C5">
        <f>VLOOKUP(A5,Table51[],3,FALSE)</f>
        <v>508</v>
      </c>
      <c r="D5">
        <f>VLOOKUP(A5,Table51[],4,FALSE)</f>
        <v>0</v>
      </c>
      <c r="G5">
        <v>28430</v>
      </c>
      <c r="H5" t="s">
        <v>7</v>
      </c>
      <c r="I5">
        <v>1089</v>
      </c>
      <c r="J5">
        <v>0</v>
      </c>
      <c r="M5" s="145" t="s">
        <v>29</v>
      </c>
      <c r="N5" s="146" t="s">
        <v>31</v>
      </c>
      <c r="O5" s="146" t="s">
        <v>32</v>
      </c>
    </row>
    <row r="6" spans="1:15" x14ac:dyDescent="0.3">
      <c r="A6">
        <v>28220</v>
      </c>
      <c r="B6" t="s">
        <v>1</v>
      </c>
      <c r="C6">
        <f>VLOOKUP(A6,Table51[],3,FALSE)</f>
        <v>1216</v>
      </c>
      <c r="D6">
        <f>VLOOKUP(A6,Table51[],4,FALSE)</f>
        <v>0</v>
      </c>
      <c r="G6">
        <v>28429</v>
      </c>
      <c r="H6" t="s">
        <v>11</v>
      </c>
      <c r="I6">
        <v>1939</v>
      </c>
      <c r="J6">
        <v>0</v>
      </c>
      <c r="M6" s="147">
        <v>28364</v>
      </c>
      <c r="N6" s="148">
        <v>602</v>
      </c>
      <c r="O6" s="148">
        <v>0</v>
      </c>
    </row>
    <row r="7" spans="1:15" x14ac:dyDescent="0.3">
      <c r="A7">
        <v>28401</v>
      </c>
      <c r="B7" t="s">
        <v>1</v>
      </c>
      <c r="C7">
        <f>VLOOKUP(A7,Table51[],3,FALSE)</f>
        <v>430</v>
      </c>
      <c r="D7">
        <f>VLOOKUP(A7,Table51[],4,FALSE)</f>
        <v>0</v>
      </c>
      <c r="G7">
        <v>28428</v>
      </c>
      <c r="H7" t="s">
        <v>21</v>
      </c>
      <c r="I7">
        <v>768</v>
      </c>
      <c r="J7">
        <v>0</v>
      </c>
      <c r="M7" s="147">
        <v>28382</v>
      </c>
      <c r="N7" s="148">
        <v>500</v>
      </c>
      <c r="O7" s="148">
        <v>0</v>
      </c>
    </row>
    <row r="8" spans="1:15" x14ac:dyDescent="0.3">
      <c r="A8">
        <v>28117</v>
      </c>
      <c r="B8" t="s">
        <v>1</v>
      </c>
      <c r="C8">
        <f>VLOOKUP(A8,Table51[],3,FALSE)</f>
        <v>620</v>
      </c>
      <c r="D8">
        <f>VLOOKUP(A8,Table51[],4,FALSE)</f>
        <v>0</v>
      </c>
      <c r="G8">
        <v>28427</v>
      </c>
      <c r="H8" t="s">
        <v>91</v>
      </c>
      <c r="I8">
        <v>154</v>
      </c>
      <c r="J8">
        <v>0</v>
      </c>
      <c r="M8" s="147">
        <v>28391</v>
      </c>
      <c r="N8" s="148">
        <v>426</v>
      </c>
      <c r="O8" s="148">
        <v>0</v>
      </c>
    </row>
    <row r="9" spans="1:15" x14ac:dyDescent="0.3">
      <c r="A9">
        <v>28363</v>
      </c>
      <c r="B9" t="s">
        <v>1</v>
      </c>
      <c r="C9">
        <f>VLOOKUP(A9,Table51[],3,FALSE)</f>
        <v>203</v>
      </c>
      <c r="D9">
        <f>VLOOKUP(A9,Table51[],4,FALSE)</f>
        <v>0</v>
      </c>
      <c r="G9">
        <v>28425</v>
      </c>
      <c r="H9" t="s">
        <v>8</v>
      </c>
      <c r="I9">
        <v>543</v>
      </c>
      <c r="J9">
        <v>0</v>
      </c>
      <c r="M9" s="147">
        <v>28392</v>
      </c>
      <c r="N9" s="148">
        <v>377</v>
      </c>
      <c r="O9" s="148">
        <v>0</v>
      </c>
    </row>
    <row r="10" spans="1:15" x14ac:dyDescent="0.3">
      <c r="A10">
        <v>28274</v>
      </c>
      <c r="B10" t="s">
        <v>1</v>
      </c>
      <c r="C10">
        <f>VLOOKUP(A10,Table51[],3,FALSE)</f>
        <v>699</v>
      </c>
      <c r="D10">
        <f>VLOOKUP(A10,Table51[],4,FALSE)</f>
        <v>0</v>
      </c>
      <c r="G10">
        <v>28424</v>
      </c>
      <c r="H10" t="s">
        <v>11</v>
      </c>
      <c r="I10">
        <v>543</v>
      </c>
      <c r="J10">
        <v>0</v>
      </c>
      <c r="M10" s="147">
        <v>28410</v>
      </c>
      <c r="N10" s="148">
        <v>300</v>
      </c>
      <c r="O10" s="148">
        <v>0</v>
      </c>
    </row>
    <row r="11" spans="1:15" x14ac:dyDescent="0.3">
      <c r="A11">
        <v>28316</v>
      </c>
      <c r="B11" t="s">
        <v>1</v>
      </c>
      <c r="C11">
        <f>VLOOKUP(A11,Table51[],3,FALSE)</f>
        <v>434</v>
      </c>
      <c r="D11">
        <f>VLOOKUP(A11,Table51[],4,FALSE)</f>
        <v>0</v>
      </c>
      <c r="G11">
        <v>28423</v>
      </c>
      <c r="H11" t="s">
        <v>53</v>
      </c>
      <c r="I11">
        <v>377</v>
      </c>
      <c r="J11">
        <v>0</v>
      </c>
      <c r="M11" s="147" t="s">
        <v>30</v>
      </c>
      <c r="N11" s="148">
        <v>2205</v>
      </c>
      <c r="O11" s="148">
        <v>0</v>
      </c>
    </row>
    <row r="12" spans="1:15" ht="14.4" x14ac:dyDescent="0.3">
      <c r="A12">
        <v>28016</v>
      </c>
      <c r="B12" t="s">
        <v>1</v>
      </c>
      <c r="C12">
        <f>VLOOKUP(A12,Table51[],3,FALSE)</f>
        <v>564</v>
      </c>
      <c r="D12">
        <f>VLOOKUP(A12,Table51[],4,FALSE)</f>
        <v>0</v>
      </c>
      <c r="G12">
        <v>28422</v>
      </c>
      <c r="H12" t="s">
        <v>7</v>
      </c>
      <c r="I12">
        <v>424</v>
      </c>
      <c r="J12">
        <v>0</v>
      </c>
      <c r="M12"/>
      <c r="N12"/>
      <c r="O12"/>
    </row>
    <row r="13" spans="1:15" ht="14.4" x14ac:dyDescent="0.3">
      <c r="A13">
        <v>28387</v>
      </c>
      <c r="B13" t="s">
        <v>1</v>
      </c>
      <c r="C13">
        <f>VLOOKUP(A13,Table51[],3,FALSE)</f>
        <v>523</v>
      </c>
      <c r="D13">
        <f>VLOOKUP(A13,Table51[],4,FALSE)</f>
        <v>0</v>
      </c>
      <c r="G13">
        <v>28421</v>
      </c>
      <c r="H13" t="s">
        <v>18</v>
      </c>
      <c r="I13">
        <v>699</v>
      </c>
      <c r="J13">
        <v>0</v>
      </c>
      <c r="M13"/>
      <c r="N13"/>
      <c r="O13"/>
    </row>
    <row r="14" spans="1:15" ht="14.4" x14ac:dyDescent="0.3">
      <c r="A14">
        <v>28375</v>
      </c>
      <c r="B14" t="s">
        <v>1</v>
      </c>
      <c r="C14">
        <f>VLOOKUP(A14,Table51[],3,FALSE)</f>
        <v>723</v>
      </c>
      <c r="D14">
        <f>VLOOKUP(A14,Table51[],4,FALSE)</f>
        <v>0</v>
      </c>
      <c r="G14">
        <v>28420</v>
      </c>
      <c r="H14" t="s">
        <v>13</v>
      </c>
      <c r="I14">
        <v>1461</v>
      </c>
      <c r="J14">
        <v>0</v>
      </c>
      <c r="M14"/>
      <c r="N14"/>
      <c r="O14"/>
    </row>
    <row r="15" spans="1:15" ht="14.4" x14ac:dyDescent="0.3">
      <c r="A15">
        <v>28415</v>
      </c>
      <c r="B15" t="s">
        <v>1</v>
      </c>
      <c r="C15">
        <f>VLOOKUP(A15,Table51[],3,FALSE)</f>
        <v>2081</v>
      </c>
      <c r="D15">
        <f>VLOOKUP(A15,Table51[],4,FALSE)</f>
        <v>0</v>
      </c>
      <c r="G15">
        <v>28419</v>
      </c>
      <c r="H15" t="s">
        <v>18</v>
      </c>
      <c r="I15">
        <v>517</v>
      </c>
      <c r="J15">
        <v>517</v>
      </c>
      <c r="M15"/>
      <c r="N15"/>
      <c r="O15"/>
    </row>
    <row r="16" spans="1:15" ht="14.4" x14ac:dyDescent="0.3">
      <c r="A16">
        <v>28385</v>
      </c>
      <c r="B16" t="s">
        <v>1</v>
      </c>
      <c r="C16">
        <f>VLOOKUP(A16,Table51[],3,FALSE)</f>
        <v>473</v>
      </c>
      <c r="D16">
        <f>VLOOKUP(A16,Table51[],4,FALSE)</f>
        <v>0</v>
      </c>
      <c r="G16">
        <v>28418</v>
      </c>
      <c r="H16" t="s">
        <v>8</v>
      </c>
      <c r="I16">
        <v>589</v>
      </c>
      <c r="J16">
        <v>0</v>
      </c>
      <c r="M16"/>
      <c r="N16"/>
      <c r="O16"/>
    </row>
    <row r="17" spans="1:15" ht="14.4" x14ac:dyDescent="0.3">
      <c r="A17">
        <v>28388</v>
      </c>
      <c r="B17" t="s">
        <v>1</v>
      </c>
      <c r="C17">
        <f>VLOOKUP(A17,Table51[],3,FALSE)</f>
        <v>1036</v>
      </c>
      <c r="D17">
        <f>VLOOKUP(A17,Table51[],4,FALSE)</f>
        <v>0</v>
      </c>
      <c r="G17">
        <v>28416</v>
      </c>
      <c r="H17" t="s">
        <v>18</v>
      </c>
      <c r="I17">
        <v>466.65</v>
      </c>
      <c r="J17">
        <v>466.65</v>
      </c>
      <c r="M17"/>
      <c r="N17"/>
      <c r="O17"/>
    </row>
    <row r="18" spans="1:15" ht="14.4" x14ac:dyDescent="0.3">
      <c r="A18">
        <v>28413</v>
      </c>
      <c r="B18" t="s">
        <v>1</v>
      </c>
      <c r="C18">
        <f>VLOOKUP(A18,Table51[],3,FALSE)</f>
        <v>543</v>
      </c>
      <c r="D18">
        <f>VLOOKUP(A18,Table51[],4,FALSE)</f>
        <v>0</v>
      </c>
      <c r="G18">
        <v>28415</v>
      </c>
      <c r="H18" t="s">
        <v>8</v>
      </c>
      <c r="I18">
        <v>2081</v>
      </c>
      <c r="J18">
        <v>0</v>
      </c>
      <c r="M18"/>
      <c r="N18"/>
      <c r="O18"/>
    </row>
    <row r="19" spans="1:15" ht="14.4" x14ac:dyDescent="0.3">
      <c r="A19">
        <v>28418</v>
      </c>
      <c r="B19" t="s">
        <v>1</v>
      </c>
      <c r="C19">
        <f>VLOOKUP(A19,Table51[],3,FALSE)</f>
        <v>589</v>
      </c>
      <c r="D19">
        <f>VLOOKUP(A19,Table51[],4,FALSE)</f>
        <v>0</v>
      </c>
      <c r="G19">
        <v>28413</v>
      </c>
      <c r="H19" t="s">
        <v>8</v>
      </c>
      <c r="I19">
        <v>543</v>
      </c>
      <c r="J19">
        <v>0</v>
      </c>
      <c r="M19"/>
      <c r="N19"/>
      <c r="O19"/>
    </row>
    <row r="20" spans="1:15" ht="14.4" x14ac:dyDescent="0.3">
      <c r="A20">
        <v>28425</v>
      </c>
      <c r="B20" t="s">
        <v>1</v>
      </c>
      <c r="C20">
        <f>VLOOKUP(A20,Table51[],3,FALSE)</f>
        <v>543</v>
      </c>
      <c r="D20">
        <f>VLOOKUP(A20,Table51[],4,FALSE)</f>
        <v>0</v>
      </c>
      <c r="G20">
        <v>28412</v>
      </c>
      <c r="H20" t="s">
        <v>53</v>
      </c>
      <c r="I20">
        <v>446</v>
      </c>
      <c r="J20">
        <v>0</v>
      </c>
      <c r="M20"/>
      <c r="N20"/>
      <c r="O20"/>
    </row>
    <row r="21" spans="1:15" ht="14.4" x14ac:dyDescent="0.3">
      <c r="A21">
        <v>28397</v>
      </c>
      <c r="B21" t="s">
        <v>1</v>
      </c>
      <c r="C21">
        <f>VLOOKUP(A21,Table51[],3,FALSE)</f>
        <v>392</v>
      </c>
      <c r="D21">
        <f>VLOOKUP(A21,Table51[],4,FALSE)</f>
        <v>0</v>
      </c>
      <c r="G21">
        <v>28411</v>
      </c>
      <c r="H21" t="s">
        <v>9</v>
      </c>
      <c r="I21">
        <v>23</v>
      </c>
      <c r="J21">
        <v>0</v>
      </c>
      <c r="M21"/>
      <c r="N21"/>
      <c r="O21"/>
    </row>
    <row r="22" spans="1:15" ht="14.4" x14ac:dyDescent="0.3">
      <c r="A22">
        <v>28374</v>
      </c>
      <c r="B22" t="s">
        <v>52</v>
      </c>
      <c r="C22">
        <f>VLOOKUP(A22,Table51[],3,FALSE)</f>
        <v>924</v>
      </c>
      <c r="D22">
        <f>VLOOKUP(A22,Table51[],4,FALSE)</f>
        <v>0</v>
      </c>
      <c r="G22">
        <v>28410</v>
      </c>
      <c r="H22" t="s">
        <v>87</v>
      </c>
      <c r="I22">
        <v>300</v>
      </c>
      <c r="J22">
        <v>0</v>
      </c>
      <c r="M22"/>
      <c r="N22"/>
      <c r="O22"/>
    </row>
    <row r="23" spans="1:15" ht="14.4" x14ac:dyDescent="0.3">
      <c r="A23">
        <v>28423</v>
      </c>
      <c r="B23" t="s">
        <v>52</v>
      </c>
      <c r="C23">
        <f>VLOOKUP(A23,Table51[],3,FALSE)</f>
        <v>377</v>
      </c>
      <c r="D23">
        <f>VLOOKUP(A23,Table51[],4,FALSE)</f>
        <v>0</v>
      </c>
      <c r="G23">
        <v>28409</v>
      </c>
      <c r="H23" t="s">
        <v>9</v>
      </c>
      <c r="I23">
        <v>23</v>
      </c>
      <c r="J23">
        <v>0</v>
      </c>
      <c r="M23"/>
      <c r="N23"/>
      <c r="O23"/>
    </row>
    <row r="24" spans="1:15" ht="14.4" x14ac:dyDescent="0.3">
      <c r="A24">
        <v>28403</v>
      </c>
      <c r="B24" t="s">
        <v>52</v>
      </c>
      <c r="C24">
        <f>VLOOKUP(A24,Table51[],3,FALSE)</f>
        <v>389</v>
      </c>
      <c r="D24">
        <f>VLOOKUP(A24,Table51[],4,FALSE)</f>
        <v>0</v>
      </c>
      <c r="G24">
        <v>28408</v>
      </c>
      <c r="H24" t="s">
        <v>7</v>
      </c>
      <c r="I24">
        <v>0</v>
      </c>
      <c r="J24">
        <v>0</v>
      </c>
      <c r="M24"/>
      <c r="N24"/>
      <c r="O24"/>
    </row>
    <row r="25" spans="1:15" ht="14.4" x14ac:dyDescent="0.3">
      <c r="A25">
        <v>28366</v>
      </c>
      <c r="B25" t="s">
        <v>52</v>
      </c>
      <c r="C25">
        <f>VLOOKUP(A25,Table51[],3,FALSE)</f>
        <v>60</v>
      </c>
      <c r="D25">
        <f>VLOOKUP(A25,Table51[],4,FALSE)</f>
        <v>0</v>
      </c>
      <c r="G25">
        <v>28407</v>
      </c>
      <c r="H25" t="s">
        <v>7</v>
      </c>
      <c r="I25">
        <v>891</v>
      </c>
      <c r="J25">
        <v>0</v>
      </c>
      <c r="M25"/>
      <c r="N25"/>
      <c r="O25"/>
    </row>
    <row r="26" spans="1:15" ht="14.4" x14ac:dyDescent="0.3">
      <c r="A26">
        <v>28351</v>
      </c>
      <c r="B26" t="s">
        <v>52</v>
      </c>
      <c r="C26">
        <f>VLOOKUP(A26,Table51[],3,FALSE)</f>
        <v>554</v>
      </c>
      <c r="D26">
        <f>VLOOKUP(A26,Table51[],4,FALSE)</f>
        <v>0</v>
      </c>
      <c r="G26">
        <v>28405</v>
      </c>
      <c r="H26" t="s">
        <v>9</v>
      </c>
      <c r="I26">
        <v>1378</v>
      </c>
      <c r="J26">
        <v>0</v>
      </c>
      <c r="M26"/>
      <c r="N26"/>
      <c r="O26"/>
    </row>
    <row r="27" spans="1:15" ht="14.4" x14ac:dyDescent="0.3">
      <c r="A27">
        <v>28355</v>
      </c>
      <c r="B27" t="s">
        <v>52</v>
      </c>
      <c r="C27">
        <f>VLOOKUP(A27,Table51[],3,FALSE)</f>
        <v>427</v>
      </c>
      <c r="D27">
        <f>VLOOKUP(A27,Table51[],4,FALSE)</f>
        <v>0</v>
      </c>
      <c r="G27">
        <v>28404</v>
      </c>
      <c r="H27" t="s">
        <v>53</v>
      </c>
      <c r="I27">
        <v>516</v>
      </c>
      <c r="J27">
        <v>0</v>
      </c>
      <c r="M27"/>
      <c r="N27"/>
      <c r="O27"/>
    </row>
    <row r="28" spans="1:15" ht="14.4" x14ac:dyDescent="0.3">
      <c r="A28">
        <v>28238</v>
      </c>
      <c r="B28" t="s">
        <v>52</v>
      </c>
      <c r="C28">
        <f>VLOOKUP(A28,Table51[],3,FALSE)</f>
        <v>412</v>
      </c>
      <c r="D28">
        <f>VLOOKUP(A28,Table51[],4,FALSE)</f>
        <v>0</v>
      </c>
      <c r="G28">
        <v>28403</v>
      </c>
      <c r="H28" t="s">
        <v>53</v>
      </c>
      <c r="I28">
        <v>389</v>
      </c>
      <c r="J28">
        <v>0</v>
      </c>
      <c r="M28"/>
      <c r="N28"/>
      <c r="O28"/>
    </row>
    <row r="29" spans="1:15" ht="14.4" x14ac:dyDescent="0.3">
      <c r="A29">
        <v>28381</v>
      </c>
      <c r="B29" t="s">
        <v>52</v>
      </c>
      <c r="C29">
        <f>VLOOKUP(A29,Table51[],3,FALSE)</f>
        <v>501</v>
      </c>
      <c r="D29">
        <f>VLOOKUP(A29,Table51[],4,FALSE)</f>
        <v>501</v>
      </c>
      <c r="G29">
        <v>28402</v>
      </c>
      <c r="H29" t="s">
        <v>18</v>
      </c>
      <c r="I29">
        <v>26</v>
      </c>
      <c r="J29">
        <v>0</v>
      </c>
      <c r="M29"/>
      <c r="N29"/>
      <c r="O29"/>
    </row>
    <row r="30" spans="1:15" ht="14.4" x14ac:dyDescent="0.3">
      <c r="A30">
        <v>28302</v>
      </c>
      <c r="B30" t="s">
        <v>52</v>
      </c>
      <c r="C30">
        <f>VLOOKUP(A30,Table51[],3,FALSE)</f>
        <v>667</v>
      </c>
      <c r="D30">
        <f>VLOOKUP(A30,Table51[],4,FALSE)</f>
        <v>0</v>
      </c>
      <c r="G30">
        <v>28401</v>
      </c>
      <c r="H30" t="s">
        <v>8</v>
      </c>
      <c r="I30">
        <v>430</v>
      </c>
      <c r="J30">
        <v>0</v>
      </c>
      <c r="M30"/>
      <c r="N30"/>
      <c r="O30"/>
    </row>
    <row r="31" spans="1:15" ht="14.4" x14ac:dyDescent="0.3">
      <c r="A31">
        <v>28271</v>
      </c>
      <c r="B31" t="s">
        <v>52</v>
      </c>
      <c r="C31">
        <f>VLOOKUP(A31,Table51[],3,FALSE)</f>
        <v>543</v>
      </c>
      <c r="D31">
        <f>VLOOKUP(A31,Table51[],4,FALSE)</f>
        <v>0</v>
      </c>
      <c r="G31">
        <v>28400</v>
      </c>
      <c r="H31" t="s">
        <v>11</v>
      </c>
      <c r="I31">
        <v>638</v>
      </c>
      <c r="J31">
        <v>0</v>
      </c>
      <c r="M31"/>
      <c r="N31"/>
      <c r="O31"/>
    </row>
    <row r="32" spans="1:15" ht="14.4" x14ac:dyDescent="0.3">
      <c r="A32">
        <v>28404</v>
      </c>
      <c r="B32" t="s">
        <v>52</v>
      </c>
      <c r="C32">
        <f>VLOOKUP(A32,Table51[],3,FALSE)</f>
        <v>516</v>
      </c>
      <c r="D32">
        <f>VLOOKUP(A32,Table51[],4,FALSE)</f>
        <v>0</v>
      </c>
      <c r="G32">
        <v>28399</v>
      </c>
      <c r="H32" t="s">
        <v>7</v>
      </c>
      <c r="I32">
        <v>924</v>
      </c>
      <c r="J32">
        <v>0</v>
      </c>
      <c r="M32"/>
      <c r="N32"/>
      <c r="O32"/>
    </row>
    <row r="33" spans="1:15" ht="14.4" x14ac:dyDescent="0.3">
      <c r="A33">
        <v>28369</v>
      </c>
      <c r="B33" t="s">
        <v>52</v>
      </c>
      <c r="C33">
        <f>VLOOKUP(A33,Table51[],3,FALSE)</f>
        <v>221</v>
      </c>
      <c r="D33">
        <f>VLOOKUP(A33,Table51[],4,FALSE)</f>
        <v>0</v>
      </c>
      <c r="G33">
        <v>28398</v>
      </c>
      <c r="H33" t="s">
        <v>8</v>
      </c>
      <c r="I33">
        <v>575</v>
      </c>
      <c r="J33">
        <v>0</v>
      </c>
      <c r="M33"/>
      <c r="N33"/>
      <c r="O33"/>
    </row>
    <row r="34" spans="1:15" ht="14.4" x14ac:dyDescent="0.3">
      <c r="A34">
        <v>28412</v>
      </c>
      <c r="B34" t="s">
        <v>52</v>
      </c>
      <c r="C34">
        <f>VLOOKUP(A34,Table51[],3,FALSE)</f>
        <v>446</v>
      </c>
      <c r="D34">
        <f>VLOOKUP(A34,Table51[],4,FALSE)</f>
        <v>0</v>
      </c>
      <c r="G34">
        <v>28397</v>
      </c>
      <c r="H34" t="s">
        <v>8</v>
      </c>
      <c r="I34">
        <v>392</v>
      </c>
      <c r="J34">
        <v>0</v>
      </c>
      <c r="M34"/>
      <c r="N34"/>
      <c r="O34"/>
    </row>
    <row r="35" spans="1:15" ht="14.4" x14ac:dyDescent="0.3">
      <c r="A35">
        <v>28383</v>
      </c>
      <c r="B35" t="s">
        <v>52</v>
      </c>
      <c r="C35">
        <f>VLOOKUP(A35,Table51[],3,FALSE)</f>
        <v>1032</v>
      </c>
      <c r="D35">
        <f>VLOOKUP(A35,Table51[],4,FALSE)</f>
        <v>0</v>
      </c>
      <c r="G35">
        <v>28396</v>
      </c>
      <c r="H35" t="s">
        <v>18</v>
      </c>
      <c r="I35">
        <v>660</v>
      </c>
      <c r="J35">
        <v>0</v>
      </c>
      <c r="M35"/>
      <c r="N35"/>
      <c r="O35"/>
    </row>
    <row r="36" spans="1:15" ht="14.4" x14ac:dyDescent="0.3">
      <c r="A36">
        <v>28393</v>
      </c>
      <c r="B36" t="s">
        <v>2</v>
      </c>
      <c r="C36">
        <f>VLOOKUP(A36,Table51[],3,FALSE)</f>
        <v>1283</v>
      </c>
      <c r="D36">
        <f>VLOOKUP(A36,Table51[],4,FALSE)</f>
        <v>0</v>
      </c>
      <c r="G36">
        <v>28395</v>
      </c>
      <c r="H36" t="s">
        <v>9</v>
      </c>
      <c r="I36">
        <v>530</v>
      </c>
      <c r="J36">
        <v>0</v>
      </c>
      <c r="M36"/>
      <c r="N36"/>
      <c r="O36"/>
    </row>
    <row r="37" spans="1:15" ht="14.4" x14ac:dyDescent="0.3">
      <c r="A37">
        <v>28367</v>
      </c>
      <c r="B37" t="s">
        <v>2</v>
      </c>
      <c r="C37">
        <f>VLOOKUP(A37,Table51[],3,FALSE)</f>
        <v>504</v>
      </c>
      <c r="D37">
        <f>VLOOKUP(A37,Table51[],4,FALSE)</f>
        <v>0</v>
      </c>
      <c r="G37">
        <v>28394</v>
      </c>
      <c r="H37" t="s">
        <v>11</v>
      </c>
      <c r="I37">
        <v>682</v>
      </c>
      <c r="J37">
        <v>0</v>
      </c>
      <c r="M37"/>
      <c r="N37"/>
      <c r="O37"/>
    </row>
    <row r="38" spans="1:15" ht="14.4" x14ac:dyDescent="0.3">
      <c r="A38">
        <v>28338</v>
      </c>
      <c r="B38" t="s">
        <v>2</v>
      </c>
      <c r="C38">
        <f>VLOOKUP(A38,Table51[],3,FALSE)</f>
        <v>803</v>
      </c>
      <c r="D38">
        <f>VLOOKUP(A38,Table51[],4,FALSE)</f>
        <v>0</v>
      </c>
      <c r="G38">
        <v>28393</v>
      </c>
      <c r="H38" t="s">
        <v>11</v>
      </c>
      <c r="I38">
        <v>1283</v>
      </c>
      <c r="J38">
        <v>0</v>
      </c>
      <c r="M38"/>
      <c r="N38"/>
      <c r="O38"/>
    </row>
    <row r="39" spans="1:15" ht="14.4" x14ac:dyDescent="0.3">
      <c r="A39">
        <v>28331</v>
      </c>
      <c r="B39" t="s">
        <v>2</v>
      </c>
      <c r="C39">
        <f>VLOOKUP(A39,Table51[],3,FALSE)</f>
        <v>422.65</v>
      </c>
      <c r="D39">
        <f>VLOOKUP(A39,Table51[],4,FALSE)</f>
        <v>0</v>
      </c>
      <c r="G39">
        <v>28392</v>
      </c>
      <c r="H39" t="s">
        <v>87</v>
      </c>
      <c r="I39">
        <v>377</v>
      </c>
      <c r="J39">
        <v>0</v>
      </c>
      <c r="M39"/>
      <c r="N39"/>
      <c r="O39"/>
    </row>
    <row r="40" spans="1:15" ht="14.4" x14ac:dyDescent="0.3">
      <c r="A40">
        <v>28356</v>
      </c>
      <c r="B40" t="s">
        <v>2</v>
      </c>
      <c r="C40">
        <f>VLOOKUP(A40,Table51[],3,FALSE)</f>
        <v>484</v>
      </c>
      <c r="D40">
        <f>VLOOKUP(A40,Table51[],4,FALSE)</f>
        <v>0</v>
      </c>
      <c r="G40">
        <v>28391</v>
      </c>
      <c r="H40" t="s">
        <v>87</v>
      </c>
      <c r="I40">
        <v>426</v>
      </c>
      <c r="J40">
        <v>0</v>
      </c>
      <c r="M40"/>
      <c r="N40"/>
      <c r="O40"/>
    </row>
    <row r="41" spans="1:15" ht="14.4" x14ac:dyDescent="0.3">
      <c r="A41">
        <v>28275</v>
      </c>
      <c r="B41" t="s">
        <v>2</v>
      </c>
      <c r="C41">
        <f>VLOOKUP(A41,Table51[],3,FALSE)</f>
        <v>717</v>
      </c>
      <c r="D41">
        <f>VLOOKUP(A41,Table51[],4,FALSE)</f>
        <v>0</v>
      </c>
      <c r="G41">
        <v>28390</v>
      </c>
      <c r="H41" t="s">
        <v>91</v>
      </c>
      <c r="I41">
        <v>499</v>
      </c>
      <c r="J41">
        <v>0</v>
      </c>
      <c r="M41"/>
      <c r="N41"/>
      <c r="O41"/>
    </row>
    <row r="42" spans="1:15" ht="14.4" x14ac:dyDescent="0.3">
      <c r="A42">
        <v>28333</v>
      </c>
      <c r="B42" t="s">
        <v>2</v>
      </c>
      <c r="C42">
        <f>VLOOKUP(A42,Table51[],3,FALSE)</f>
        <v>643</v>
      </c>
      <c r="D42">
        <f>VLOOKUP(A42,Table51[],4,FALSE)</f>
        <v>0</v>
      </c>
      <c r="G42">
        <v>28389</v>
      </c>
      <c r="H42" t="s">
        <v>91</v>
      </c>
      <c r="I42">
        <v>801</v>
      </c>
      <c r="J42">
        <v>0</v>
      </c>
      <c r="M42"/>
      <c r="N42"/>
      <c r="O42"/>
    </row>
    <row r="43" spans="1:15" ht="14.4" x14ac:dyDescent="0.3">
      <c r="A43">
        <v>28394</v>
      </c>
      <c r="B43" t="s">
        <v>2</v>
      </c>
      <c r="C43">
        <f>VLOOKUP(A43,Table51[],3,FALSE)</f>
        <v>682</v>
      </c>
      <c r="D43">
        <f>VLOOKUP(A43,Table51[],4,FALSE)</f>
        <v>0</v>
      </c>
      <c r="G43">
        <v>28388</v>
      </c>
      <c r="H43" t="s">
        <v>8</v>
      </c>
      <c r="I43">
        <v>1036</v>
      </c>
      <c r="J43">
        <v>0</v>
      </c>
      <c r="M43"/>
      <c r="N43"/>
      <c r="O43"/>
    </row>
    <row r="44" spans="1:15" ht="14.4" x14ac:dyDescent="0.3">
      <c r="A44">
        <v>28424</v>
      </c>
      <c r="B44" t="s">
        <v>2</v>
      </c>
      <c r="C44">
        <f>VLOOKUP(A44,Table51[],3,FALSE)</f>
        <v>543</v>
      </c>
      <c r="D44">
        <f>VLOOKUP(A44,Table51[],4,FALSE)</f>
        <v>0</v>
      </c>
      <c r="G44">
        <v>28387</v>
      </c>
      <c r="H44" t="s">
        <v>8</v>
      </c>
      <c r="I44">
        <v>523</v>
      </c>
      <c r="J44">
        <v>0</v>
      </c>
      <c r="M44"/>
      <c r="N44"/>
      <c r="O44"/>
    </row>
    <row r="45" spans="1:15" ht="14.4" x14ac:dyDescent="0.3">
      <c r="A45">
        <v>28379</v>
      </c>
      <c r="B45" t="s">
        <v>2</v>
      </c>
      <c r="C45">
        <f>VLOOKUP(A45,Table51[],3,FALSE)</f>
        <v>1252</v>
      </c>
      <c r="D45">
        <f>VLOOKUP(A45,Table51[],4,FALSE)</f>
        <v>0</v>
      </c>
      <c r="G45">
        <v>28386</v>
      </c>
      <c r="H45" t="s">
        <v>7</v>
      </c>
      <c r="I45">
        <v>477</v>
      </c>
      <c r="J45">
        <v>0</v>
      </c>
      <c r="M45"/>
      <c r="N45"/>
      <c r="O45"/>
    </row>
    <row r="46" spans="1:15" ht="14.4" x14ac:dyDescent="0.3">
      <c r="A46">
        <v>28400</v>
      </c>
      <c r="B46" t="s">
        <v>2</v>
      </c>
      <c r="C46">
        <f>VLOOKUP(A46,Table51[],3,FALSE)</f>
        <v>638</v>
      </c>
      <c r="D46">
        <f>VLOOKUP(A46,Table51[],4,FALSE)</f>
        <v>0</v>
      </c>
      <c r="G46">
        <v>28385</v>
      </c>
      <c r="H46" t="s">
        <v>8</v>
      </c>
      <c r="I46">
        <v>473</v>
      </c>
      <c r="J46">
        <v>0</v>
      </c>
      <c r="M46"/>
      <c r="N46"/>
      <c r="O46"/>
    </row>
    <row r="47" spans="1:15" ht="14.4" x14ac:dyDescent="0.3">
      <c r="A47">
        <v>28429</v>
      </c>
      <c r="B47" t="s">
        <v>2</v>
      </c>
      <c r="C47">
        <f>VLOOKUP(A47,Table51[],3,FALSE)</f>
        <v>1939</v>
      </c>
      <c r="D47">
        <f>VLOOKUP(A47,Table51[],4,FALSE)</f>
        <v>0</v>
      </c>
      <c r="G47">
        <v>28384</v>
      </c>
      <c r="H47" t="s">
        <v>7</v>
      </c>
      <c r="I47">
        <v>1395</v>
      </c>
      <c r="J47">
        <v>0</v>
      </c>
      <c r="M47"/>
      <c r="N47"/>
      <c r="O47"/>
    </row>
    <row r="48" spans="1:15" ht="14.4" x14ac:dyDescent="0.3">
      <c r="A48">
        <v>28411</v>
      </c>
      <c r="B48" t="s">
        <v>3</v>
      </c>
      <c r="C48">
        <f>VLOOKUP(A48,Table51[],3,FALSE)</f>
        <v>23</v>
      </c>
      <c r="D48">
        <f>VLOOKUP(A48,Table51[],4,FALSE)</f>
        <v>0</v>
      </c>
      <c r="G48">
        <v>28383</v>
      </c>
      <c r="H48" t="s">
        <v>53</v>
      </c>
      <c r="I48">
        <v>1032</v>
      </c>
      <c r="J48">
        <v>0</v>
      </c>
      <c r="M48"/>
      <c r="N48"/>
      <c r="O48"/>
    </row>
    <row r="49" spans="1:15" ht="14.4" x14ac:dyDescent="0.3">
      <c r="A49">
        <v>28346</v>
      </c>
      <c r="B49" t="s">
        <v>3</v>
      </c>
      <c r="C49">
        <f>VLOOKUP(A49,Table51[],3,FALSE)</f>
        <v>540</v>
      </c>
      <c r="D49">
        <f>VLOOKUP(A49,Table51[],4,FALSE)</f>
        <v>0</v>
      </c>
      <c r="G49">
        <v>28382</v>
      </c>
      <c r="H49" t="s">
        <v>87</v>
      </c>
      <c r="I49">
        <v>500</v>
      </c>
      <c r="J49">
        <v>0</v>
      </c>
      <c r="M49"/>
      <c r="N49"/>
      <c r="O49"/>
    </row>
    <row r="50" spans="1:15" ht="14.4" x14ac:dyDescent="0.3">
      <c r="A50">
        <v>28288</v>
      </c>
      <c r="B50" t="s">
        <v>3</v>
      </c>
      <c r="C50">
        <f>VLOOKUP(A50,Table51[],3,FALSE)</f>
        <v>559</v>
      </c>
      <c r="D50">
        <f>VLOOKUP(A50,Table51[],4,FALSE)</f>
        <v>0</v>
      </c>
      <c r="G50">
        <v>28381</v>
      </c>
      <c r="H50" t="s">
        <v>53</v>
      </c>
      <c r="I50">
        <v>501</v>
      </c>
      <c r="J50">
        <v>501</v>
      </c>
      <c r="M50"/>
      <c r="N50"/>
      <c r="O50"/>
    </row>
    <row r="51" spans="1:15" ht="14.4" x14ac:dyDescent="0.3">
      <c r="A51">
        <v>28370</v>
      </c>
      <c r="B51" t="s">
        <v>3</v>
      </c>
      <c r="C51">
        <f>VLOOKUP(A51,Table51[],3,FALSE)</f>
        <v>503</v>
      </c>
      <c r="D51">
        <f>VLOOKUP(A51,Table51[],4,FALSE)</f>
        <v>0</v>
      </c>
      <c r="G51">
        <v>28380</v>
      </c>
      <c r="H51" t="s">
        <v>7</v>
      </c>
      <c r="I51">
        <v>598</v>
      </c>
      <c r="J51">
        <v>598</v>
      </c>
      <c r="M51"/>
      <c r="N51"/>
      <c r="O51"/>
    </row>
    <row r="52" spans="1:15" ht="14.4" x14ac:dyDescent="0.3">
      <c r="A52">
        <v>28344</v>
      </c>
      <c r="B52" t="s">
        <v>3</v>
      </c>
      <c r="C52">
        <f>VLOOKUP(A52,Table51[],3,FALSE)</f>
        <v>591</v>
      </c>
      <c r="D52">
        <f>VLOOKUP(A52,Table51[],4,FALSE)</f>
        <v>0</v>
      </c>
      <c r="G52">
        <v>28379</v>
      </c>
      <c r="H52" t="s">
        <v>11</v>
      </c>
      <c r="I52">
        <v>1252</v>
      </c>
      <c r="J52">
        <v>0</v>
      </c>
      <c r="M52"/>
      <c r="N52"/>
      <c r="O52"/>
    </row>
    <row r="53" spans="1:15" ht="14.4" x14ac:dyDescent="0.3">
      <c r="A53">
        <v>28347</v>
      </c>
      <c r="B53" t="s">
        <v>3</v>
      </c>
      <c r="C53">
        <f>VLOOKUP(A53,Table51[],3,FALSE)</f>
        <v>450</v>
      </c>
      <c r="D53">
        <f>VLOOKUP(A53,Table51[],4,FALSE)</f>
        <v>450</v>
      </c>
      <c r="G53">
        <v>28377</v>
      </c>
      <c r="H53" t="s">
        <v>18</v>
      </c>
      <c r="I53">
        <v>716.5</v>
      </c>
      <c r="J53">
        <v>0</v>
      </c>
      <c r="M53"/>
      <c r="N53"/>
      <c r="O53"/>
    </row>
    <row r="54" spans="1:15" ht="14.4" x14ac:dyDescent="0.3">
      <c r="A54">
        <v>28284</v>
      </c>
      <c r="B54" t="s">
        <v>3</v>
      </c>
      <c r="C54">
        <f>VLOOKUP(A54,Table51[],3,FALSE)</f>
        <v>293</v>
      </c>
      <c r="D54">
        <f>VLOOKUP(A54,Table51[],4,FALSE)</f>
        <v>0</v>
      </c>
      <c r="G54">
        <v>28376</v>
      </c>
      <c r="H54" t="s">
        <v>91</v>
      </c>
      <c r="I54">
        <v>987</v>
      </c>
      <c r="J54">
        <v>0</v>
      </c>
      <c r="M54"/>
      <c r="N54"/>
      <c r="O54"/>
    </row>
    <row r="55" spans="1:15" ht="14.4" x14ac:dyDescent="0.3">
      <c r="A55">
        <v>28362</v>
      </c>
      <c r="B55" t="s">
        <v>3</v>
      </c>
      <c r="C55">
        <f>VLOOKUP(A55,Table51[],3,FALSE)</f>
        <v>520</v>
      </c>
      <c r="D55">
        <f>VLOOKUP(A55,Table51[],4,FALSE)</f>
        <v>0</v>
      </c>
      <c r="G55">
        <v>28375</v>
      </c>
      <c r="H55" t="s">
        <v>8</v>
      </c>
      <c r="I55">
        <v>723</v>
      </c>
      <c r="J55">
        <v>0</v>
      </c>
      <c r="M55"/>
      <c r="N55"/>
      <c r="O55"/>
    </row>
    <row r="56" spans="1:15" ht="14.4" x14ac:dyDescent="0.3">
      <c r="A56">
        <v>28395</v>
      </c>
      <c r="B56" t="s">
        <v>3</v>
      </c>
      <c r="C56">
        <f>VLOOKUP(A56,Table51[],3,FALSE)</f>
        <v>530</v>
      </c>
      <c r="D56">
        <f>VLOOKUP(A56,Table51[],4,FALSE)</f>
        <v>0</v>
      </c>
      <c r="G56">
        <v>28374</v>
      </c>
      <c r="H56" t="s">
        <v>53</v>
      </c>
      <c r="I56">
        <v>924</v>
      </c>
      <c r="J56">
        <v>0</v>
      </c>
      <c r="M56"/>
      <c r="N56"/>
      <c r="O56"/>
    </row>
    <row r="57" spans="1:15" ht="14.4" x14ac:dyDescent="0.3">
      <c r="A57">
        <v>28350</v>
      </c>
      <c r="B57" t="s">
        <v>3</v>
      </c>
      <c r="C57">
        <f>VLOOKUP(A57,Table51[],3,FALSE)</f>
        <v>374</v>
      </c>
      <c r="D57">
        <f>VLOOKUP(A57,Table51[],4,FALSE)</f>
        <v>0</v>
      </c>
      <c r="G57">
        <v>28373</v>
      </c>
      <c r="H57" t="s">
        <v>18</v>
      </c>
      <c r="I57">
        <v>2386</v>
      </c>
      <c r="J57">
        <v>0</v>
      </c>
      <c r="M57"/>
      <c r="N57"/>
      <c r="O57"/>
    </row>
    <row r="58" spans="1:15" ht="14.4" x14ac:dyDescent="0.3">
      <c r="A58">
        <v>27954</v>
      </c>
      <c r="B58" t="s">
        <v>3</v>
      </c>
      <c r="C58">
        <f>VLOOKUP(A58,Table51[],3,FALSE)</f>
        <v>455</v>
      </c>
      <c r="D58">
        <f>VLOOKUP(A58,Table51[],4,FALSE)</f>
        <v>0</v>
      </c>
      <c r="G58">
        <v>28372</v>
      </c>
      <c r="H58" t="s">
        <v>91</v>
      </c>
      <c r="I58">
        <v>1615</v>
      </c>
      <c r="J58">
        <v>0</v>
      </c>
      <c r="M58"/>
      <c r="N58"/>
      <c r="O58"/>
    </row>
    <row r="59" spans="1:15" ht="14.4" x14ac:dyDescent="0.3">
      <c r="A59">
        <v>28409</v>
      </c>
      <c r="B59" t="s">
        <v>3</v>
      </c>
      <c r="C59">
        <f>VLOOKUP(A59,Table51[],3,FALSE)</f>
        <v>23</v>
      </c>
      <c r="D59">
        <f>VLOOKUP(A59,Table51[],4,FALSE)</f>
        <v>0</v>
      </c>
      <c r="G59">
        <v>28371</v>
      </c>
      <c r="H59" t="s">
        <v>7</v>
      </c>
      <c r="I59">
        <v>0</v>
      </c>
      <c r="J59">
        <v>0</v>
      </c>
      <c r="M59"/>
      <c r="N59"/>
      <c r="O59"/>
    </row>
    <row r="60" spans="1:15" ht="14.4" x14ac:dyDescent="0.3">
      <c r="A60">
        <v>28405</v>
      </c>
      <c r="B60" t="s">
        <v>3</v>
      </c>
      <c r="C60">
        <f>VLOOKUP(A60,Table51[],3,FALSE)</f>
        <v>1378</v>
      </c>
      <c r="D60">
        <f>VLOOKUP(A60,Table51[],4,FALSE)</f>
        <v>0</v>
      </c>
      <c r="G60">
        <v>28370</v>
      </c>
      <c r="H60" t="s">
        <v>9</v>
      </c>
      <c r="I60">
        <v>503</v>
      </c>
      <c r="J60">
        <v>0</v>
      </c>
      <c r="M60"/>
      <c r="N60"/>
      <c r="O60"/>
    </row>
    <row r="61" spans="1:15" ht="14.4" x14ac:dyDescent="0.3">
      <c r="A61">
        <v>28428</v>
      </c>
      <c r="B61" t="s">
        <v>44</v>
      </c>
      <c r="C61">
        <f>VLOOKUP(A61,Table51[],3,FALSE)</f>
        <v>768</v>
      </c>
      <c r="D61">
        <f>VLOOKUP(A61,Table51[],4,FALSE)</f>
        <v>0</v>
      </c>
      <c r="G61">
        <v>28369</v>
      </c>
      <c r="H61" t="s">
        <v>53</v>
      </c>
      <c r="I61">
        <v>221</v>
      </c>
      <c r="J61">
        <v>0</v>
      </c>
      <c r="M61"/>
      <c r="N61"/>
      <c r="O61"/>
    </row>
    <row r="62" spans="1:15" ht="14.4" x14ac:dyDescent="0.3">
      <c r="A62">
        <v>28420</v>
      </c>
      <c r="B62" t="s">
        <v>4</v>
      </c>
      <c r="C62">
        <f>VLOOKUP(A62,Table51[],3,FALSE)</f>
        <v>1461</v>
      </c>
      <c r="D62">
        <f>VLOOKUP(A62,Table51[],4,FALSE)</f>
        <v>0</v>
      </c>
      <c r="G62">
        <v>28368</v>
      </c>
      <c r="H62" t="s">
        <v>7</v>
      </c>
      <c r="I62">
        <v>0</v>
      </c>
      <c r="J62">
        <v>0</v>
      </c>
      <c r="M62"/>
      <c r="N62"/>
      <c r="O62"/>
    </row>
    <row r="63" spans="1:15" ht="14.4" x14ac:dyDescent="0.3">
      <c r="A63">
        <v>28354</v>
      </c>
      <c r="B63" t="s">
        <v>38</v>
      </c>
      <c r="C63">
        <f>VLOOKUP(A63,Table51[],3,FALSE)</f>
        <v>488</v>
      </c>
      <c r="D63">
        <f>VLOOKUP(A63,Table51[],4,FALSE)</f>
        <v>0</v>
      </c>
      <c r="G63">
        <v>28367</v>
      </c>
      <c r="H63" t="s">
        <v>11</v>
      </c>
      <c r="I63">
        <v>504</v>
      </c>
      <c r="J63">
        <v>0</v>
      </c>
      <c r="M63"/>
      <c r="N63"/>
      <c r="O63"/>
    </row>
    <row r="64" spans="1:15" ht="14.4" x14ac:dyDescent="0.3">
      <c r="A64">
        <v>28327</v>
      </c>
      <c r="B64" t="s">
        <v>38</v>
      </c>
      <c r="C64">
        <f>VLOOKUP(A64,Table51[],3,FALSE)</f>
        <v>359</v>
      </c>
      <c r="D64">
        <f>VLOOKUP(A64,Table51[],4,FALSE)</f>
        <v>0</v>
      </c>
      <c r="G64">
        <v>28366</v>
      </c>
      <c r="H64" t="s">
        <v>53</v>
      </c>
      <c r="I64">
        <v>60</v>
      </c>
      <c r="J64">
        <v>0</v>
      </c>
      <c r="M64"/>
      <c r="N64"/>
      <c r="O64"/>
    </row>
    <row r="65" spans="1:15" ht="14.4" x14ac:dyDescent="0.3">
      <c r="A65">
        <v>28416</v>
      </c>
      <c r="B65" t="s">
        <v>38</v>
      </c>
      <c r="C65">
        <f>VLOOKUP(A65,Table51[],3,FALSE)</f>
        <v>466.65</v>
      </c>
      <c r="D65">
        <f>VLOOKUP(A65,Table51[],4,FALSE)</f>
        <v>466.65</v>
      </c>
      <c r="G65">
        <v>28365</v>
      </c>
      <c r="H65" t="s">
        <v>8</v>
      </c>
      <c r="I65">
        <v>508</v>
      </c>
      <c r="J65">
        <v>0</v>
      </c>
      <c r="M65"/>
      <c r="N65"/>
      <c r="O65"/>
    </row>
    <row r="66" spans="1:15" ht="14.4" x14ac:dyDescent="0.3">
      <c r="A66">
        <v>28357</v>
      </c>
      <c r="B66" t="s">
        <v>38</v>
      </c>
      <c r="C66">
        <f>VLOOKUP(A66,Table51[],3,FALSE)</f>
        <v>617</v>
      </c>
      <c r="D66">
        <f>VLOOKUP(A66,Table51[],4,FALSE)</f>
        <v>0</v>
      </c>
      <c r="G66">
        <v>28364</v>
      </c>
      <c r="H66" t="s">
        <v>87</v>
      </c>
      <c r="I66">
        <v>602</v>
      </c>
      <c r="J66">
        <v>0</v>
      </c>
      <c r="M66"/>
      <c r="N66"/>
      <c r="O66"/>
    </row>
    <row r="67" spans="1:15" ht="14.4" x14ac:dyDescent="0.3">
      <c r="A67">
        <v>28233</v>
      </c>
      <c r="B67" t="s">
        <v>38</v>
      </c>
      <c r="C67">
        <f>VLOOKUP(A67,Table51[],3,FALSE)</f>
        <v>145</v>
      </c>
      <c r="D67">
        <f>VLOOKUP(A67,Table51[],4,FALSE)</f>
        <v>0</v>
      </c>
      <c r="G67">
        <v>28363</v>
      </c>
      <c r="H67" t="s">
        <v>8</v>
      </c>
      <c r="I67">
        <v>203</v>
      </c>
      <c r="J67">
        <v>0</v>
      </c>
      <c r="M67"/>
      <c r="N67"/>
      <c r="O67"/>
    </row>
    <row r="68" spans="1:15" ht="14.4" x14ac:dyDescent="0.3">
      <c r="A68">
        <v>28232</v>
      </c>
      <c r="B68" t="s">
        <v>38</v>
      </c>
      <c r="C68">
        <f>VLOOKUP(A68,Table51[],3,FALSE)</f>
        <v>265.64999999999998</v>
      </c>
      <c r="D68">
        <f>VLOOKUP(A68,Table51[],4,FALSE)</f>
        <v>0</v>
      </c>
      <c r="G68">
        <v>28362</v>
      </c>
      <c r="H68" t="s">
        <v>9</v>
      </c>
      <c r="I68">
        <v>520</v>
      </c>
      <c r="J68">
        <v>0</v>
      </c>
      <c r="M68"/>
      <c r="N68"/>
      <c r="O68"/>
    </row>
    <row r="69" spans="1:15" ht="14.4" x14ac:dyDescent="0.3">
      <c r="A69">
        <v>28402</v>
      </c>
      <c r="B69" t="s">
        <v>38</v>
      </c>
      <c r="C69">
        <f>VLOOKUP(A69,Table51[],3,FALSE)</f>
        <v>26</v>
      </c>
      <c r="D69">
        <f>VLOOKUP(A69,Table51[],4,FALSE)</f>
        <v>0</v>
      </c>
      <c r="G69">
        <v>28360</v>
      </c>
      <c r="H69" t="s">
        <v>7</v>
      </c>
      <c r="I69">
        <v>742</v>
      </c>
      <c r="J69">
        <v>0</v>
      </c>
      <c r="M69"/>
      <c r="N69"/>
      <c r="O69"/>
    </row>
    <row r="70" spans="1:15" ht="14.4" x14ac:dyDescent="0.3">
      <c r="A70">
        <v>28396</v>
      </c>
      <c r="B70" t="s">
        <v>38</v>
      </c>
      <c r="C70">
        <f>VLOOKUP(A70,Table51[],3,FALSE)</f>
        <v>660</v>
      </c>
      <c r="D70">
        <f>VLOOKUP(A70,Table51[],4,FALSE)</f>
        <v>0</v>
      </c>
      <c r="G70">
        <v>28358</v>
      </c>
      <c r="H70" t="s">
        <v>7</v>
      </c>
      <c r="I70">
        <v>1220</v>
      </c>
      <c r="J70">
        <v>1220</v>
      </c>
      <c r="M70"/>
      <c r="N70"/>
      <c r="O70"/>
    </row>
    <row r="71" spans="1:15" ht="14.4" x14ac:dyDescent="0.3">
      <c r="A71">
        <v>28248</v>
      </c>
      <c r="B71" t="s">
        <v>38</v>
      </c>
      <c r="C71">
        <f>VLOOKUP(A71,Table51[],3,FALSE)</f>
        <v>556</v>
      </c>
      <c r="D71">
        <f>VLOOKUP(A71,Table51[],4,FALSE)</f>
        <v>0</v>
      </c>
      <c r="G71">
        <v>28357</v>
      </c>
      <c r="H71" t="s">
        <v>18</v>
      </c>
      <c r="I71">
        <v>617</v>
      </c>
      <c r="J71">
        <v>0</v>
      </c>
      <c r="M71"/>
      <c r="N71"/>
      <c r="O71"/>
    </row>
    <row r="72" spans="1:15" ht="14.4" x14ac:dyDescent="0.3">
      <c r="A72">
        <v>28353</v>
      </c>
      <c r="B72" t="s">
        <v>38</v>
      </c>
      <c r="C72">
        <f>VLOOKUP(A72,Table51[],3,FALSE)</f>
        <v>515</v>
      </c>
      <c r="D72">
        <f>VLOOKUP(A72,Table51[],4,FALSE)</f>
        <v>0</v>
      </c>
      <c r="G72">
        <v>28356</v>
      </c>
      <c r="H72" t="s">
        <v>11</v>
      </c>
      <c r="I72">
        <v>484</v>
      </c>
      <c r="J72">
        <v>0</v>
      </c>
      <c r="M72"/>
      <c r="N72"/>
      <c r="O72"/>
    </row>
    <row r="73" spans="1:15" ht="14.4" x14ac:dyDescent="0.3">
      <c r="A73">
        <v>28297</v>
      </c>
      <c r="B73" t="s">
        <v>38</v>
      </c>
      <c r="C73">
        <f>VLOOKUP(A73,Table51[],3,FALSE)</f>
        <v>584</v>
      </c>
      <c r="D73">
        <f>VLOOKUP(A73,Table51[],4,FALSE)</f>
        <v>584</v>
      </c>
      <c r="G73">
        <v>28355</v>
      </c>
      <c r="H73" t="s">
        <v>53</v>
      </c>
      <c r="I73">
        <v>427</v>
      </c>
      <c r="J73">
        <v>0</v>
      </c>
      <c r="M73"/>
      <c r="N73"/>
      <c r="O73"/>
    </row>
    <row r="74" spans="1:15" ht="14.4" x14ac:dyDescent="0.3">
      <c r="A74">
        <v>28373</v>
      </c>
      <c r="B74" t="s">
        <v>38</v>
      </c>
      <c r="C74">
        <f>VLOOKUP(A74,Table51[],3,FALSE)</f>
        <v>2386</v>
      </c>
      <c r="D74">
        <f>VLOOKUP(A74,Table51[],4,FALSE)</f>
        <v>0</v>
      </c>
      <c r="G74">
        <v>28354</v>
      </c>
      <c r="H74" t="s">
        <v>18</v>
      </c>
      <c r="I74">
        <v>488</v>
      </c>
      <c r="J74">
        <v>0</v>
      </c>
      <c r="M74"/>
      <c r="N74"/>
      <c r="O74"/>
    </row>
    <row r="75" spans="1:15" ht="14.4" x14ac:dyDescent="0.3">
      <c r="A75">
        <v>28421</v>
      </c>
      <c r="B75" t="s">
        <v>38</v>
      </c>
      <c r="C75">
        <f>VLOOKUP(A75,Table51[],3,FALSE)</f>
        <v>699</v>
      </c>
      <c r="D75">
        <f>VLOOKUP(A75,Table51[],4,FALSE)</f>
        <v>0</v>
      </c>
      <c r="G75">
        <v>28353</v>
      </c>
      <c r="H75" t="s">
        <v>18</v>
      </c>
      <c r="I75">
        <v>515</v>
      </c>
      <c r="J75">
        <v>0</v>
      </c>
      <c r="M75"/>
      <c r="N75"/>
      <c r="O75"/>
    </row>
    <row r="76" spans="1:15" ht="14.4" x14ac:dyDescent="0.3">
      <c r="A76">
        <v>28419</v>
      </c>
      <c r="B76" t="s">
        <v>38</v>
      </c>
      <c r="C76">
        <f>VLOOKUP(A76,Table51[],3,FALSE)</f>
        <v>517</v>
      </c>
      <c r="D76">
        <f>VLOOKUP(A76,Table51[],4,FALSE)</f>
        <v>517</v>
      </c>
      <c r="G76">
        <v>28352</v>
      </c>
      <c r="H76" t="s">
        <v>67</v>
      </c>
      <c r="I76">
        <v>934</v>
      </c>
      <c r="J76">
        <v>0</v>
      </c>
      <c r="M76"/>
      <c r="N76"/>
      <c r="O76"/>
    </row>
    <row r="77" spans="1:15" ht="14.4" x14ac:dyDescent="0.3">
      <c r="A77">
        <v>28431</v>
      </c>
      <c r="B77" t="s">
        <v>38</v>
      </c>
      <c r="C77">
        <f>VLOOKUP(A77,Table51[],3,FALSE)</f>
        <v>697</v>
      </c>
      <c r="D77">
        <f>VLOOKUP(A77,Table51[],4,FALSE)</f>
        <v>0</v>
      </c>
      <c r="G77">
        <v>28351</v>
      </c>
      <c r="H77" t="s">
        <v>53</v>
      </c>
      <c r="I77">
        <v>554</v>
      </c>
      <c r="J77">
        <v>0</v>
      </c>
      <c r="M77"/>
      <c r="N77"/>
      <c r="O77"/>
    </row>
    <row r="78" spans="1:15" ht="14.4" x14ac:dyDescent="0.3">
      <c r="A78">
        <v>28277</v>
      </c>
      <c r="B78" t="s">
        <v>38</v>
      </c>
      <c r="C78">
        <f>VLOOKUP(A78,Table51[],3,FALSE)</f>
        <v>552</v>
      </c>
      <c r="D78">
        <f>VLOOKUP(A78,Table51[],4,FALSE)</f>
        <v>0</v>
      </c>
      <c r="G78">
        <v>28350</v>
      </c>
      <c r="H78" t="s">
        <v>9</v>
      </c>
      <c r="I78">
        <v>374</v>
      </c>
      <c r="J78">
        <v>0</v>
      </c>
      <c r="M78"/>
      <c r="N78"/>
      <c r="O78"/>
    </row>
    <row r="79" spans="1:15" ht="14.4" x14ac:dyDescent="0.3">
      <c r="A79">
        <v>28389</v>
      </c>
      <c r="B79" t="s">
        <v>50</v>
      </c>
      <c r="C79">
        <f>VLOOKUP(A79,Table51[],3,FALSE)</f>
        <v>801</v>
      </c>
      <c r="D79">
        <f>VLOOKUP(A79,Table51[],4,FALSE)</f>
        <v>0</v>
      </c>
      <c r="G79">
        <v>28348</v>
      </c>
      <c r="H79" t="s">
        <v>20</v>
      </c>
      <c r="I79">
        <v>0</v>
      </c>
      <c r="J79">
        <v>0</v>
      </c>
      <c r="M79"/>
      <c r="N79"/>
      <c r="O79"/>
    </row>
    <row r="80" spans="1:15" ht="14.4" x14ac:dyDescent="0.3">
      <c r="A80">
        <v>28376</v>
      </c>
      <c r="B80" t="s">
        <v>50</v>
      </c>
      <c r="C80">
        <f>VLOOKUP(A80,Table51[],3,FALSE)</f>
        <v>987</v>
      </c>
      <c r="D80">
        <f>VLOOKUP(A80,Table51[],4,FALSE)</f>
        <v>0</v>
      </c>
      <c r="G80">
        <v>28347</v>
      </c>
      <c r="H80" t="s">
        <v>9</v>
      </c>
      <c r="I80">
        <v>450</v>
      </c>
      <c r="J80">
        <v>450</v>
      </c>
      <c r="M80"/>
      <c r="N80"/>
      <c r="O80"/>
    </row>
    <row r="81" spans="1:15" ht="14.4" x14ac:dyDescent="0.3">
      <c r="A81">
        <v>28372</v>
      </c>
      <c r="B81" t="s">
        <v>50</v>
      </c>
      <c r="C81">
        <f>VLOOKUP(A81,Table51[],3,FALSE)</f>
        <v>1615</v>
      </c>
      <c r="D81">
        <f>VLOOKUP(A81,Table51[],4,FALSE)</f>
        <v>0</v>
      </c>
      <c r="G81">
        <v>28346</v>
      </c>
      <c r="H81" t="s">
        <v>9</v>
      </c>
      <c r="I81">
        <v>540</v>
      </c>
      <c r="J81">
        <v>0</v>
      </c>
      <c r="M81"/>
      <c r="N81"/>
      <c r="O81"/>
    </row>
    <row r="82" spans="1:15" ht="14.4" x14ac:dyDescent="0.3">
      <c r="A82">
        <v>28427</v>
      </c>
      <c r="B82" t="s">
        <v>50</v>
      </c>
      <c r="C82">
        <f>VLOOKUP(A82,Table51[],3,FALSE)</f>
        <v>154</v>
      </c>
      <c r="D82">
        <f>VLOOKUP(A82,Table51[],4,FALSE)</f>
        <v>0</v>
      </c>
      <c r="G82">
        <v>28345</v>
      </c>
      <c r="H82" t="s">
        <v>15</v>
      </c>
      <c r="I82">
        <v>761</v>
      </c>
      <c r="J82">
        <v>0</v>
      </c>
      <c r="M82"/>
      <c r="N82"/>
      <c r="O82"/>
    </row>
    <row r="83" spans="1:15" ht="14.4" x14ac:dyDescent="0.3">
      <c r="A83">
        <v>28390</v>
      </c>
      <c r="B83" t="s">
        <v>50</v>
      </c>
      <c r="C83">
        <f>VLOOKUP(A83,Table51[],3,FALSE)</f>
        <v>499</v>
      </c>
      <c r="D83">
        <f>VLOOKUP(A83,Table51[],4,FALSE)</f>
        <v>0</v>
      </c>
      <c r="G83">
        <v>28344</v>
      </c>
      <c r="H83" t="s">
        <v>9</v>
      </c>
      <c r="I83">
        <v>591</v>
      </c>
      <c r="J83">
        <v>0</v>
      </c>
      <c r="M83"/>
      <c r="N83"/>
      <c r="O83"/>
    </row>
    <row r="84" spans="1:15" ht="14.4" x14ac:dyDescent="0.3">
      <c r="A84">
        <v>28392</v>
      </c>
      <c r="B84" t="s">
        <v>86</v>
      </c>
      <c r="C84">
        <f>VLOOKUP(A84,Table51[],3,FALSE)</f>
        <v>377</v>
      </c>
      <c r="D84">
        <f>VLOOKUP(A84,Table51[],4,FALSE)</f>
        <v>0</v>
      </c>
      <c r="G84">
        <v>28343</v>
      </c>
      <c r="H84" t="s">
        <v>67</v>
      </c>
      <c r="I84">
        <v>918</v>
      </c>
      <c r="J84">
        <v>918</v>
      </c>
      <c r="M84"/>
      <c r="N84"/>
      <c r="O84"/>
    </row>
    <row r="85" spans="1:15" ht="14.4" x14ac:dyDescent="0.3">
      <c r="A85">
        <v>28382</v>
      </c>
      <c r="B85" t="s">
        <v>86</v>
      </c>
      <c r="C85">
        <f>VLOOKUP(A85,Table51[],3,FALSE)</f>
        <v>500</v>
      </c>
      <c r="D85">
        <f>VLOOKUP(A85,Table51[],4,FALSE)</f>
        <v>0</v>
      </c>
      <c r="G85">
        <v>28341</v>
      </c>
      <c r="H85" t="s">
        <v>15</v>
      </c>
      <c r="I85">
        <v>320</v>
      </c>
      <c r="J85">
        <v>0</v>
      </c>
      <c r="M85"/>
      <c r="N85"/>
      <c r="O85"/>
    </row>
    <row r="86" spans="1:15" ht="14.4" x14ac:dyDescent="0.3">
      <c r="A86">
        <v>28391</v>
      </c>
      <c r="B86" t="s">
        <v>86</v>
      </c>
      <c r="C86">
        <f>VLOOKUP(A86,Table51[],3,FALSE)</f>
        <v>426</v>
      </c>
      <c r="D86">
        <f>VLOOKUP(A86,Table51[],4,FALSE)</f>
        <v>0</v>
      </c>
      <c r="G86">
        <v>28339</v>
      </c>
      <c r="H86" t="s">
        <v>67</v>
      </c>
      <c r="I86">
        <v>460</v>
      </c>
      <c r="J86">
        <v>460</v>
      </c>
      <c r="M86"/>
      <c r="N86"/>
      <c r="O86"/>
    </row>
    <row r="87" spans="1:15" ht="14.4" x14ac:dyDescent="0.3">
      <c r="A87">
        <v>28364</v>
      </c>
      <c r="B87" t="s">
        <v>86</v>
      </c>
      <c r="C87">
        <f>VLOOKUP(A87,Table51[],3,FALSE)</f>
        <v>602</v>
      </c>
      <c r="D87">
        <f>VLOOKUP(A87,Table51[],4,FALSE)</f>
        <v>0</v>
      </c>
      <c r="G87">
        <v>28338</v>
      </c>
      <c r="H87" t="s">
        <v>11</v>
      </c>
      <c r="I87">
        <v>803</v>
      </c>
      <c r="J87">
        <v>0</v>
      </c>
      <c r="M87"/>
      <c r="N87"/>
      <c r="O87"/>
    </row>
    <row r="88" spans="1:15" ht="14.4" x14ac:dyDescent="0.3">
      <c r="A88">
        <v>28410</v>
      </c>
      <c r="B88" t="s">
        <v>86</v>
      </c>
      <c r="C88">
        <f>VLOOKUP(A88,Table51[],3,FALSE)</f>
        <v>300</v>
      </c>
      <c r="D88">
        <f>VLOOKUP(A88,Table51[],4,FALSE)</f>
        <v>0</v>
      </c>
      <c r="G88">
        <v>28337</v>
      </c>
      <c r="H88" t="s">
        <v>67</v>
      </c>
      <c r="I88">
        <v>346</v>
      </c>
      <c r="J88">
        <v>0</v>
      </c>
      <c r="M88"/>
      <c r="N88"/>
      <c r="O88"/>
    </row>
    <row r="89" spans="1:15" ht="14.4" x14ac:dyDescent="0.3">
      <c r="G89">
        <v>28334</v>
      </c>
      <c r="H89" t="s">
        <v>15</v>
      </c>
      <c r="I89">
        <v>638</v>
      </c>
      <c r="J89">
        <v>0</v>
      </c>
      <c r="M89"/>
      <c r="N89"/>
      <c r="O89"/>
    </row>
    <row r="90" spans="1:15" ht="14.4" x14ac:dyDescent="0.3">
      <c r="G90">
        <v>28333</v>
      </c>
      <c r="H90" t="s">
        <v>11</v>
      </c>
      <c r="I90">
        <v>643</v>
      </c>
      <c r="J90">
        <v>0</v>
      </c>
      <c r="M90"/>
      <c r="N90"/>
      <c r="O90"/>
    </row>
    <row r="91" spans="1:15" ht="14.4" x14ac:dyDescent="0.3">
      <c r="G91">
        <v>28332</v>
      </c>
      <c r="H91" t="s">
        <v>9</v>
      </c>
      <c r="I91">
        <v>454</v>
      </c>
      <c r="J91">
        <v>0</v>
      </c>
      <c r="M91"/>
      <c r="N91"/>
      <c r="O91"/>
    </row>
    <row r="92" spans="1:15" ht="14.4" x14ac:dyDescent="0.3">
      <c r="G92">
        <v>28331</v>
      </c>
      <c r="H92" t="s">
        <v>11</v>
      </c>
      <c r="I92">
        <v>422.65</v>
      </c>
      <c r="J92">
        <v>0</v>
      </c>
      <c r="M92"/>
      <c r="N92"/>
      <c r="O92"/>
    </row>
    <row r="93" spans="1:15" x14ac:dyDescent="0.3">
      <c r="G93">
        <v>28330</v>
      </c>
      <c r="H93" t="s">
        <v>67</v>
      </c>
      <c r="I93">
        <v>530</v>
      </c>
      <c r="J93">
        <v>0</v>
      </c>
    </row>
    <row r="94" spans="1:15" x14ac:dyDescent="0.3">
      <c r="G94">
        <v>28328</v>
      </c>
      <c r="H94" t="s">
        <v>89</v>
      </c>
      <c r="I94">
        <v>617</v>
      </c>
      <c r="J94">
        <v>0</v>
      </c>
    </row>
    <row r="95" spans="1:15" x14ac:dyDescent="0.3">
      <c r="G95">
        <v>28327</v>
      </c>
      <c r="H95" t="s">
        <v>18</v>
      </c>
      <c r="I95">
        <v>359</v>
      </c>
      <c r="J95">
        <v>0</v>
      </c>
    </row>
    <row r="96" spans="1:15" x14ac:dyDescent="0.3">
      <c r="G96">
        <v>28326</v>
      </c>
      <c r="H96" t="s">
        <v>7</v>
      </c>
      <c r="I96">
        <v>0</v>
      </c>
      <c r="J96">
        <v>0</v>
      </c>
    </row>
    <row r="97" spans="7:10" x14ac:dyDescent="0.3">
      <c r="G97">
        <v>28323</v>
      </c>
      <c r="H97" t="s">
        <v>20</v>
      </c>
      <c r="I97">
        <v>1126</v>
      </c>
      <c r="J97">
        <v>0</v>
      </c>
    </row>
    <row r="98" spans="7:10" x14ac:dyDescent="0.3">
      <c r="G98">
        <v>28322</v>
      </c>
      <c r="H98" t="s">
        <v>15</v>
      </c>
      <c r="I98">
        <v>200</v>
      </c>
      <c r="J98">
        <v>0</v>
      </c>
    </row>
    <row r="99" spans="7:10" x14ac:dyDescent="0.3">
      <c r="G99">
        <v>28320</v>
      </c>
      <c r="H99" t="s">
        <v>15</v>
      </c>
      <c r="I99">
        <v>36</v>
      </c>
      <c r="J99">
        <v>36</v>
      </c>
    </row>
    <row r="100" spans="7:10" x14ac:dyDescent="0.3">
      <c r="G100">
        <v>28319</v>
      </c>
      <c r="H100" t="s">
        <v>9</v>
      </c>
      <c r="I100">
        <v>472</v>
      </c>
      <c r="J100">
        <v>0</v>
      </c>
    </row>
    <row r="101" spans="7:10" x14ac:dyDescent="0.3">
      <c r="G101">
        <v>28316</v>
      </c>
      <c r="H101" t="s">
        <v>8</v>
      </c>
      <c r="I101">
        <v>434</v>
      </c>
      <c r="J101">
        <v>0</v>
      </c>
    </row>
    <row r="102" spans="7:10" x14ac:dyDescent="0.3">
      <c r="G102">
        <v>28315</v>
      </c>
      <c r="H102" t="s">
        <v>8</v>
      </c>
      <c r="I102">
        <v>466</v>
      </c>
      <c r="J102">
        <v>0</v>
      </c>
    </row>
    <row r="103" spans="7:10" x14ac:dyDescent="0.3">
      <c r="G103">
        <v>28312</v>
      </c>
      <c r="H103" t="s">
        <v>67</v>
      </c>
      <c r="I103">
        <v>645</v>
      </c>
      <c r="J103">
        <v>0</v>
      </c>
    </row>
    <row r="104" spans="7:10" x14ac:dyDescent="0.3">
      <c r="G104">
        <v>28311</v>
      </c>
      <c r="H104" t="s">
        <v>7</v>
      </c>
      <c r="I104">
        <v>0</v>
      </c>
      <c r="J104">
        <v>0</v>
      </c>
    </row>
    <row r="105" spans="7:10" x14ac:dyDescent="0.3">
      <c r="G105">
        <v>28309</v>
      </c>
      <c r="H105" t="s">
        <v>9</v>
      </c>
      <c r="I105">
        <v>795</v>
      </c>
      <c r="J105">
        <v>0</v>
      </c>
    </row>
    <row r="106" spans="7:10" x14ac:dyDescent="0.3">
      <c r="G106">
        <v>28306</v>
      </c>
      <c r="H106" t="s">
        <v>15</v>
      </c>
      <c r="I106">
        <v>963</v>
      </c>
      <c r="J106">
        <v>0</v>
      </c>
    </row>
    <row r="107" spans="7:10" x14ac:dyDescent="0.3">
      <c r="G107">
        <v>28305</v>
      </c>
      <c r="H107" t="s">
        <v>89</v>
      </c>
      <c r="I107">
        <v>480</v>
      </c>
      <c r="J107">
        <v>0</v>
      </c>
    </row>
    <row r="108" spans="7:10" x14ac:dyDescent="0.3">
      <c r="G108">
        <v>28304</v>
      </c>
      <c r="H108" t="s">
        <v>15</v>
      </c>
      <c r="I108">
        <v>896</v>
      </c>
      <c r="J108">
        <v>0</v>
      </c>
    </row>
    <row r="109" spans="7:10" x14ac:dyDescent="0.3">
      <c r="G109">
        <v>28303</v>
      </c>
      <c r="H109" t="s">
        <v>89</v>
      </c>
      <c r="I109">
        <v>765</v>
      </c>
      <c r="J109">
        <v>765</v>
      </c>
    </row>
    <row r="110" spans="7:10" x14ac:dyDescent="0.3">
      <c r="G110">
        <v>28302</v>
      </c>
      <c r="H110" t="s">
        <v>53</v>
      </c>
      <c r="I110">
        <v>667</v>
      </c>
      <c r="J110">
        <v>0</v>
      </c>
    </row>
    <row r="111" spans="7:10" x14ac:dyDescent="0.3">
      <c r="G111">
        <v>28301</v>
      </c>
      <c r="H111" t="s">
        <v>89</v>
      </c>
      <c r="I111">
        <v>1093</v>
      </c>
      <c r="J111">
        <v>0</v>
      </c>
    </row>
    <row r="112" spans="7:10" x14ac:dyDescent="0.3">
      <c r="G112">
        <v>28298</v>
      </c>
      <c r="H112" t="s">
        <v>11</v>
      </c>
      <c r="I112">
        <v>432</v>
      </c>
      <c r="J112">
        <v>0</v>
      </c>
    </row>
    <row r="113" spans="7:10" x14ac:dyDescent="0.3">
      <c r="G113">
        <v>28297</v>
      </c>
      <c r="H113" t="s">
        <v>18</v>
      </c>
      <c r="I113">
        <v>584</v>
      </c>
      <c r="J113">
        <v>584</v>
      </c>
    </row>
    <row r="114" spans="7:10" x14ac:dyDescent="0.3">
      <c r="G114">
        <v>28296</v>
      </c>
      <c r="H114" t="s">
        <v>15</v>
      </c>
      <c r="I114">
        <v>489</v>
      </c>
      <c r="J114">
        <v>0</v>
      </c>
    </row>
    <row r="115" spans="7:10" x14ac:dyDescent="0.3">
      <c r="G115">
        <v>28289</v>
      </c>
      <c r="H115" t="s">
        <v>15</v>
      </c>
      <c r="I115">
        <v>202</v>
      </c>
      <c r="J115">
        <v>0</v>
      </c>
    </row>
    <row r="116" spans="7:10" x14ac:dyDescent="0.3">
      <c r="G116">
        <v>28288</v>
      </c>
      <c r="H116" t="s">
        <v>9</v>
      </c>
      <c r="I116">
        <v>559</v>
      </c>
      <c r="J116">
        <v>0</v>
      </c>
    </row>
    <row r="117" spans="7:10" x14ac:dyDescent="0.3">
      <c r="G117">
        <v>28286</v>
      </c>
      <c r="H117" t="s">
        <v>89</v>
      </c>
      <c r="I117">
        <v>776</v>
      </c>
      <c r="J117">
        <v>776</v>
      </c>
    </row>
    <row r="118" spans="7:10" x14ac:dyDescent="0.3">
      <c r="G118">
        <v>28284</v>
      </c>
      <c r="H118" t="s">
        <v>9</v>
      </c>
      <c r="I118">
        <v>293</v>
      </c>
      <c r="J118">
        <v>0</v>
      </c>
    </row>
    <row r="119" spans="7:10" x14ac:dyDescent="0.3">
      <c r="G119">
        <v>28282</v>
      </c>
      <c r="H119" t="s">
        <v>89</v>
      </c>
      <c r="I119">
        <v>1003</v>
      </c>
      <c r="J119">
        <v>0</v>
      </c>
    </row>
    <row r="120" spans="7:10" x14ac:dyDescent="0.3">
      <c r="G120">
        <v>28277</v>
      </c>
      <c r="H120" t="s">
        <v>18</v>
      </c>
      <c r="I120">
        <v>552</v>
      </c>
      <c r="J120">
        <v>0</v>
      </c>
    </row>
    <row r="121" spans="7:10" x14ac:dyDescent="0.3">
      <c r="G121">
        <v>28276</v>
      </c>
      <c r="H121" t="s">
        <v>89</v>
      </c>
      <c r="I121">
        <v>891</v>
      </c>
      <c r="J121">
        <v>891</v>
      </c>
    </row>
    <row r="122" spans="7:10" x14ac:dyDescent="0.3">
      <c r="G122">
        <v>28275</v>
      </c>
      <c r="H122" t="s">
        <v>11</v>
      </c>
      <c r="I122">
        <v>717</v>
      </c>
      <c r="J122">
        <v>0</v>
      </c>
    </row>
    <row r="123" spans="7:10" x14ac:dyDescent="0.3">
      <c r="G123">
        <v>28274</v>
      </c>
      <c r="H123" t="s">
        <v>8</v>
      </c>
      <c r="I123">
        <v>699</v>
      </c>
      <c r="J123">
        <v>0</v>
      </c>
    </row>
    <row r="124" spans="7:10" x14ac:dyDescent="0.3">
      <c r="G124">
        <v>28271</v>
      </c>
      <c r="H124" t="s">
        <v>53</v>
      </c>
      <c r="I124">
        <v>543</v>
      </c>
      <c r="J124">
        <v>0</v>
      </c>
    </row>
    <row r="125" spans="7:10" x14ac:dyDescent="0.3">
      <c r="G125">
        <v>28270</v>
      </c>
      <c r="H125" t="s">
        <v>9</v>
      </c>
      <c r="I125">
        <v>455</v>
      </c>
      <c r="J125">
        <v>0</v>
      </c>
    </row>
    <row r="126" spans="7:10" x14ac:dyDescent="0.3">
      <c r="G126">
        <v>28266</v>
      </c>
      <c r="H126" t="s">
        <v>11</v>
      </c>
      <c r="I126">
        <v>0</v>
      </c>
      <c r="J126">
        <v>0</v>
      </c>
    </row>
    <row r="127" spans="7:10" x14ac:dyDescent="0.3">
      <c r="G127">
        <v>28265</v>
      </c>
      <c r="H127" t="s">
        <v>67</v>
      </c>
      <c r="I127">
        <v>476</v>
      </c>
      <c r="J127">
        <v>0</v>
      </c>
    </row>
    <row r="128" spans="7:10" x14ac:dyDescent="0.3">
      <c r="G128">
        <v>28264</v>
      </c>
      <c r="H128" t="s">
        <v>67</v>
      </c>
      <c r="I128">
        <v>1951</v>
      </c>
      <c r="J128">
        <v>1951</v>
      </c>
    </row>
    <row r="129" spans="7:10" x14ac:dyDescent="0.3">
      <c r="G129">
        <v>28262</v>
      </c>
      <c r="H129" t="s">
        <v>9</v>
      </c>
      <c r="I129">
        <v>88</v>
      </c>
      <c r="J129">
        <v>88</v>
      </c>
    </row>
    <row r="130" spans="7:10" x14ac:dyDescent="0.3">
      <c r="G130">
        <v>28261</v>
      </c>
      <c r="H130" t="s">
        <v>9</v>
      </c>
      <c r="I130">
        <v>576</v>
      </c>
      <c r="J130">
        <v>576</v>
      </c>
    </row>
    <row r="131" spans="7:10" x14ac:dyDescent="0.3">
      <c r="G131">
        <v>28259</v>
      </c>
      <c r="H131" t="s">
        <v>67</v>
      </c>
      <c r="I131">
        <v>455</v>
      </c>
      <c r="J131">
        <v>0</v>
      </c>
    </row>
    <row r="132" spans="7:10" x14ac:dyDescent="0.3">
      <c r="G132">
        <v>28258</v>
      </c>
      <c r="H132" t="s">
        <v>9</v>
      </c>
      <c r="I132">
        <v>1513</v>
      </c>
      <c r="J132">
        <v>0</v>
      </c>
    </row>
    <row r="133" spans="7:10" x14ac:dyDescent="0.3">
      <c r="G133">
        <v>28255</v>
      </c>
      <c r="H133" t="s">
        <v>15</v>
      </c>
      <c r="I133">
        <v>678</v>
      </c>
      <c r="J133">
        <v>0</v>
      </c>
    </row>
    <row r="134" spans="7:10" x14ac:dyDescent="0.3">
      <c r="G134">
        <v>28254</v>
      </c>
      <c r="H134" t="s">
        <v>7</v>
      </c>
      <c r="I134">
        <v>0</v>
      </c>
      <c r="J134">
        <v>0</v>
      </c>
    </row>
    <row r="135" spans="7:10" x14ac:dyDescent="0.3">
      <c r="G135">
        <v>28252</v>
      </c>
      <c r="H135" t="s">
        <v>9</v>
      </c>
      <c r="I135">
        <v>747</v>
      </c>
      <c r="J135">
        <v>0</v>
      </c>
    </row>
    <row r="136" spans="7:10" x14ac:dyDescent="0.3">
      <c r="G136">
        <v>28251</v>
      </c>
      <c r="H136" t="s">
        <v>7</v>
      </c>
      <c r="I136">
        <v>555</v>
      </c>
      <c r="J136">
        <v>0</v>
      </c>
    </row>
    <row r="137" spans="7:10" x14ac:dyDescent="0.3">
      <c r="G137">
        <v>28250</v>
      </c>
      <c r="H137" t="s">
        <v>7</v>
      </c>
      <c r="I137">
        <v>0</v>
      </c>
      <c r="J137">
        <v>0</v>
      </c>
    </row>
    <row r="138" spans="7:10" x14ac:dyDescent="0.3">
      <c r="G138">
        <v>28249</v>
      </c>
      <c r="H138" t="s">
        <v>9</v>
      </c>
      <c r="I138">
        <v>453</v>
      </c>
      <c r="J138">
        <v>453</v>
      </c>
    </row>
    <row r="139" spans="7:10" x14ac:dyDescent="0.3">
      <c r="G139">
        <v>28248</v>
      </c>
      <c r="H139" t="s">
        <v>18</v>
      </c>
      <c r="I139">
        <v>556</v>
      </c>
      <c r="J139">
        <v>0</v>
      </c>
    </row>
    <row r="140" spans="7:10" x14ac:dyDescent="0.3">
      <c r="G140">
        <v>28246</v>
      </c>
      <c r="H140" t="s">
        <v>7</v>
      </c>
      <c r="I140">
        <v>0</v>
      </c>
      <c r="J140">
        <v>0</v>
      </c>
    </row>
    <row r="141" spans="7:10" x14ac:dyDescent="0.3">
      <c r="G141">
        <v>28244</v>
      </c>
      <c r="H141" t="s">
        <v>7</v>
      </c>
      <c r="I141">
        <v>0</v>
      </c>
      <c r="J141">
        <v>0</v>
      </c>
    </row>
    <row r="142" spans="7:10" x14ac:dyDescent="0.3">
      <c r="G142">
        <v>28242</v>
      </c>
      <c r="H142" t="s">
        <v>20</v>
      </c>
      <c r="I142">
        <v>471</v>
      </c>
      <c r="J142">
        <v>0</v>
      </c>
    </row>
    <row r="143" spans="7:10" x14ac:dyDescent="0.3">
      <c r="G143">
        <v>28241</v>
      </c>
      <c r="H143" t="s">
        <v>67</v>
      </c>
      <c r="I143">
        <v>529</v>
      </c>
      <c r="J143">
        <v>0</v>
      </c>
    </row>
    <row r="144" spans="7:10" x14ac:dyDescent="0.3">
      <c r="G144">
        <v>28240</v>
      </c>
      <c r="H144" t="s">
        <v>89</v>
      </c>
      <c r="I144">
        <v>659</v>
      </c>
      <c r="J144">
        <v>0</v>
      </c>
    </row>
    <row r="145" spans="7:10" x14ac:dyDescent="0.3">
      <c r="G145">
        <v>28238</v>
      </c>
      <c r="H145" t="s">
        <v>53</v>
      </c>
      <c r="I145">
        <v>412</v>
      </c>
      <c r="J145">
        <v>0</v>
      </c>
    </row>
    <row r="146" spans="7:10" x14ac:dyDescent="0.3">
      <c r="G146">
        <v>28236</v>
      </c>
      <c r="H146" t="s">
        <v>89</v>
      </c>
      <c r="I146">
        <v>423</v>
      </c>
      <c r="J146">
        <v>0</v>
      </c>
    </row>
    <row r="147" spans="7:10" x14ac:dyDescent="0.3">
      <c r="G147">
        <v>28235</v>
      </c>
      <c r="H147" t="s">
        <v>67</v>
      </c>
      <c r="I147">
        <v>458</v>
      </c>
      <c r="J147">
        <v>0</v>
      </c>
    </row>
    <row r="148" spans="7:10" x14ac:dyDescent="0.3">
      <c r="G148">
        <v>28233</v>
      </c>
      <c r="H148" t="s">
        <v>18</v>
      </c>
      <c r="I148">
        <v>145</v>
      </c>
      <c r="J148">
        <v>0</v>
      </c>
    </row>
    <row r="149" spans="7:10" x14ac:dyDescent="0.3">
      <c r="G149">
        <v>28232</v>
      </c>
      <c r="H149" t="s">
        <v>18</v>
      </c>
      <c r="I149">
        <v>265.64999999999998</v>
      </c>
      <c r="J149">
        <v>0</v>
      </c>
    </row>
    <row r="150" spans="7:10" x14ac:dyDescent="0.3">
      <c r="G150">
        <v>28228</v>
      </c>
      <c r="H150" t="s">
        <v>67</v>
      </c>
      <c r="I150">
        <v>204</v>
      </c>
      <c r="J150">
        <v>0</v>
      </c>
    </row>
    <row r="151" spans="7:10" x14ac:dyDescent="0.3">
      <c r="G151">
        <v>28223</v>
      </c>
      <c r="H151" t="s">
        <v>67</v>
      </c>
      <c r="I151">
        <v>0</v>
      </c>
      <c r="J151">
        <v>0</v>
      </c>
    </row>
    <row r="152" spans="7:10" x14ac:dyDescent="0.3">
      <c r="G152">
        <v>28222</v>
      </c>
      <c r="H152" t="s">
        <v>15</v>
      </c>
      <c r="I152">
        <v>556</v>
      </c>
      <c r="J152">
        <v>0</v>
      </c>
    </row>
    <row r="153" spans="7:10" x14ac:dyDescent="0.3">
      <c r="G153">
        <v>28220</v>
      </c>
      <c r="H153" t="s">
        <v>8</v>
      </c>
      <c r="I153">
        <v>1216</v>
      </c>
      <c r="J153">
        <v>0</v>
      </c>
    </row>
    <row r="154" spans="7:10" x14ac:dyDescent="0.3">
      <c r="G154">
        <v>28207</v>
      </c>
      <c r="H154" t="s">
        <v>7</v>
      </c>
      <c r="I154">
        <v>0</v>
      </c>
      <c r="J154">
        <v>0</v>
      </c>
    </row>
    <row r="155" spans="7:10" x14ac:dyDescent="0.3">
      <c r="G155">
        <v>28205</v>
      </c>
      <c r="H155" t="s">
        <v>7</v>
      </c>
      <c r="I155">
        <v>0</v>
      </c>
      <c r="J155">
        <v>0</v>
      </c>
    </row>
    <row r="156" spans="7:10" x14ac:dyDescent="0.3">
      <c r="G156">
        <v>28204</v>
      </c>
      <c r="H156" t="s">
        <v>20</v>
      </c>
      <c r="I156">
        <v>1249</v>
      </c>
      <c r="J156">
        <v>0</v>
      </c>
    </row>
    <row r="157" spans="7:10" x14ac:dyDescent="0.3">
      <c r="G157">
        <v>28202</v>
      </c>
      <c r="H157" t="s">
        <v>12</v>
      </c>
      <c r="I157">
        <v>508</v>
      </c>
      <c r="J157">
        <v>0</v>
      </c>
    </row>
    <row r="158" spans="7:10" x14ac:dyDescent="0.3">
      <c r="G158">
        <v>28201</v>
      </c>
      <c r="H158" t="s">
        <v>7</v>
      </c>
      <c r="I158">
        <v>0</v>
      </c>
      <c r="J158">
        <v>0</v>
      </c>
    </row>
    <row r="159" spans="7:10" x14ac:dyDescent="0.3">
      <c r="G159">
        <v>28200</v>
      </c>
      <c r="H159" t="s">
        <v>7</v>
      </c>
      <c r="I159">
        <v>0</v>
      </c>
      <c r="J159">
        <v>0</v>
      </c>
    </row>
    <row r="160" spans="7:10" x14ac:dyDescent="0.3">
      <c r="G160">
        <v>28195</v>
      </c>
      <c r="H160" t="s">
        <v>7</v>
      </c>
      <c r="I160">
        <v>0</v>
      </c>
      <c r="J160">
        <v>0</v>
      </c>
    </row>
    <row r="161" spans="7:10" x14ac:dyDescent="0.3">
      <c r="G161">
        <v>28193</v>
      </c>
      <c r="H161" t="s">
        <v>7</v>
      </c>
      <c r="I161">
        <v>0</v>
      </c>
      <c r="J161">
        <v>0</v>
      </c>
    </row>
    <row r="162" spans="7:10" x14ac:dyDescent="0.3">
      <c r="G162">
        <v>28190</v>
      </c>
      <c r="H162" t="s">
        <v>7</v>
      </c>
      <c r="I162">
        <v>0</v>
      </c>
      <c r="J162">
        <v>0</v>
      </c>
    </row>
    <row r="163" spans="7:10" x14ac:dyDescent="0.3">
      <c r="G163">
        <v>28186</v>
      </c>
      <c r="H163" t="s">
        <v>7</v>
      </c>
      <c r="I163">
        <v>0</v>
      </c>
      <c r="J163">
        <v>0</v>
      </c>
    </row>
    <row r="164" spans="7:10" x14ac:dyDescent="0.3">
      <c r="G164">
        <v>28184</v>
      </c>
      <c r="H164" t="s">
        <v>15</v>
      </c>
      <c r="I164">
        <v>581</v>
      </c>
      <c r="J164">
        <v>0</v>
      </c>
    </row>
    <row r="165" spans="7:10" x14ac:dyDescent="0.3">
      <c r="G165">
        <v>28182</v>
      </c>
      <c r="H165" t="s">
        <v>7</v>
      </c>
      <c r="I165">
        <v>0</v>
      </c>
      <c r="J165">
        <v>0</v>
      </c>
    </row>
    <row r="166" spans="7:10" x14ac:dyDescent="0.3">
      <c r="G166">
        <v>28179</v>
      </c>
      <c r="H166" t="s">
        <v>12</v>
      </c>
      <c r="I166">
        <v>916</v>
      </c>
      <c r="J166">
        <v>0</v>
      </c>
    </row>
    <row r="167" spans="7:10" x14ac:dyDescent="0.3">
      <c r="G167">
        <v>28174</v>
      </c>
      <c r="H167" t="s">
        <v>20</v>
      </c>
      <c r="I167">
        <v>459</v>
      </c>
      <c r="J167">
        <v>0</v>
      </c>
    </row>
    <row r="168" spans="7:10" x14ac:dyDescent="0.3">
      <c r="G168">
        <v>28161</v>
      </c>
      <c r="H168" t="s">
        <v>13</v>
      </c>
      <c r="I168">
        <v>511</v>
      </c>
      <c r="J168">
        <v>0</v>
      </c>
    </row>
    <row r="169" spans="7:10" x14ac:dyDescent="0.3">
      <c r="G169">
        <v>28154</v>
      </c>
      <c r="H169" t="s">
        <v>20</v>
      </c>
      <c r="I169">
        <v>577</v>
      </c>
      <c r="J169">
        <v>577</v>
      </c>
    </row>
    <row r="170" spans="7:10" x14ac:dyDescent="0.3">
      <c r="G170">
        <v>28150</v>
      </c>
      <c r="H170" t="s">
        <v>67</v>
      </c>
      <c r="I170">
        <v>614</v>
      </c>
      <c r="J170">
        <v>614</v>
      </c>
    </row>
    <row r="171" spans="7:10" x14ac:dyDescent="0.3">
      <c r="G171">
        <v>28147</v>
      </c>
      <c r="H171" t="s">
        <v>89</v>
      </c>
      <c r="I171">
        <v>1082</v>
      </c>
      <c r="J171">
        <v>0</v>
      </c>
    </row>
    <row r="172" spans="7:10" x14ac:dyDescent="0.3">
      <c r="G172">
        <v>28142</v>
      </c>
      <c r="H172" t="s">
        <v>12</v>
      </c>
      <c r="I172">
        <v>72</v>
      </c>
      <c r="J172">
        <v>0</v>
      </c>
    </row>
    <row r="173" spans="7:10" x14ac:dyDescent="0.3">
      <c r="G173">
        <v>28129</v>
      </c>
      <c r="H173" t="s">
        <v>12</v>
      </c>
      <c r="I173">
        <v>371</v>
      </c>
      <c r="J173">
        <v>0</v>
      </c>
    </row>
    <row r="174" spans="7:10" x14ac:dyDescent="0.3">
      <c r="G174">
        <v>28124</v>
      </c>
      <c r="H174" t="s">
        <v>20</v>
      </c>
      <c r="I174">
        <v>647</v>
      </c>
      <c r="J174">
        <v>0</v>
      </c>
    </row>
    <row r="175" spans="7:10" x14ac:dyDescent="0.3">
      <c r="G175">
        <v>28117</v>
      </c>
      <c r="H175" t="s">
        <v>8</v>
      </c>
      <c r="I175">
        <v>620</v>
      </c>
      <c r="J175">
        <v>0</v>
      </c>
    </row>
    <row r="176" spans="7:10" x14ac:dyDescent="0.3">
      <c r="G176">
        <v>28112</v>
      </c>
      <c r="H176" t="s">
        <v>12</v>
      </c>
      <c r="I176">
        <v>437</v>
      </c>
      <c r="J176">
        <v>0</v>
      </c>
    </row>
    <row r="177" spans="7:10" x14ac:dyDescent="0.3">
      <c r="G177">
        <v>28107</v>
      </c>
      <c r="H177" t="s">
        <v>12</v>
      </c>
      <c r="I177">
        <v>430</v>
      </c>
      <c r="J177">
        <v>0</v>
      </c>
    </row>
    <row r="178" spans="7:10" x14ac:dyDescent="0.3">
      <c r="G178">
        <v>28100</v>
      </c>
      <c r="H178" t="s">
        <v>13</v>
      </c>
      <c r="I178">
        <v>304</v>
      </c>
      <c r="J178">
        <v>0</v>
      </c>
    </row>
    <row r="179" spans="7:10" x14ac:dyDescent="0.3">
      <c r="G179">
        <v>28093</v>
      </c>
      <c r="H179" t="s">
        <v>7</v>
      </c>
      <c r="I179">
        <v>0</v>
      </c>
      <c r="J179">
        <v>0</v>
      </c>
    </row>
    <row r="180" spans="7:10" x14ac:dyDescent="0.3">
      <c r="G180">
        <v>28083</v>
      </c>
      <c r="H180" t="s">
        <v>15</v>
      </c>
      <c r="I180">
        <v>-27</v>
      </c>
      <c r="J180">
        <v>0</v>
      </c>
    </row>
    <row r="181" spans="7:10" x14ac:dyDescent="0.3">
      <c r="G181">
        <v>28076</v>
      </c>
      <c r="H181" t="s">
        <v>67</v>
      </c>
      <c r="I181">
        <v>-25</v>
      </c>
      <c r="J181">
        <v>0</v>
      </c>
    </row>
    <row r="182" spans="7:10" x14ac:dyDescent="0.3">
      <c r="G182">
        <v>28074</v>
      </c>
      <c r="H182" t="s">
        <v>7</v>
      </c>
      <c r="I182">
        <v>0</v>
      </c>
      <c r="J182">
        <v>0</v>
      </c>
    </row>
    <row r="183" spans="7:10" x14ac:dyDescent="0.3">
      <c r="G183">
        <v>28070</v>
      </c>
      <c r="H183" t="s">
        <v>15</v>
      </c>
      <c r="I183">
        <v>410</v>
      </c>
      <c r="J183">
        <v>0</v>
      </c>
    </row>
    <row r="184" spans="7:10" x14ac:dyDescent="0.3">
      <c r="G184">
        <v>28063</v>
      </c>
      <c r="H184" t="s">
        <v>9</v>
      </c>
      <c r="I184">
        <v>52</v>
      </c>
      <c r="J184">
        <v>0</v>
      </c>
    </row>
    <row r="185" spans="7:10" x14ac:dyDescent="0.3">
      <c r="G185">
        <v>28056</v>
      </c>
      <c r="H185" t="s">
        <v>67</v>
      </c>
      <c r="I185">
        <v>0</v>
      </c>
      <c r="J185">
        <v>0</v>
      </c>
    </row>
    <row r="186" spans="7:10" x14ac:dyDescent="0.3">
      <c r="G186">
        <v>28054</v>
      </c>
      <c r="H186" t="s">
        <v>7</v>
      </c>
      <c r="I186">
        <v>0</v>
      </c>
      <c r="J186">
        <v>0</v>
      </c>
    </row>
    <row r="187" spans="7:10" x14ac:dyDescent="0.3">
      <c r="G187">
        <v>28052</v>
      </c>
      <c r="H187" t="s">
        <v>67</v>
      </c>
      <c r="I187">
        <v>0</v>
      </c>
      <c r="J187">
        <v>0</v>
      </c>
    </row>
    <row r="188" spans="7:10" x14ac:dyDescent="0.3">
      <c r="G188">
        <v>28046</v>
      </c>
      <c r="H188" t="s">
        <v>15</v>
      </c>
      <c r="I188">
        <v>0</v>
      </c>
      <c r="J188">
        <v>0</v>
      </c>
    </row>
    <row r="189" spans="7:10" x14ac:dyDescent="0.3">
      <c r="G189">
        <v>28044</v>
      </c>
      <c r="H189" t="s">
        <v>7</v>
      </c>
      <c r="I189">
        <v>0</v>
      </c>
      <c r="J189">
        <v>0</v>
      </c>
    </row>
    <row r="190" spans="7:10" x14ac:dyDescent="0.3">
      <c r="G190">
        <v>28043</v>
      </c>
      <c r="H190" t="s">
        <v>18</v>
      </c>
      <c r="I190">
        <v>0</v>
      </c>
      <c r="J190">
        <v>0</v>
      </c>
    </row>
    <row r="191" spans="7:10" x14ac:dyDescent="0.3">
      <c r="G191">
        <v>28039</v>
      </c>
      <c r="H191" t="s">
        <v>67</v>
      </c>
      <c r="I191">
        <v>226</v>
      </c>
      <c r="J191">
        <v>0</v>
      </c>
    </row>
    <row r="192" spans="7:10" x14ac:dyDescent="0.3">
      <c r="G192">
        <v>28016</v>
      </c>
      <c r="H192" t="s">
        <v>8</v>
      </c>
      <c r="I192">
        <v>564</v>
      </c>
      <c r="J192">
        <v>0</v>
      </c>
    </row>
    <row r="193" spans="7:10" x14ac:dyDescent="0.3">
      <c r="G193">
        <v>28012</v>
      </c>
      <c r="H193" t="s">
        <v>7</v>
      </c>
      <c r="I193">
        <v>95</v>
      </c>
      <c r="J193">
        <v>0</v>
      </c>
    </row>
    <row r="194" spans="7:10" x14ac:dyDescent="0.3">
      <c r="G194">
        <v>28001</v>
      </c>
      <c r="H194" t="s">
        <v>12</v>
      </c>
      <c r="I194">
        <v>434</v>
      </c>
      <c r="J194">
        <v>0</v>
      </c>
    </row>
    <row r="195" spans="7:10" x14ac:dyDescent="0.3">
      <c r="G195">
        <v>27995</v>
      </c>
      <c r="H195" t="s">
        <v>7</v>
      </c>
      <c r="I195">
        <v>72</v>
      </c>
      <c r="J195">
        <v>0</v>
      </c>
    </row>
    <row r="196" spans="7:10" x14ac:dyDescent="0.3">
      <c r="G196">
        <v>27982</v>
      </c>
      <c r="H196" t="s">
        <v>20</v>
      </c>
      <c r="I196">
        <v>29</v>
      </c>
      <c r="J196">
        <v>0</v>
      </c>
    </row>
    <row r="197" spans="7:10" x14ac:dyDescent="0.3">
      <c r="G197">
        <v>27973</v>
      </c>
      <c r="H197" t="s">
        <v>9</v>
      </c>
      <c r="I197">
        <v>0</v>
      </c>
      <c r="J197">
        <v>0</v>
      </c>
    </row>
    <row r="198" spans="7:10" x14ac:dyDescent="0.3">
      <c r="G198">
        <v>27962</v>
      </c>
      <c r="H198" t="s">
        <v>14</v>
      </c>
      <c r="I198">
        <v>449</v>
      </c>
      <c r="J198">
        <v>0</v>
      </c>
    </row>
    <row r="199" spans="7:10" x14ac:dyDescent="0.3">
      <c r="G199">
        <v>27958</v>
      </c>
      <c r="H199" t="s">
        <v>15</v>
      </c>
      <c r="I199">
        <v>86</v>
      </c>
      <c r="J199">
        <v>0</v>
      </c>
    </row>
    <row r="200" spans="7:10" x14ac:dyDescent="0.3">
      <c r="G200">
        <v>27954</v>
      </c>
      <c r="H200" t="s">
        <v>9</v>
      </c>
      <c r="I200">
        <v>455</v>
      </c>
      <c r="J200">
        <v>0</v>
      </c>
    </row>
    <row r="201" spans="7:10" x14ac:dyDescent="0.3">
      <c r="G201">
        <v>27951</v>
      </c>
      <c r="H201" t="s">
        <v>7</v>
      </c>
      <c r="I201">
        <v>0</v>
      </c>
      <c r="J201">
        <v>0</v>
      </c>
    </row>
    <row r="202" spans="7:10" x14ac:dyDescent="0.3">
      <c r="G202">
        <v>27950</v>
      </c>
      <c r="H202" t="s">
        <v>91</v>
      </c>
      <c r="I202">
        <v>0</v>
      </c>
      <c r="J202">
        <v>0</v>
      </c>
    </row>
    <row r="203" spans="7:10" x14ac:dyDescent="0.3">
      <c r="G203">
        <v>27941</v>
      </c>
      <c r="H203" t="s">
        <v>7</v>
      </c>
      <c r="I203">
        <v>0</v>
      </c>
      <c r="J203">
        <v>25</v>
      </c>
    </row>
    <row r="204" spans="7:10" x14ac:dyDescent="0.3">
      <c r="G204">
        <v>27940</v>
      </c>
      <c r="H204" t="s">
        <v>87</v>
      </c>
      <c r="I204">
        <v>169</v>
      </c>
      <c r="J204">
        <v>0</v>
      </c>
    </row>
    <row r="205" spans="7:10" x14ac:dyDescent="0.3">
      <c r="G205">
        <v>27927</v>
      </c>
      <c r="H205" t="s">
        <v>7</v>
      </c>
      <c r="I205">
        <v>0</v>
      </c>
      <c r="J205">
        <v>0</v>
      </c>
    </row>
    <row r="206" spans="7:10" x14ac:dyDescent="0.3">
      <c r="G206">
        <v>27925</v>
      </c>
      <c r="H206" t="s">
        <v>7</v>
      </c>
      <c r="I206">
        <v>0</v>
      </c>
      <c r="J206">
        <v>0</v>
      </c>
    </row>
    <row r="207" spans="7:10" x14ac:dyDescent="0.3">
      <c r="G207">
        <v>27911</v>
      </c>
      <c r="H207" t="s">
        <v>18</v>
      </c>
      <c r="I207">
        <v>0</v>
      </c>
      <c r="J207">
        <v>0</v>
      </c>
    </row>
    <row r="208" spans="7:10" x14ac:dyDescent="0.3">
      <c r="G208">
        <v>27902</v>
      </c>
      <c r="H208" t="s">
        <v>89</v>
      </c>
      <c r="I208">
        <v>145</v>
      </c>
      <c r="J208">
        <v>0</v>
      </c>
    </row>
    <row r="209" spans="7:10" x14ac:dyDescent="0.3">
      <c r="G209">
        <v>27879</v>
      </c>
      <c r="H209" t="s">
        <v>9</v>
      </c>
      <c r="I209">
        <v>460</v>
      </c>
      <c r="J209">
        <v>0</v>
      </c>
    </row>
    <row r="210" spans="7:10" x14ac:dyDescent="0.3">
      <c r="G210">
        <v>27875</v>
      </c>
      <c r="H210" t="s">
        <v>12</v>
      </c>
      <c r="I210">
        <v>0</v>
      </c>
      <c r="J210">
        <v>0</v>
      </c>
    </row>
    <row r="211" spans="7:10" x14ac:dyDescent="0.3">
      <c r="G211">
        <v>27848</v>
      </c>
      <c r="H211" t="s">
        <v>67</v>
      </c>
      <c r="I211">
        <v>0</v>
      </c>
      <c r="J211">
        <v>0</v>
      </c>
    </row>
    <row r="212" spans="7:10" x14ac:dyDescent="0.3">
      <c r="G212">
        <v>27847</v>
      </c>
      <c r="H212" t="s">
        <v>9</v>
      </c>
      <c r="I212">
        <v>0</v>
      </c>
      <c r="J212">
        <v>0</v>
      </c>
    </row>
    <row r="213" spans="7:10" x14ac:dyDescent="0.3">
      <c r="G213">
        <v>27841</v>
      </c>
      <c r="H213" t="s">
        <v>11</v>
      </c>
      <c r="I213">
        <v>535</v>
      </c>
      <c r="J213">
        <v>535</v>
      </c>
    </row>
    <row r="214" spans="7:10" x14ac:dyDescent="0.3">
      <c r="G214">
        <v>27824</v>
      </c>
      <c r="H214" t="s">
        <v>7</v>
      </c>
      <c r="I214">
        <v>0</v>
      </c>
      <c r="J214">
        <v>0</v>
      </c>
    </row>
    <row r="215" spans="7:10" x14ac:dyDescent="0.3">
      <c r="G215">
        <v>27809</v>
      </c>
      <c r="H215" t="s">
        <v>89</v>
      </c>
      <c r="I215">
        <v>777</v>
      </c>
      <c r="J215">
        <v>0</v>
      </c>
    </row>
    <row r="216" spans="7:10" x14ac:dyDescent="0.3">
      <c r="G216">
        <v>27808</v>
      </c>
      <c r="H216" t="s">
        <v>11</v>
      </c>
      <c r="I216">
        <v>23</v>
      </c>
      <c r="J216">
        <v>0</v>
      </c>
    </row>
    <row r="217" spans="7:10" x14ac:dyDescent="0.3">
      <c r="G217">
        <v>27791</v>
      </c>
      <c r="H217" t="s">
        <v>87</v>
      </c>
      <c r="I217">
        <v>0</v>
      </c>
      <c r="J217">
        <v>0</v>
      </c>
    </row>
    <row r="218" spans="7:10" x14ac:dyDescent="0.3">
      <c r="G218">
        <v>27771</v>
      </c>
      <c r="H218" t="s">
        <v>11</v>
      </c>
      <c r="I218">
        <v>0</v>
      </c>
      <c r="J218">
        <v>0</v>
      </c>
    </row>
    <row r="219" spans="7:10" x14ac:dyDescent="0.3">
      <c r="G219">
        <v>27767</v>
      </c>
      <c r="H219" t="s">
        <v>53</v>
      </c>
      <c r="I219">
        <v>0</v>
      </c>
      <c r="J219">
        <v>0</v>
      </c>
    </row>
    <row r="220" spans="7:10" x14ac:dyDescent="0.3">
      <c r="G220">
        <v>27764</v>
      </c>
      <c r="H220" t="s">
        <v>87</v>
      </c>
      <c r="I220">
        <v>1008</v>
      </c>
      <c r="J220">
        <v>0</v>
      </c>
    </row>
    <row r="221" spans="7:10" x14ac:dyDescent="0.3">
      <c r="G221">
        <v>27762</v>
      </c>
      <c r="H221" t="s">
        <v>87</v>
      </c>
      <c r="I221">
        <v>62</v>
      </c>
      <c r="J221">
        <v>0</v>
      </c>
    </row>
    <row r="222" spans="7:10" x14ac:dyDescent="0.3">
      <c r="G222">
        <v>27759</v>
      </c>
      <c r="H222" t="s">
        <v>87</v>
      </c>
      <c r="I222">
        <v>137</v>
      </c>
      <c r="J222">
        <v>0</v>
      </c>
    </row>
    <row r="223" spans="7:10" x14ac:dyDescent="0.3">
      <c r="G223">
        <v>27758</v>
      </c>
      <c r="H223" t="s">
        <v>11</v>
      </c>
      <c r="I223">
        <v>0</v>
      </c>
      <c r="J223">
        <v>0</v>
      </c>
    </row>
    <row r="224" spans="7:10" x14ac:dyDescent="0.3">
      <c r="G224">
        <v>27736</v>
      </c>
      <c r="H224" t="s">
        <v>7</v>
      </c>
      <c r="I224">
        <v>0</v>
      </c>
      <c r="J224">
        <v>0</v>
      </c>
    </row>
    <row r="225" spans="7:10" x14ac:dyDescent="0.3">
      <c r="G225">
        <v>27734</v>
      </c>
      <c r="H225" t="s">
        <v>18</v>
      </c>
      <c r="I225">
        <v>0</v>
      </c>
      <c r="J225">
        <v>0</v>
      </c>
    </row>
    <row r="226" spans="7:10" x14ac:dyDescent="0.3">
      <c r="G226">
        <v>27707</v>
      </c>
      <c r="H226" t="s">
        <v>12</v>
      </c>
      <c r="I226">
        <v>0</v>
      </c>
      <c r="J226">
        <v>0</v>
      </c>
    </row>
    <row r="227" spans="7:10" x14ac:dyDescent="0.3">
      <c r="G227">
        <v>27703</v>
      </c>
      <c r="H227" t="s">
        <v>11</v>
      </c>
      <c r="I227">
        <v>0</v>
      </c>
      <c r="J227">
        <v>0</v>
      </c>
    </row>
    <row r="228" spans="7:10" x14ac:dyDescent="0.3">
      <c r="G228">
        <v>27693</v>
      </c>
      <c r="H228" t="s">
        <v>7</v>
      </c>
      <c r="I228">
        <v>0</v>
      </c>
      <c r="J228">
        <v>0</v>
      </c>
    </row>
    <row r="229" spans="7:10" x14ac:dyDescent="0.3">
      <c r="G229">
        <v>27673</v>
      </c>
      <c r="H229" t="s">
        <v>7</v>
      </c>
      <c r="I229">
        <v>0</v>
      </c>
      <c r="J229">
        <v>0</v>
      </c>
    </row>
    <row r="230" spans="7:10" x14ac:dyDescent="0.3">
      <c r="G230">
        <v>27657</v>
      </c>
      <c r="H230" t="s">
        <v>7</v>
      </c>
      <c r="I230">
        <v>0</v>
      </c>
      <c r="J230">
        <v>23</v>
      </c>
    </row>
    <row r="231" spans="7:10" x14ac:dyDescent="0.3">
      <c r="G231">
        <v>27640</v>
      </c>
      <c r="H231" t="s">
        <v>7</v>
      </c>
      <c r="I231">
        <v>0</v>
      </c>
      <c r="J231">
        <v>0</v>
      </c>
    </row>
    <row r="232" spans="7:10" x14ac:dyDescent="0.3">
      <c r="G232">
        <v>27623</v>
      </c>
      <c r="H232" t="s">
        <v>7</v>
      </c>
      <c r="I232">
        <v>0</v>
      </c>
      <c r="J232">
        <v>0</v>
      </c>
    </row>
    <row r="233" spans="7:10" x14ac:dyDescent="0.3">
      <c r="G233">
        <v>27592</v>
      </c>
      <c r="H233" t="s">
        <v>61</v>
      </c>
      <c r="I233">
        <v>0</v>
      </c>
      <c r="J233">
        <v>0</v>
      </c>
    </row>
    <row r="234" spans="7:10" x14ac:dyDescent="0.3">
      <c r="G234">
        <v>27584</v>
      </c>
      <c r="H234" t="s">
        <v>18</v>
      </c>
      <c r="I234">
        <v>0</v>
      </c>
      <c r="J234">
        <v>0</v>
      </c>
    </row>
    <row r="235" spans="7:10" x14ac:dyDescent="0.3">
      <c r="G235">
        <v>27580</v>
      </c>
      <c r="H235" t="s">
        <v>9</v>
      </c>
      <c r="I235">
        <v>0</v>
      </c>
      <c r="J235">
        <v>0</v>
      </c>
    </row>
    <row r="236" spans="7:10" x14ac:dyDescent="0.3">
      <c r="G236">
        <v>27579</v>
      </c>
      <c r="H236" t="s">
        <v>7</v>
      </c>
      <c r="I236">
        <v>0.5</v>
      </c>
      <c r="J236">
        <v>0</v>
      </c>
    </row>
    <row r="237" spans="7:10" x14ac:dyDescent="0.3">
      <c r="G237">
        <v>27569</v>
      </c>
      <c r="H237" t="s">
        <v>61</v>
      </c>
      <c r="I237">
        <v>0</v>
      </c>
      <c r="J237">
        <v>0</v>
      </c>
    </row>
    <row r="238" spans="7:10" x14ac:dyDescent="0.3">
      <c r="G238">
        <v>27542</v>
      </c>
      <c r="H238" t="s">
        <v>18</v>
      </c>
      <c r="I238">
        <v>1836</v>
      </c>
      <c r="J238">
        <v>0</v>
      </c>
    </row>
    <row r="239" spans="7:10" x14ac:dyDescent="0.3">
      <c r="G239">
        <v>27541</v>
      </c>
      <c r="H239" t="s">
        <v>7</v>
      </c>
      <c r="I239">
        <v>0</v>
      </c>
      <c r="J239">
        <v>0</v>
      </c>
    </row>
    <row r="240" spans="7:10" x14ac:dyDescent="0.3">
      <c r="G240">
        <v>27536</v>
      </c>
      <c r="H240" t="s">
        <v>53</v>
      </c>
      <c r="I240">
        <v>25</v>
      </c>
      <c r="J240">
        <v>0</v>
      </c>
    </row>
    <row r="241" spans="7:10" x14ac:dyDescent="0.3">
      <c r="G241">
        <v>27526</v>
      </c>
      <c r="H241" t="s">
        <v>53</v>
      </c>
      <c r="I241">
        <v>479</v>
      </c>
      <c r="J241">
        <v>0</v>
      </c>
    </row>
    <row r="242" spans="7:10" x14ac:dyDescent="0.3">
      <c r="G242">
        <v>27510</v>
      </c>
      <c r="H242" t="s">
        <v>12</v>
      </c>
      <c r="I242">
        <v>0</v>
      </c>
      <c r="J242">
        <v>0</v>
      </c>
    </row>
    <row r="243" spans="7:10" x14ac:dyDescent="0.3">
      <c r="G243">
        <v>27508</v>
      </c>
      <c r="H243" t="s">
        <v>79</v>
      </c>
      <c r="I243">
        <v>486</v>
      </c>
      <c r="J243">
        <v>486</v>
      </c>
    </row>
    <row r="244" spans="7:10" x14ac:dyDescent="0.3">
      <c r="G244">
        <v>27506</v>
      </c>
      <c r="H244" t="s">
        <v>8</v>
      </c>
      <c r="I244">
        <v>0</v>
      </c>
      <c r="J244">
        <v>0</v>
      </c>
    </row>
    <row r="245" spans="7:10" x14ac:dyDescent="0.3">
      <c r="G245">
        <v>27502</v>
      </c>
      <c r="H245" t="s">
        <v>21</v>
      </c>
      <c r="I245">
        <v>2061</v>
      </c>
      <c r="J245">
        <v>0</v>
      </c>
    </row>
    <row r="246" spans="7:10" x14ac:dyDescent="0.3">
      <c r="G246">
        <v>27459</v>
      </c>
      <c r="H246" t="s">
        <v>53</v>
      </c>
      <c r="I246">
        <v>0</v>
      </c>
      <c r="J246">
        <v>0</v>
      </c>
    </row>
    <row r="247" spans="7:10" x14ac:dyDescent="0.3">
      <c r="G247">
        <v>27434</v>
      </c>
      <c r="H247" t="s">
        <v>12</v>
      </c>
      <c r="I247">
        <v>478</v>
      </c>
      <c r="J247">
        <v>0</v>
      </c>
    </row>
    <row r="248" spans="7:10" x14ac:dyDescent="0.3">
      <c r="G248">
        <v>27420</v>
      </c>
      <c r="H248" t="s">
        <v>7</v>
      </c>
      <c r="I248">
        <v>0</v>
      </c>
      <c r="J248">
        <v>0</v>
      </c>
    </row>
    <row r="249" spans="7:10" x14ac:dyDescent="0.3">
      <c r="G249">
        <v>27409</v>
      </c>
      <c r="H249" t="s">
        <v>22</v>
      </c>
      <c r="I249">
        <v>0</v>
      </c>
      <c r="J249">
        <v>0</v>
      </c>
    </row>
    <row r="250" spans="7:10" x14ac:dyDescent="0.3">
      <c r="G250">
        <v>27406</v>
      </c>
      <c r="H250" t="s">
        <v>61</v>
      </c>
      <c r="I250">
        <v>68</v>
      </c>
      <c r="J250">
        <v>0</v>
      </c>
    </row>
    <row r="251" spans="7:10" x14ac:dyDescent="0.3">
      <c r="G251">
        <v>27404</v>
      </c>
      <c r="H251" t="s">
        <v>7</v>
      </c>
      <c r="I251">
        <v>0</v>
      </c>
      <c r="J251">
        <v>0</v>
      </c>
    </row>
    <row r="252" spans="7:10" x14ac:dyDescent="0.3">
      <c r="G252">
        <v>27403</v>
      </c>
      <c r="H252" t="s">
        <v>21</v>
      </c>
      <c r="I252">
        <v>-25</v>
      </c>
      <c r="J252">
        <v>0</v>
      </c>
    </row>
    <row r="253" spans="7:10" x14ac:dyDescent="0.3">
      <c r="G253">
        <v>27373</v>
      </c>
      <c r="H253" t="s">
        <v>7</v>
      </c>
      <c r="I253">
        <v>0</v>
      </c>
      <c r="J253">
        <v>0</v>
      </c>
    </row>
    <row r="254" spans="7:10" x14ac:dyDescent="0.3">
      <c r="G254">
        <v>27372</v>
      </c>
      <c r="H254" t="s">
        <v>87</v>
      </c>
      <c r="I254">
        <v>253</v>
      </c>
      <c r="J254">
        <v>0</v>
      </c>
    </row>
    <row r="255" spans="7:10" x14ac:dyDescent="0.3">
      <c r="G255">
        <v>27363</v>
      </c>
      <c r="H255" t="s">
        <v>7</v>
      </c>
      <c r="I255">
        <v>0</v>
      </c>
      <c r="J255">
        <v>0</v>
      </c>
    </row>
    <row r="256" spans="7:10" x14ac:dyDescent="0.3">
      <c r="G256">
        <v>27362</v>
      </c>
      <c r="H256" t="s">
        <v>7</v>
      </c>
      <c r="I256">
        <v>0</v>
      </c>
      <c r="J256">
        <v>0</v>
      </c>
    </row>
    <row r="257" spans="7:10" x14ac:dyDescent="0.3">
      <c r="G257">
        <v>27358</v>
      </c>
      <c r="H257" t="s">
        <v>7</v>
      </c>
      <c r="I257">
        <v>0</v>
      </c>
      <c r="J257">
        <v>0</v>
      </c>
    </row>
    <row r="258" spans="7:10" x14ac:dyDescent="0.3">
      <c r="G258">
        <v>27357</v>
      </c>
      <c r="H258" t="s">
        <v>7</v>
      </c>
      <c r="I258">
        <v>0</v>
      </c>
      <c r="J258">
        <v>0</v>
      </c>
    </row>
    <row r="259" spans="7:10" x14ac:dyDescent="0.3">
      <c r="G259">
        <v>27312</v>
      </c>
      <c r="H259" t="s">
        <v>12</v>
      </c>
      <c r="I259">
        <v>0</v>
      </c>
      <c r="J259">
        <v>0</v>
      </c>
    </row>
    <row r="260" spans="7:10" x14ac:dyDescent="0.3">
      <c r="G260">
        <v>27242</v>
      </c>
      <c r="H260" t="s">
        <v>11</v>
      </c>
      <c r="I260">
        <v>0</v>
      </c>
      <c r="J260">
        <v>0</v>
      </c>
    </row>
    <row r="261" spans="7:10" x14ac:dyDescent="0.3">
      <c r="G261">
        <v>27070</v>
      </c>
      <c r="H261" t="s">
        <v>22</v>
      </c>
      <c r="I261">
        <v>3757</v>
      </c>
      <c r="J261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2847D-5ED1-45B4-A096-C51B34C4E898}">
  <dimension ref="A1:Q259"/>
  <sheetViews>
    <sheetView workbookViewId="0">
      <selection activeCell="P8" sqref="P8"/>
    </sheetView>
  </sheetViews>
  <sheetFormatPr defaultRowHeight="15.6" x14ac:dyDescent="0.3"/>
  <cols>
    <col min="3" max="3" width="9.5546875" customWidth="1"/>
    <col min="11" max="11" width="9.5546875" customWidth="1"/>
    <col min="15" max="15" width="7" style="54" customWidth="1"/>
    <col min="16" max="16" width="7.33203125" style="54" customWidth="1"/>
    <col min="17" max="17" width="8" style="54" customWidth="1"/>
  </cols>
  <sheetData>
    <row r="1" spans="1:17" x14ac:dyDescent="0.3">
      <c r="A1" t="s">
        <v>23</v>
      </c>
      <c r="B1" t="s">
        <v>0</v>
      </c>
      <c r="C1" t="s">
        <v>96</v>
      </c>
      <c r="D1" t="s">
        <v>26</v>
      </c>
      <c r="O1" s="53">
        <v>45305</v>
      </c>
    </row>
    <row r="2" spans="1:17" x14ac:dyDescent="0.3">
      <c r="A2">
        <v>28394</v>
      </c>
      <c r="B2" t="s">
        <v>2</v>
      </c>
      <c r="C2">
        <f>VLOOKUP(A2,Table53[],3,FALSE)</f>
        <v>682</v>
      </c>
      <c r="D2">
        <f>VLOOKUP(A2,Table53[],4,FALSE)</f>
        <v>0</v>
      </c>
      <c r="O2" s="55" t="s">
        <v>0</v>
      </c>
      <c r="P2" s="54" t="s">
        <v>28</v>
      </c>
    </row>
    <row r="3" spans="1:17" x14ac:dyDescent="0.3">
      <c r="A3">
        <v>28329</v>
      </c>
      <c r="B3" t="s">
        <v>2</v>
      </c>
      <c r="C3">
        <f>VLOOKUP(A3,Table53[],3,FALSE)</f>
        <v>1277</v>
      </c>
      <c r="D3">
        <f>VLOOKUP(A3,Table53[],4,FALSE)</f>
        <v>1277</v>
      </c>
      <c r="I3" t="s">
        <v>23</v>
      </c>
      <c r="J3" t="s">
        <v>0</v>
      </c>
      <c r="K3" t="s">
        <v>25</v>
      </c>
      <c r="L3" t="s">
        <v>26</v>
      </c>
    </row>
    <row r="4" spans="1:17" x14ac:dyDescent="0.3">
      <c r="A4">
        <v>28445</v>
      </c>
      <c r="B4" t="s">
        <v>2</v>
      </c>
      <c r="C4">
        <f>VLOOKUP(A4,Table53[],3,FALSE)</f>
        <v>582</v>
      </c>
      <c r="D4">
        <f>VLOOKUP(A4,Table53[],4,FALSE)</f>
        <v>0</v>
      </c>
      <c r="I4">
        <v>28540</v>
      </c>
      <c r="J4" t="s">
        <v>18</v>
      </c>
      <c r="K4">
        <v>1304</v>
      </c>
      <c r="L4">
        <v>0</v>
      </c>
      <c r="O4" s="55" t="s">
        <v>29</v>
      </c>
      <c r="P4" s="54" t="s">
        <v>97</v>
      </c>
      <c r="Q4" s="54" t="s">
        <v>32</v>
      </c>
    </row>
    <row r="5" spans="1:17" x14ac:dyDescent="0.3">
      <c r="A5">
        <v>28450</v>
      </c>
      <c r="B5" t="s">
        <v>2</v>
      </c>
      <c r="C5">
        <f>VLOOKUP(A5,Table53[],3,FALSE)</f>
        <v>462</v>
      </c>
      <c r="D5">
        <f>VLOOKUP(A5,Table53[],4,FALSE)</f>
        <v>0</v>
      </c>
      <c r="I5">
        <v>28539</v>
      </c>
      <c r="J5" t="s">
        <v>9</v>
      </c>
      <c r="K5">
        <v>328</v>
      </c>
      <c r="L5">
        <v>0</v>
      </c>
      <c r="O5" s="56">
        <v>28001</v>
      </c>
      <c r="P5" s="82">
        <v>434</v>
      </c>
      <c r="Q5" s="82">
        <v>0</v>
      </c>
    </row>
    <row r="6" spans="1:17" x14ac:dyDescent="0.3">
      <c r="A6">
        <v>28460</v>
      </c>
      <c r="B6" t="s">
        <v>2</v>
      </c>
      <c r="C6">
        <f>VLOOKUP(A6,Table53[],3,FALSE)</f>
        <v>1128</v>
      </c>
      <c r="D6">
        <f>VLOOKUP(A6,Table53[],4,FALSE)</f>
        <v>0</v>
      </c>
      <c r="I6">
        <v>28538</v>
      </c>
      <c r="J6" t="s">
        <v>8</v>
      </c>
      <c r="K6">
        <v>857</v>
      </c>
      <c r="L6">
        <v>857</v>
      </c>
      <c r="O6" s="56">
        <v>28104</v>
      </c>
      <c r="P6" s="82">
        <v>985</v>
      </c>
      <c r="Q6" s="82">
        <v>0</v>
      </c>
    </row>
    <row r="7" spans="1:17" x14ac:dyDescent="0.3">
      <c r="A7">
        <v>28509</v>
      </c>
      <c r="B7" t="s">
        <v>2</v>
      </c>
      <c r="C7">
        <f>VLOOKUP(A7,Table53[],3,FALSE)</f>
        <v>529</v>
      </c>
      <c r="D7">
        <f>VLOOKUP(A7,Table53[],4,FALSE)</f>
        <v>0</v>
      </c>
      <c r="I7">
        <v>28537</v>
      </c>
      <c r="J7" t="s">
        <v>9</v>
      </c>
      <c r="K7">
        <v>459</v>
      </c>
      <c r="L7">
        <v>0</v>
      </c>
      <c r="O7" s="56">
        <v>28142</v>
      </c>
      <c r="P7" s="82">
        <v>72</v>
      </c>
      <c r="Q7" s="82">
        <v>0</v>
      </c>
    </row>
    <row r="8" spans="1:17" x14ac:dyDescent="0.3">
      <c r="A8">
        <v>28513</v>
      </c>
      <c r="B8" t="s">
        <v>2</v>
      </c>
      <c r="C8">
        <f>VLOOKUP(A8,Table53[],3,FALSE)</f>
        <v>459</v>
      </c>
      <c r="D8">
        <f>VLOOKUP(A8,Table53[],4,FALSE)</f>
        <v>0</v>
      </c>
      <c r="I8">
        <v>28535</v>
      </c>
      <c r="J8" t="s">
        <v>7</v>
      </c>
      <c r="K8">
        <v>0</v>
      </c>
      <c r="L8">
        <v>0</v>
      </c>
      <c r="O8" s="56">
        <v>28191</v>
      </c>
      <c r="P8" s="82">
        <v>509</v>
      </c>
      <c r="Q8" s="82">
        <v>0</v>
      </c>
    </row>
    <row r="9" spans="1:17" x14ac:dyDescent="0.3">
      <c r="A9">
        <v>28492</v>
      </c>
      <c r="B9" t="s">
        <v>2</v>
      </c>
      <c r="C9">
        <f>VLOOKUP(A9,Table53[],3,FALSE)</f>
        <v>714</v>
      </c>
      <c r="D9">
        <f>VLOOKUP(A9,Table53[],4,FALSE)</f>
        <v>714</v>
      </c>
      <c r="I9">
        <v>28534</v>
      </c>
      <c r="J9" t="s">
        <v>15</v>
      </c>
      <c r="K9">
        <v>852</v>
      </c>
      <c r="L9">
        <v>0</v>
      </c>
      <c r="O9" s="56">
        <v>28237</v>
      </c>
      <c r="P9" s="82">
        <v>637</v>
      </c>
      <c r="Q9" s="82">
        <v>0</v>
      </c>
    </row>
    <row r="10" spans="1:17" x14ac:dyDescent="0.3">
      <c r="A10">
        <v>28479</v>
      </c>
      <c r="B10" t="s">
        <v>2</v>
      </c>
      <c r="C10">
        <f>VLOOKUP(A10,Table53[],3,FALSE)</f>
        <v>594</v>
      </c>
      <c r="D10">
        <f>VLOOKUP(A10,Table53[],4,FALSE)</f>
        <v>594</v>
      </c>
      <c r="I10">
        <v>28533</v>
      </c>
      <c r="J10" t="s">
        <v>53</v>
      </c>
      <c r="K10">
        <v>633</v>
      </c>
      <c r="L10">
        <v>0</v>
      </c>
      <c r="O10" s="56">
        <v>28240</v>
      </c>
      <c r="P10" s="82">
        <v>659</v>
      </c>
      <c r="Q10" s="82">
        <v>0</v>
      </c>
    </row>
    <row r="11" spans="1:17" x14ac:dyDescent="0.3">
      <c r="A11">
        <v>28432</v>
      </c>
      <c r="B11" t="s">
        <v>2</v>
      </c>
      <c r="C11">
        <f>VLOOKUP(A11,Table53[],3,FALSE)</f>
        <v>422</v>
      </c>
      <c r="D11">
        <f>VLOOKUP(A11,Table53[],4,FALSE)</f>
        <v>0</v>
      </c>
      <c r="I11">
        <v>28532</v>
      </c>
      <c r="J11" t="s">
        <v>12</v>
      </c>
      <c r="K11">
        <v>568.65</v>
      </c>
      <c r="L11">
        <v>0</v>
      </c>
      <c r="O11" s="56">
        <v>28248</v>
      </c>
      <c r="P11" s="82">
        <v>556</v>
      </c>
      <c r="Q11" s="82">
        <v>0</v>
      </c>
    </row>
    <row r="12" spans="1:17" x14ac:dyDescent="0.3">
      <c r="A12">
        <v>28378</v>
      </c>
      <c r="B12" t="s">
        <v>2</v>
      </c>
      <c r="C12">
        <f>VLOOKUP(A12,Table53[],3,FALSE)</f>
        <v>457</v>
      </c>
      <c r="D12">
        <f>VLOOKUP(A12,Table53[],4,FALSE)</f>
        <v>0</v>
      </c>
      <c r="I12">
        <v>28531</v>
      </c>
      <c r="J12" t="s">
        <v>20</v>
      </c>
      <c r="K12">
        <v>465</v>
      </c>
      <c r="L12">
        <v>0</v>
      </c>
      <c r="O12" s="56">
        <v>28263</v>
      </c>
      <c r="P12" s="82">
        <v>440</v>
      </c>
      <c r="Q12" s="82">
        <v>0</v>
      </c>
    </row>
    <row r="13" spans="1:17" x14ac:dyDescent="0.3">
      <c r="A13">
        <v>28505</v>
      </c>
      <c r="B13" t="s">
        <v>2</v>
      </c>
      <c r="C13">
        <f>VLOOKUP(A13,Table53[],3,FALSE)</f>
        <v>432</v>
      </c>
      <c r="D13">
        <f>VLOOKUP(A13,Table53[],4,FALSE)</f>
        <v>0</v>
      </c>
      <c r="I13">
        <v>28530</v>
      </c>
      <c r="J13" t="s">
        <v>9</v>
      </c>
      <c r="K13">
        <v>-48</v>
      </c>
      <c r="L13">
        <v>0</v>
      </c>
      <c r="O13" s="56">
        <v>28312</v>
      </c>
      <c r="P13" s="82">
        <v>645</v>
      </c>
      <c r="Q13" s="82">
        <v>0</v>
      </c>
    </row>
    <row r="14" spans="1:17" x14ac:dyDescent="0.3">
      <c r="A14">
        <v>28472</v>
      </c>
      <c r="B14" t="s">
        <v>2</v>
      </c>
      <c r="C14">
        <f>VLOOKUP(A14,Table53[],3,FALSE)</f>
        <v>3752.3</v>
      </c>
      <c r="D14">
        <f>VLOOKUP(A14,Table53[],4,FALSE)</f>
        <v>0</v>
      </c>
      <c r="I14">
        <v>28529</v>
      </c>
      <c r="J14" t="s">
        <v>8</v>
      </c>
      <c r="K14">
        <v>479</v>
      </c>
      <c r="L14">
        <v>0</v>
      </c>
      <c r="O14" s="56">
        <v>28325</v>
      </c>
      <c r="P14" s="82">
        <v>420</v>
      </c>
      <c r="Q14" s="82">
        <v>0</v>
      </c>
    </row>
    <row r="15" spans="1:17" x14ac:dyDescent="0.3">
      <c r="A15">
        <v>28446</v>
      </c>
      <c r="B15" t="s">
        <v>2</v>
      </c>
      <c r="C15">
        <f>VLOOKUP(A15,Table53[],3,FALSE)</f>
        <v>1513</v>
      </c>
      <c r="D15">
        <f>VLOOKUP(A15,Table53[],4,FALSE)</f>
        <v>0</v>
      </c>
      <c r="I15">
        <v>28528</v>
      </c>
      <c r="J15" t="s">
        <v>8</v>
      </c>
      <c r="K15">
        <v>309.95</v>
      </c>
      <c r="L15">
        <v>0</v>
      </c>
      <c r="O15" s="56">
        <v>28329</v>
      </c>
      <c r="P15" s="82">
        <v>1277</v>
      </c>
      <c r="Q15" s="82">
        <v>1277</v>
      </c>
    </row>
    <row r="16" spans="1:17" x14ac:dyDescent="0.3">
      <c r="A16">
        <v>28482</v>
      </c>
      <c r="B16" t="s">
        <v>2</v>
      </c>
      <c r="C16">
        <f>VLOOKUP(A16,Table53[],3,FALSE)</f>
        <v>448</v>
      </c>
      <c r="D16">
        <f>VLOOKUP(A16,Table53[],4,FALSE)</f>
        <v>0</v>
      </c>
      <c r="I16">
        <v>28527</v>
      </c>
      <c r="J16" t="s">
        <v>18</v>
      </c>
      <c r="K16">
        <v>453</v>
      </c>
      <c r="L16">
        <v>0</v>
      </c>
      <c r="O16" s="56">
        <v>28330</v>
      </c>
      <c r="P16" s="82">
        <v>530</v>
      </c>
      <c r="Q16" s="82">
        <v>0</v>
      </c>
    </row>
    <row r="17" spans="1:17" x14ac:dyDescent="0.3">
      <c r="A17">
        <v>28520</v>
      </c>
      <c r="B17" t="s">
        <v>39</v>
      </c>
      <c r="C17">
        <f>VLOOKUP(A17,Table53[],3,FALSE)</f>
        <v>679</v>
      </c>
      <c r="D17">
        <f>VLOOKUP(A17,Table53[],4,FALSE)</f>
        <v>0</v>
      </c>
      <c r="I17">
        <v>28526</v>
      </c>
      <c r="J17" t="s">
        <v>53</v>
      </c>
      <c r="K17">
        <v>2056.5</v>
      </c>
      <c r="L17">
        <v>0</v>
      </c>
      <c r="O17" s="56">
        <v>28336</v>
      </c>
      <c r="P17" s="82">
        <v>835</v>
      </c>
      <c r="Q17" s="82">
        <v>0</v>
      </c>
    </row>
    <row r="18" spans="1:17" x14ac:dyDescent="0.3">
      <c r="A18">
        <v>28480</v>
      </c>
      <c r="B18" t="s">
        <v>39</v>
      </c>
      <c r="C18">
        <f>VLOOKUP(A18,Table53[],3,FALSE)</f>
        <v>457</v>
      </c>
      <c r="D18">
        <f>VLOOKUP(A18,Table53[],4,FALSE)</f>
        <v>457</v>
      </c>
      <c r="I18">
        <v>28525</v>
      </c>
      <c r="J18" t="s">
        <v>20</v>
      </c>
      <c r="K18">
        <v>1315</v>
      </c>
      <c r="L18">
        <v>0</v>
      </c>
      <c r="O18" s="56">
        <v>28349</v>
      </c>
      <c r="P18" s="82">
        <v>711</v>
      </c>
      <c r="Q18" s="82">
        <v>0</v>
      </c>
    </row>
    <row r="19" spans="1:17" x14ac:dyDescent="0.3">
      <c r="A19">
        <v>28449</v>
      </c>
      <c r="B19" t="s">
        <v>39</v>
      </c>
      <c r="C19">
        <f>VLOOKUP(A19,Table53[],3,FALSE)</f>
        <v>462</v>
      </c>
      <c r="D19">
        <f>VLOOKUP(A19,Table53[],4,FALSE)</f>
        <v>0</v>
      </c>
      <c r="I19">
        <v>28524</v>
      </c>
      <c r="J19" t="s">
        <v>91</v>
      </c>
      <c r="K19">
        <v>576</v>
      </c>
      <c r="L19">
        <v>576</v>
      </c>
      <c r="O19" s="56">
        <v>28357</v>
      </c>
      <c r="P19" s="82">
        <v>617</v>
      </c>
      <c r="Q19" s="82">
        <v>0</v>
      </c>
    </row>
    <row r="20" spans="1:17" x14ac:dyDescent="0.3">
      <c r="A20">
        <v>28444</v>
      </c>
      <c r="B20" t="s">
        <v>39</v>
      </c>
      <c r="C20">
        <f>VLOOKUP(A20,Table53[],3,FALSE)</f>
        <v>472</v>
      </c>
      <c r="D20">
        <f>VLOOKUP(A20,Table53[],4,FALSE)</f>
        <v>472</v>
      </c>
      <c r="I20">
        <v>28523</v>
      </c>
      <c r="J20" t="s">
        <v>9</v>
      </c>
      <c r="K20">
        <v>390</v>
      </c>
      <c r="L20">
        <v>0</v>
      </c>
      <c r="O20" s="56">
        <v>28358</v>
      </c>
      <c r="P20" s="82">
        <v>1220</v>
      </c>
      <c r="Q20" s="82">
        <v>1220</v>
      </c>
    </row>
    <row r="21" spans="1:17" x14ac:dyDescent="0.3">
      <c r="A21">
        <v>28412</v>
      </c>
      <c r="B21" t="s">
        <v>39</v>
      </c>
      <c r="C21">
        <f>VLOOKUP(A21,Table53[],3,FALSE)</f>
        <v>446</v>
      </c>
      <c r="D21">
        <f>VLOOKUP(A21,Table53[],4,FALSE)</f>
        <v>0</v>
      </c>
      <c r="I21">
        <v>28522</v>
      </c>
      <c r="J21" t="s">
        <v>18</v>
      </c>
      <c r="K21">
        <v>417</v>
      </c>
      <c r="L21">
        <v>0</v>
      </c>
      <c r="O21" s="56">
        <v>28360</v>
      </c>
      <c r="P21" s="82">
        <v>742</v>
      </c>
      <c r="Q21" s="82">
        <v>0</v>
      </c>
    </row>
    <row r="22" spans="1:17" x14ac:dyDescent="0.3">
      <c r="A22">
        <v>28442</v>
      </c>
      <c r="B22" t="s">
        <v>39</v>
      </c>
      <c r="C22">
        <f>VLOOKUP(A22,Table53[],3,FALSE)</f>
        <v>456</v>
      </c>
      <c r="D22">
        <f>VLOOKUP(A22,Table53[],4,FALSE)</f>
        <v>456</v>
      </c>
      <c r="I22">
        <v>28521</v>
      </c>
      <c r="J22" t="s">
        <v>9</v>
      </c>
      <c r="K22">
        <v>701</v>
      </c>
      <c r="L22">
        <v>0</v>
      </c>
      <c r="O22" s="56">
        <v>28378</v>
      </c>
      <c r="P22" s="82">
        <v>457</v>
      </c>
      <c r="Q22" s="82">
        <v>0</v>
      </c>
    </row>
    <row r="23" spans="1:17" x14ac:dyDescent="0.3">
      <c r="A23">
        <v>28531</v>
      </c>
      <c r="B23" t="s">
        <v>39</v>
      </c>
      <c r="C23">
        <f>VLOOKUP(A23,Table53[],3,FALSE)</f>
        <v>465</v>
      </c>
      <c r="D23">
        <f>VLOOKUP(A23,Table53[],4,FALSE)</f>
        <v>0</v>
      </c>
      <c r="I23">
        <v>28520</v>
      </c>
      <c r="J23" t="s">
        <v>20</v>
      </c>
      <c r="K23">
        <v>679</v>
      </c>
      <c r="L23">
        <v>0</v>
      </c>
      <c r="O23" s="56">
        <v>28380</v>
      </c>
      <c r="P23" s="82">
        <v>598</v>
      </c>
      <c r="Q23" s="82">
        <v>598</v>
      </c>
    </row>
    <row r="24" spans="1:17" x14ac:dyDescent="0.3">
      <c r="A24">
        <v>28519</v>
      </c>
      <c r="B24" t="s">
        <v>39</v>
      </c>
      <c r="C24">
        <f>VLOOKUP(A24,Table53[],3,FALSE)</f>
        <v>463</v>
      </c>
      <c r="D24">
        <f>VLOOKUP(A24,Table53[],4,FALSE)</f>
        <v>0</v>
      </c>
      <c r="I24">
        <v>28519</v>
      </c>
      <c r="J24" t="s">
        <v>20</v>
      </c>
      <c r="K24">
        <v>463</v>
      </c>
      <c r="L24">
        <v>0</v>
      </c>
      <c r="O24" s="56">
        <v>28386</v>
      </c>
      <c r="P24" s="82">
        <v>477</v>
      </c>
      <c r="Q24" s="82">
        <v>0</v>
      </c>
    </row>
    <row r="25" spans="1:17" x14ac:dyDescent="0.3">
      <c r="A25">
        <v>28497</v>
      </c>
      <c r="B25" t="s">
        <v>39</v>
      </c>
      <c r="C25">
        <f>VLOOKUP(A25,Table53[],3,FALSE)</f>
        <v>463</v>
      </c>
      <c r="D25">
        <f>VLOOKUP(A25,Table53[],4,FALSE)</f>
        <v>0</v>
      </c>
      <c r="I25">
        <v>28518</v>
      </c>
      <c r="J25" t="s">
        <v>9</v>
      </c>
      <c r="K25">
        <v>1116</v>
      </c>
      <c r="L25">
        <v>0</v>
      </c>
      <c r="O25" s="56">
        <v>28394</v>
      </c>
      <c r="P25" s="82">
        <v>682</v>
      </c>
      <c r="Q25" s="82">
        <v>0</v>
      </c>
    </row>
    <row r="26" spans="1:17" x14ac:dyDescent="0.3">
      <c r="A26">
        <v>28490</v>
      </c>
      <c r="B26" t="s">
        <v>39</v>
      </c>
      <c r="C26">
        <f>VLOOKUP(A26,Table53[],3,FALSE)</f>
        <v>424</v>
      </c>
      <c r="D26">
        <f>VLOOKUP(A26,Table53[],4,FALSE)</f>
        <v>0</v>
      </c>
      <c r="I26">
        <v>28517</v>
      </c>
      <c r="J26" t="s">
        <v>8</v>
      </c>
      <c r="K26">
        <v>569</v>
      </c>
      <c r="L26">
        <v>0</v>
      </c>
      <c r="O26" s="56">
        <v>28399</v>
      </c>
      <c r="P26" s="82">
        <v>924</v>
      </c>
      <c r="Q26" s="82">
        <v>0</v>
      </c>
    </row>
    <row r="27" spans="1:17" x14ac:dyDescent="0.3">
      <c r="A27">
        <v>28525</v>
      </c>
      <c r="B27" t="s">
        <v>39</v>
      </c>
      <c r="C27">
        <f>VLOOKUP(A27,Table53[],3,FALSE)</f>
        <v>1315</v>
      </c>
      <c r="D27">
        <f>VLOOKUP(A27,Table53[],4,FALSE)</f>
        <v>0</v>
      </c>
      <c r="I27">
        <v>28516</v>
      </c>
      <c r="J27" t="s">
        <v>15</v>
      </c>
      <c r="K27">
        <v>68</v>
      </c>
      <c r="L27">
        <v>68</v>
      </c>
      <c r="O27" s="56">
        <v>28402</v>
      </c>
      <c r="P27" s="82">
        <v>26</v>
      </c>
      <c r="Q27" s="82">
        <v>0</v>
      </c>
    </row>
    <row r="28" spans="1:17" x14ac:dyDescent="0.3">
      <c r="A28">
        <v>28503</v>
      </c>
      <c r="B28" t="s">
        <v>39</v>
      </c>
      <c r="C28">
        <f>VLOOKUP(A28,Table53[],3,FALSE)</f>
        <v>408</v>
      </c>
      <c r="D28">
        <f>VLOOKUP(A28,Table53[],4,FALSE)</f>
        <v>408</v>
      </c>
      <c r="I28">
        <v>28515</v>
      </c>
      <c r="J28" t="s">
        <v>9</v>
      </c>
      <c r="K28">
        <v>423</v>
      </c>
      <c r="L28">
        <v>0</v>
      </c>
      <c r="O28" s="56">
        <v>28406</v>
      </c>
      <c r="P28" s="82">
        <v>1466</v>
      </c>
      <c r="Q28" s="82">
        <v>0</v>
      </c>
    </row>
    <row r="29" spans="1:17" x14ac:dyDescent="0.3">
      <c r="A29">
        <v>28462</v>
      </c>
      <c r="B29" t="s">
        <v>39</v>
      </c>
      <c r="C29">
        <f>VLOOKUP(A29,Table53[],3,FALSE)</f>
        <v>771</v>
      </c>
      <c r="D29">
        <f>VLOOKUP(A29,Table53[],4,FALSE)</f>
        <v>0</v>
      </c>
      <c r="I29">
        <v>28514</v>
      </c>
      <c r="J29" t="s">
        <v>9</v>
      </c>
      <c r="K29">
        <v>210</v>
      </c>
      <c r="L29">
        <v>0</v>
      </c>
      <c r="O29" s="56">
        <v>28407</v>
      </c>
      <c r="P29" s="82">
        <v>891</v>
      </c>
      <c r="Q29" s="82">
        <v>0</v>
      </c>
    </row>
    <row r="30" spans="1:17" x14ac:dyDescent="0.3">
      <c r="A30">
        <v>28501</v>
      </c>
      <c r="B30" t="s">
        <v>52</v>
      </c>
      <c r="C30">
        <f>VLOOKUP(A30,Table53[],3,FALSE)</f>
        <v>856</v>
      </c>
      <c r="D30">
        <f>VLOOKUP(A30,Table53[],4,FALSE)</f>
        <v>0</v>
      </c>
      <c r="I30">
        <v>28513</v>
      </c>
      <c r="J30" t="s">
        <v>11</v>
      </c>
      <c r="K30">
        <v>459</v>
      </c>
      <c r="L30">
        <v>0</v>
      </c>
      <c r="O30" s="56">
        <v>28412</v>
      </c>
      <c r="P30" s="82">
        <v>446</v>
      </c>
      <c r="Q30" s="82">
        <v>0</v>
      </c>
    </row>
    <row r="31" spans="1:17" x14ac:dyDescent="0.3">
      <c r="A31">
        <v>28495</v>
      </c>
      <c r="B31" t="s">
        <v>52</v>
      </c>
      <c r="C31">
        <f>VLOOKUP(A31,Table53[],3,FALSE)</f>
        <v>600</v>
      </c>
      <c r="D31">
        <f>VLOOKUP(A31,Table53[],4,FALSE)</f>
        <v>0</v>
      </c>
      <c r="I31">
        <v>28512</v>
      </c>
      <c r="J31" t="s">
        <v>18</v>
      </c>
      <c r="K31">
        <v>493</v>
      </c>
      <c r="L31">
        <v>0</v>
      </c>
      <c r="O31" s="56">
        <v>28417</v>
      </c>
      <c r="P31" s="82">
        <v>823</v>
      </c>
      <c r="Q31" s="82">
        <v>0</v>
      </c>
    </row>
    <row r="32" spans="1:17" x14ac:dyDescent="0.3">
      <c r="A32">
        <v>28533</v>
      </c>
      <c r="B32" t="s">
        <v>52</v>
      </c>
      <c r="C32">
        <f>VLOOKUP(A32,Table53[],3,FALSE)</f>
        <v>633</v>
      </c>
      <c r="D32">
        <f>VLOOKUP(A32,Table53[],4,FALSE)</f>
        <v>0</v>
      </c>
      <c r="I32">
        <v>28511</v>
      </c>
      <c r="J32" t="s">
        <v>91</v>
      </c>
      <c r="K32">
        <v>743</v>
      </c>
      <c r="L32">
        <v>0</v>
      </c>
      <c r="O32" s="56">
        <v>28422</v>
      </c>
      <c r="P32" s="82">
        <v>424</v>
      </c>
      <c r="Q32" s="82">
        <v>0</v>
      </c>
    </row>
    <row r="33" spans="1:17" x14ac:dyDescent="0.3">
      <c r="A33">
        <v>28486</v>
      </c>
      <c r="B33" t="s">
        <v>52</v>
      </c>
      <c r="C33">
        <f>VLOOKUP(A33,Table53[],3,FALSE)</f>
        <v>462</v>
      </c>
      <c r="D33">
        <f>VLOOKUP(A33,Table53[],4,FALSE)</f>
        <v>0</v>
      </c>
      <c r="I33">
        <v>28510</v>
      </c>
      <c r="J33" t="s">
        <v>9</v>
      </c>
      <c r="K33">
        <v>477.5</v>
      </c>
      <c r="L33">
        <v>477.5</v>
      </c>
      <c r="O33" s="56">
        <v>28426</v>
      </c>
      <c r="P33" s="82">
        <v>357</v>
      </c>
      <c r="Q33" s="82">
        <v>0</v>
      </c>
    </row>
    <row r="34" spans="1:17" x14ac:dyDescent="0.3">
      <c r="A34">
        <v>28526</v>
      </c>
      <c r="B34" t="s">
        <v>52</v>
      </c>
      <c r="C34">
        <f>VLOOKUP(A34,Table53[],3,FALSE)</f>
        <v>2056.5</v>
      </c>
      <c r="D34">
        <f>VLOOKUP(A34,Table53[],4,FALSE)</f>
        <v>0</v>
      </c>
      <c r="I34">
        <v>28509</v>
      </c>
      <c r="J34" t="s">
        <v>11</v>
      </c>
      <c r="K34">
        <v>529</v>
      </c>
      <c r="L34">
        <v>0</v>
      </c>
      <c r="O34" s="56">
        <v>28430</v>
      </c>
      <c r="P34" s="82">
        <v>1089</v>
      </c>
      <c r="Q34" s="82">
        <v>0</v>
      </c>
    </row>
    <row r="35" spans="1:17" x14ac:dyDescent="0.3">
      <c r="A35">
        <v>28508</v>
      </c>
      <c r="B35" t="s">
        <v>52</v>
      </c>
      <c r="C35">
        <f>VLOOKUP(A35,Table53[],3,FALSE)</f>
        <v>497</v>
      </c>
      <c r="D35">
        <f>VLOOKUP(A35,Table53[],4,FALSE)</f>
        <v>0</v>
      </c>
      <c r="I35">
        <v>28508</v>
      </c>
      <c r="J35" t="s">
        <v>53</v>
      </c>
      <c r="K35">
        <v>497</v>
      </c>
      <c r="L35">
        <v>0</v>
      </c>
      <c r="O35" s="56">
        <v>28432</v>
      </c>
      <c r="P35" s="82">
        <v>422</v>
      </c>
      <c r="Q35" s="82">
        <v>0</v>
      </c>
    </row>
    <row r="36" spans="1:17" x14ac:dyDescent="0.3">
      <c r="A36">
        <v>28437</v>
      </c>
      <c r="B36" t="s">
        <v>52</v>
      </c>
      <c r="C36">
        <f>VLOOKUP(A36,Table53[],3,FALSE)</f>
        <v>547</v>
      </c>
      <c r="D36">
        <f>VLOOKUP(A36,Table53[],4,FALSE)</f>
        <v>0</v>
      </c>
      <c r="I36">
        <v>28507</v>
      </c>
      <c r="J36" t="s">
        <v>15</v>
      </c>
      <c r="K36">
        <v>428</v>
      </c>
      <c r="L36">
        <v>0</v>
      </c>
      <c r="O36" s="56">
        <v>28434</v>
      </c>
      <c r="P36" s="82">
        <v>647</v>
      </c>
      <c r="Q36" s="82">
        <v>0</v>
      </c>
    </row>
    <row r="37" spans="1:17" x14ac:dyDescent="0.3">
      <c r="A37">
        <v>28496</v>
      </c>
      <c r="B37" t="s">
        <v>52</v>
      </c>
      <c r="C37">
        <f>VLOOKUP(A37,Table53[],3,FALSE)</f>
        <v>1141</v>
      </c>
      <c r="D37">
        <f>VLOOKUP(A37,Table53[],4,FALSE)</f>
        <v>0</v>
      </c>
      <c r="I37">
        <v>28506</v>
      </c>
      <c r="J37" t="s">
        <v>18</v>
      </c>
      <c r="K37">
        <v>25</v>
      </c>
      <c r="L37">
        <v>0</v>
      </c>
      <c r="O37" s="56">
        <v>28437</v>
      </c>
      <c r="P37" s="82">
        <v>547</v>
      </c>
      <c r="Q37" s="82">
        <v>0</v>
      </c>
    </row>
    <row r="38" spans="1:17" x14ac:dyDescent="0.3">
      <c r="A38">
        <v>28240</v>
      </c>
      <c r="B38" t="s">
        <v>6</v>
      </c>
      <c r="C38">
        <f>VLOOKUP(A38,Table53[],3,FALSE)</f>
        <v>659</v>
      </c>
      <c r="D38">
        <f>VLOOKUP(A38,Table53[],4,FALSE)</f>
        <v>0</v>
      </c>
      <c r="I38">
        <v>28505</v>
      </c>
      <c r="J38" t="s">
        <v>11</v>
      </c>
      <c r="K38">
        <v>432</v>
      </c>
      <c r="L38">
        <v>0</v>
      </c>
      <c r="O38" s="56">
        <v>28439</v>
      </c>
      <c r="P38" s="82">
        <v>170</v>
      </c>
      <c r="Q38" s="82">
        <v>0</v>
      </c>
    </row>
    <row r="39" spans="1:17" x14ac:dyDescent="0.3">
      <c r="A39">
        <v>28454</v>
      </c>
      <c r="B39" t="s">
        <v>6</v>
      </c>
      <c r="C39">
        <f>VLOOKUP(A39,Table53[],3,FALSE)</f>
        <v>652</v>
      </c>
      <c r="D39">
        <f>VLOOKUP(A39,Table53[],4,FALSE)</f>
        <v>0</v>
      </c>
      <c r="I39">
        <v>28504</v>
      </c>
      <c r="J39" t="s">
        <v>7</v>
      </c>
      <c r="K39">
        <v>1007</v>
      </c>
      <c r="L39">
        <v>0</v>
      </c>
      <c r="O39" s="56">
        <v>28441</v>
      </c>
      <c r="P39" s="82">
        <v>774</v>
      </c>
      <c r="Q39" s="82">
        <v>0</v>
      </c>
    </row>
    <row r="40" spans="1:17" x14ac:dyDescent="0.3">
      <c r="A40">
        <v>28448</v>
      </c>
      <c r="B40" t="s">
        <v>6</v>
      </c>
      <c r="C40">
        <f>VLOOKUP(A40,Table53[],3,FALSE)</f>
        <v>459</v>
      </c>
      <c r="D40">
        <f>VLOOKUP(A40,Table53[],4,FALSE)</f>
        <v>0</v>
      </c>
      <c r="I40">
        <v>28503</v>
      </c>
      <c r="J40" t="s">
        <v>20</v>
      </c>
      <c r="K40">
        <v>408</v>
      </c>
      <c r="L40">
        <v>408</v>
      </c>
      <c r="O40" s="56">
        <v>28442</v>
      </c>
      <c r="P40" s="82">
        <v>456</v>
      </c>
      <c r="Q40" s="82">
        <v>456</v>
      </c>
    </row>
    <row r="41" spans="1:17" x14ac:dyDescent="0.3">
      <c r="A41">
        <v>28532</v>
      </c>
      <c r="B41" t="s">
        <v>6</v>
      </c>
      <c r="C41">
        <f>VLOOKUP(A41,Table53[],3,FALSE)</f>
        <v>568.65</v>
      </c>
      <c r="D41">
        <f>VLOOKUP(A41,Table53[],4,FALSE)</f>
        <v>0</v>
      </c>
      <c r="I41">
        <v>28502</v>
      </c>
      <c r="J41" t="s">
        <v>18</v>
      </c>
      <c r="K41">
        <v>479</v>
      </c>
      <c r="L41">
        <v>0</v>
      </c>
      <c r="O41" s="56">
        <v>28443</v>
      </c>
      <c r="P41" s="82">
        <v>455</v>
      </c>
      <c r="Q41" s="82">
        <v>0</v>
      </c>
    </row>
    <row r="42" spans="1:17" x14ac:dyDescent="0.3">
      <c r="A42">
        <v>28473</v>
      </c>
      <c r="B42" t="s">
        <v>6</v>
      </c>
      <c r="C42">
        <f>VLOOKUP(A42,Table53[],3,FALSE)</f>
        <v>653</v>
      </c>
      <c r="D42">
        <f>VLOOKUP(A42,Table53[],4,FALSE)</f>
        <v>0</v>
      </c>
      <c r="I42">
        <v>28501</v>
      </c>
      <c r="J42" t="s">
        <v>53</v>
      </c>
      <c r="K42">
        <v>856</v>
      </c>
      <c r="L42">
        <v>0</v>
      </c>
      <c r="O42" s="56">
        <v>28444</v>
      </c>
      <c r="P42" s="82">
        <v>472</v>
      </c>
      <c r="Q42" s="82">
        <v>472</v>
      </c>
    </row>
    <row r="43" spans="1:17" x14ac:dyDescent="0.3">
      <c r="A43">
        <v>28498</v>
      </c>
      <c r="B43" t="s">
        <v>6</v>
      </c>
      <c r="C43">
        <f>VLOOKUP(A43,Table53[],3,FALSE)</f>
        <v>594</v>
      </c>
      <c r="D43">
        <f>VLOOKUP(A43,Table53[],4,FALSE)</f>
        <v>0</v>
      </c>
      <c r="I43">
        <v>28500</v>
      </c>
      <c r="J43" t="s">
        <v>7</v>
      </c>
      <c r="K43">
        <v>535</v>
      </c>
      <c r="L43">
        <v>0</v>
      </c>
      <c r="O43" s="56">
        <v>28445</v>
      </c>
      <c r="P43" s="82">
        <v>582</v>
      </c>
      <c r="Q43" s="82">
        <v>0</v>
      </c>
    </row>
    <row r="44" spans="1:17" x14ac:dyDescent="0.3">
      <c r="A44">
        <v>28248</v>
      </c>
      <c r="B44" t="s">
        <v>6</v>
      </c>
      <c r="C44">
        <f>VLOOKUP(A44,Table53[],3,FALSE)</f>
        <v>556</v>
      </c>
      <c r="D44">
        <f>VLOOKUP(A44,Table53[],4,FALSE)</f>
        <v>0</v>
      </c>
      <c r="I44">
        <v>28499</v>
      </c>
      <c r="J44" t="s">
        <v>9</v>
      </c>
      <c r="K44">
        <v>515</v>
      </c>
      <c r="L44">
        <v>0</v>
      </c>
      <c r="O44" s="56">
        <v>28446</v>
      </c>
      <c r="P44" s="82">
        <v>1513</v>
      </c>
      <c r="Q44" s="82">
        <v>0</v>
      </c>
    </row>
    <row r="45" spans="1:17" x14ac:dyDescent="0.3">
      <c r="A45">
        <v>28402</v>
      </c>
      <c r="B45" t="s">
        <v>6</v>
      </c>
      <c r="C45">
        <f>VLOOKUP(A45,Table53[],3,FALSE)</f>
        <v>26</v>
      </c>
      <c r="D45">
        <f>VLOOKUP(A45,Table53[],4,FALSE)</f>
        <v>0</v>
      </c>
      <c r="I45">
        <v>28498</v>
      </c>
      <c r="J45" t="s">
        <v>12</v>
      </c>
      <c r="K45">
        <v>594</v>
      </c>
      <c r="L45">
        <v>0</v>
      </c>
      <c r="O45" s="56">
        <v>28447</v>
      </c>
      <c r="P45" s="82">
        <v>534</v>
      </c>
      <c r="Q45" s="82">
        <v>534</v>
      </c>
    </row>
    <row r="46" spans="1:17" x14ac:dyDescent="0.3">
      <c r="A46">
        <v>28357</v>
      </c>
      <c r="B46" t="s">
        <v>6</v>
      </c>
      <c r="C46">
        <f>VLOOKUP(A46,Table53[],3,FALSE)</f>
        <v>617</v>
      </c>
      <c r="D46">
        <f>VLOOKUP(A46,Table53[],4,FALSE)</f>
        <v>0</v>
      </c>
      <c r="I46">
        <v>28497</v>
      </c>
      <c r="J46" t="s">
        <v>20</v>
      </c>
      <c r="K46">
        <v>463</v>
      </c>
      <c r="L46">
        <v>0</v>
      </c>
      <c r="O46" s="56">
        <v>28448</v>
      </c>
      <c r="P46" s="82">
        <v>459</v>
      </c>
      <c r="Q46" s="82">
        <v>0</v>
      </c>
    </row>
    <row r="47" spans="1:17" x14ac:dyDescent="0.3">
      <c r="A47">
        <v>28452</v>
      </c>
      <c r="B47" t="s">
        <v>6</v>
      </c>
      <c r="C47">
        <f>VLOOKUP(A47,Table53[],3,FALSE)</f>
        <v>2331</v>
      </c>
      <c r="D47">
        <f>VLOOKUP(A47,Table53[],4,FALSE)</f>
        <v>2331</v>
      </c>
      <c r="I47">
        <v>28496</v>
      </c>
      <c r="J47" t="s">
        <v>53</v>
      </c>
      <c r="K47">
        <v>1141</v>
      </c>
      <c r="L47">
        <v>0</v>
      </c>
      <c r="O47" s="56">
        <v>28449</v>
      </c>
      <c r="P47" s="82">
        <v>462</v>
      </c>
      <c r="Q47" s="82">
        <v>0</v>
      </c>
    </row>
    <row r="48" spans="1:17" x14ac:dyDescent="0.3">
      <c r="A48">
        <v>28447</v>
      </c>
      <c r="B48" t="s">
        <v>6</v>
      </c>
      <c r="C48">
        <f>VLOOKUP(A48,Table53[],3,FALSE)</f>
        <v>534</v>
      </c>
      <c r="D48">
        <f>VLOOKUP(A48,Table53[],4,FALSE)</f>
        <v>534</v>
      </c>
      <c r="I48">
        <v>28495</v>
      </c>
      <c r="J48" t="s">
        <v>53</v>
      </c>
      <c r="K48">
        <v>600</v>
      </c>
      <c r="L48">
        <v>0</v>
      </c>
      <c r="O48" s="56">
        <v>28450</v>
      </c>
      <c r="P48" s="82">
        <v>462</v>
      </c>
      <c r="Q48" s="82">
        <v>0</v>
      </c>
    </row>
    <row r="49" spans="1:17" x14ac:dyDescent="0.3">
      <c r="A49">
        <v>28455</v>
      </c>
      <c r="B49" t="s">
        <v>6</v>
      </c>
      <c r="C49">
        <f>VLOOKUP(A49,Table53[],3,FALSE)</f>
        <v>1574</v>
      </c>
      <c r="D49">
        <f>VLOOKUP(A49,Table53[],4,FALSE)</f>
        <v>0</v>
      </c>
      <c r="I49">
        <v>28494</v>
      </c>
      <c r="J49" t="s">
        <v>53</v>
      </c>
      <c r="K49">
        <v>-12</v>
      </c>
      <c r="L49">
        <v>0</v>
      </c>
      <c r="O49" s="56">
        <v>28451</v>
      </c>
      <c r="P49" s="82">
        <v>677</v>
      </c>
      <c r="Q49" s="82">
        <v>0</v>
      </c>
    </row>
    <row r="50" spans="1:17" x14ac:dyDescent="0.3">
      <c r="A50">
        <v>28469</v>
      </c>
      <c r="B50" t="s">
        <v>46</v>
      </c>
      <c r="C50">
        <f>VLOOKUP(A50,Table53[],3,FALSE)</f>
        <v>102</v>
      </c>
      <c r="D50">
        <f>VLOOKUP(A50,Table53[],4,FALSE)</f>
        <v>0</v>
      </c>
      <c r="I50">
        <v>28493</v>
      </c>
      <c r="J50" t="s">
        <v>91</v>
      </c>
      <c r="K50">
        <v>684</v>
      </c>
      <c r="L50">
        <v>0</v>
      </c>
      <c r="O50" s="56">
        <v>28452</v>
      </c>
      <c r="P50" s="82">
        <v>2331</v>
      </c>
      <c r="Q50" s="82">
        <v>2331</v>
      </c>
    </row>
    <row r="51" spans="1:17" x14ac:dyDescent="0.3">
      <c r="A51">
        <v>28488</v>
      </c>
      <c r="B51" t="s">
        <v>46</v>
      </c>
      <c r="C51">
        <f>VLOOKUP(A51,Table53[],3,FALSE)</f>
        <v>517</v>
      </c>
      <c r="D51">
        <f>VLOOKUP(A51,Table53[],4,FALSE)</f>
        <v>0</v>
      </c>
      <c r="I51">
        <v>28492</v>
      </c>
      <c r="J51" t="s">
        <v>11</v>
      </c>
      <c r="K51">
        <v>714</v>
      </c>
      <c r="L51">
        <v>714</v>
      </c>
      <c r="O51" s="56">
        <v>28453</v>
      </c>
      <c r="P51" s="82">
        <v>713</v>
      </c>
      <c r="Q51" s="82">
        <v>0</v>
      </c>
    </row>
    <row r="52" spans="1:17" x14ac:dyDescent="0.3">
      <c r="A52">
        <v>28516</v>
      </c>
      <c r="B52" t="s">
        <v>46</v>
      </c>
      <c r="C52">
        <f>VLOOKUP(A52,Table53[],3,FALSE)</f>
        <v>68</v>
      </c>
      <c r="D52">
        <f>VLOOKUP(A52,Table53[],4,FALSE)</f>
        <v>68</v>
      </c>
      <c r="I52">
        <v>28491</v>
      </c>
      <c r="J52" t="s">
        <v>91</v>
      </c>
      <c r="K52">
        <v>1966</v>
      </c>
      <c r="L52">
        <v>0</v>
      </c>
      <c r="O52" s="56">
        <v>28454</v>
      </c>
      <c r="P52" s="82">
        <v>652</v>
      </c>
      <c r="Q52" s="82">
        <v>0</v>
      </c>
    </row>
    <row r="53" spans="1:17" x14ac:dyDescent="0.3">
      <c r="A53">
        <v>28534</v>
      </c>
      <c r="B53" t="s">
        <v>46</v>
      </c>
      <c r="C53">
        <f>VLOOKUP(A53,Table53[],3,FALSE)</f>
        <v>852</v>
      </c>
      <c r="D53">
        <f>VLOOKUP(A53,Table53[],4,FALSE)</f>
        <v>0</v>
      </c>
      <c r="I53">
        <v>28490</v>
      </c>
      <c r="J53" t="s">
        <v>20</v>
      </c>
      <c r="K53">
        <v>424</v>
      </c>
      <c r="L53">
        <v>0</v>
      </c>
      <c r="O53" s="56">
        <v>28455</v>
      </c>
      <c r="P53" s="82">
        <v>1574</v>
      </c>
      <c r="Q53" s="82">
        <v>0</v>
      </c>
    </row>
    <row r="54" spans="1:17" x14ac:dyDescent="0.3">
      <c r="A54">
        <v>28422</v>
      </c>
      <c r="B54" t="s">
        <v>46</v>
      </c>
      <c r="C54">
        <f>VLOOKUP(A54,Table53[],3,FALSE)</f>
        <v>424</v>
      </c>
      <c r="D54">
        <f>VLOOKUP(A54,Table53[],4,FALSE)</f>
        <v>0</v>
      </c>
      <c r="I54">
        <v>28489</v>
      </c>
      <c r="J54" t="s">
        <v>8</v>
      </c>
      <c r="K54">
        <v>1238</v>
      </c>
      <c r="L54">
        <v>0</v>
      </c>
      <c r="O54" s="56">
        <v>28456</v>
      </c>
      <c r="P54" s="82">
        <v>558</v>
      </c>
      <c r="Q54" s="82">
        <v>558</v>
      </c>
    </row>
    <row r="55" spans="1:17" x14ac:dyDescent="0.3">
      <c r="A55">
        <v>28399</v>
      </c>
      <c r="B55" t="s">
        <v>46</v>
      </c>
      <c r="C55">
        <f>VLOOKUP(A55,Table53[],3,FALSE)</f>
        <v>924</v>
      </c>
      <c r="D55">
        <f>VLOOKUP(A55,Table53[],4,FALSE)</f>
        <v>0</v>
      </c>
      <c r="I55">
        <v>28488</v>
      </c>
      <c r="J55" t="s">
        <v>15</v>
      </c>
      <c r="K55">
        <v>517</v>
      </c>
      <c r="L55">
        <v>0</v>
      </c>
      <c r="O55" s="56">
        <v>28457</v>
      </c>
      <c r="P55" s="82">
        <v>541</v>
      </c>
      <c r="Q55" s="82">
        <v>0</v>
      </c>
    </row>
    <row r="56" spans="1:17" x14ac:dyDescent="0.3">
      <c r="A56">
        <v>28191</v>
      </c>
      <c r="B56" t="s">
        <v>46</v>
      </c>
      <c r="C56">
        <f>VLOOKUP(A56,Table53[],3,FALSE)</f>
        <v>509</v>
      </c>
      <c r="D56">
        <f>VLOOKUP(A56,Table53[],4,FALSE)</f>
        <v>0</v>
      </c>
      <c r="I56">
        <v>28487</v>
      </c>
      <c r="J56" t="s">
        <v>18</v>
      </c>
      <c r="K56">
        <v>455</v>
      </c>
      <c r="L56">
        <v>0</v>
      </c>
      <c r="O56" s="56">
        <v>28458</v>
      </c>
      <c r="P56" s="82">
        <v>364.15</v>
      </c>
      <c r="Q56" s="82">
        <v>0</v>
      </c>
    </row>
    <row r="57" spans="1:17" x14ac:dyDescent="0.3">
      <c r="A57">
        <v>28507</v>
      </c>
      <c r="B57" t="s">
        <v>46</v>
      </c>
      <c r="C57">
        <f>VLOOKUP(A57,Table53[],3,FALSE)</f>
        <v>428</v>
      </c>
      <c r="D57">
        <f>VLOOKUP(A57,Table53[],4,FALSE)</f>
        <v>0</v>
      </c>
      <c r="I57">
        <v>28486</v>
      </c>
      <c r="J57" t="s">
        <v>53</v>
      </c>
      <c r="K57">
        <v>462</v>
      </c>
      <c r="L57">
        <v>0</v>
      </c>
      <c r="O57" s="56">
        <v>28460</v>
      </c>
      <c r="P57" s="82">
        <v>1128</v>
      </c>
      <c r="Q57" s="82">
        <v>0</v>
      </c>
    </row>
    <row r="58" spans="1:17" x14ac:dyDescent="0.3">
      <c r="A58">
        <v>28467</v>
      </c>
      <c r="B58" t="s">
        <v>46</v>
      </c>
      <c r="C58">
        <f>VLOOKUP(A58,Table53[],3,FALSE)</f>
        <v>1139</v>
      </c>
      <c r="D58">
        <f>VLOOKUP(A58,Table53[],4,FALSE)</f>
        <v>0</v>
      </c>
      <c r="I58">
        <v>28485</v>
      </c>
      <c r="J58" t="s">
        <v>91</v>
      </c>
      <c r="K58">
        <v>571</v>
      </c>
      <c r="L58">
        <v>0</v>
      </c>
      <c r="O58" s="56">
        <v>28462</v>
      </c>
      <c r="P58" s="82">
        <v>771</v>
      </c>
      <c r="Q58" s="82">
        <v>0</v>
      </c>
    </row>
    <row r="59" spans="1:17" x14ac:dyDescent="0.3">
      <c r="A59">
        <v>28458</v>
      </c>
      <c r="B59" t="s">
        <v>46</v>
      </c>
      <c r="C59">
        <f>VLOOKUP(A59,Table53[],3,FALSE)</f>
        <v>364.15</v>
      </c>
      <c r="D59">
        <f>VLOOKUP(A59,Table53[],4,FALSE)</f>
        <v>0</v>
      </c>
      <c r="I59">
        <v>28484</v>
      </c>
      <c r="J59" t="s">
        <v>7</v>
      </c>
      <c r="K59">
        <v>0</v>
      </c>
      <c r="L59">
        <v>0</v>
      </c>
      <c r="O59" s="56">
        <v>28464</v>
      </c>
      <c r="P59" s="82">
        <v>1147</v>
      </c>
      <c r="Q59" s="82">
        <v>0</v>
      </c>
    </row>
    <row r="60" spans="1:17" x14ac:dyDescent="0.3">
      <c r="A60">
        <v>28439</v>
      </c>
      <c r="B60" t="s">
        <v>46</v>
      </c>
      <c r="C60">
        <f>VLOOKUP(A60,Table53[],3,FALSE)</f>
        <v>170</v>
      </c>
      <c r="D60">
        <f>VLOOKUP(A60,Table53[],4,FALSE)</f>
        <v>0</v>
      </c>
      <c r="I60">
        <v>28483</v>
      </c>
      <c r="J60" t="s">
        <v>7</v>
      </c>
      <c r="K60">
        <v>0</v>
      </c>
      <c r="L60">
        <v>0</v>
      </c>
      <c r="O60" s="56">
        <v>28465</v>
      </c>
      <c r="P60" s="82">
        <v>467</v>
      </c>
      <c r="Q60" s="82">
        <v>467</v>
      </c>
    </row>
    <row r="61" spans="1:17" x14ac:dyDescent="0.3">
      <c r="A61">
        <v>28465</v>
      </c>
      <c r="B61" t="s">
        <v>46</v>
      </c>
      <c r="C61">
        <f>VLOOKUP(A61,Table53[],3,FALSE)</f>
        <v>467</v>
      </c>
      <c r="D61">
        <f>VLOOKUP(A61,Table53[],4,FALSE)</f>
        <v>467</v>
      </c>
      <c r="I61">
        <v>28482</v>
      </c>
      <c r="J61" t="s">
        <v>11</v>
      </c>
      <c r="K61">
        <v>448</v>
      </c>
      <c r="L61">
        <v>0</v>
      </c>
      <c r="O61" s="56">
        <v>28467</v>
      </c>
      <c r="P61" s="82">
        <v>1139</v>
      </c>
      <c r="Q61" s="82">
        <v>0</v>
      </c>
    </row>
    <row r="62" spans="1:17" x14ac:dyDescent="0.3">
      <c r="A62">
        <v>28325</v>
      </c>
      <c r="B62" t="s">
        <v>46</v>
      </c>
      <c r="C62">
        <f>VLOOKUP(A62,Table53[],3,FALSE)</f>
        <v>420</v>
      </c>
      <c r="D62">
        <f>VLOOKUP(A62,Table53[],4,FALSE)</f>
        <v>0</v>
      </c>
      <c r="I62">
        <v>28481</v>
      </c>
      <c r="J62" t="s">
        <v>91</v>
      </c>
      <c r="K62">
        <v>618</v>
      </c>
      <c r="L62">
        <v>0</v>
      </c>
      <c r="O62" s="56">
        <v>28469</v>
      </c>
      <c r="P62" s="82">
        <v>102</v>
      </c>
      <c r="Q62" s="82">
        <v>0</v>
      </c>
    </row>
    <row r="63" spans="1:17" x14ac:dyDescent="0.3">
      <c r="A63">
        <v>28464</v>
      </c>
      <c r="B63" t="s">
        <v>46</v>
      </c>
      <c r="C63">
        <f>VLOOKUP(A63,Table53[],3,FALSE)</f>
        <v>1147</v>
      </c>
      <c r="D63">
        <f>VLOOKUP(A63,Table53[],4,FALSE)</f>
        <v>0</v>
      </c>
      <c r="I63">
        <v>28480</v>
      </c>
      <c r="J63" t="s">
        <v>20</v>
      </c>
      <c r="K63">
        <v>457</v>
      </c>
      <c r="L63">
        <v>457</v>
      </c>
      <c r="O63" s="56">
        <v>28470</v>
      </c>
      <c r="P63" s="82">
        <v>697</v>
      </c>
      <c r="Q63" s="82">
        <v>0</v>
      </c>
    </row>
    <row r="64" spans="1:17" x14ac:dyDescent="0.3">
      <c r="A64">
        <v>28001</v>
      </c>
      <c r="B64" t="s">
        <v>38</v>
      </c>
      <c r="C64">
        <f>VLOOKUP(A64,Table53[],3,FALSE)</f>
        <v>434</v>
      </c>
      <c r="D64">
        <f>VLOOKUP(A64,Table53[],4,FALSE)</f>
        <v>0</v>
      </c>
      <c r="I64">
        <v>28479</v>
      </c>
      <c r="J64" t="s">
        <v>11</v>
      </c>
      <c r="K64">
        <v>594</v>
      </c>
      <c r="L64">
        <v>594</v>
      </c>
      <c r="O64" s="56">
        <v>28471</v>
      </c>
      <c r="P64" s="82">
        <v>682</v>
      </c>
      <c r="Q64" s="82">
        <v>0</v>
      </c>
    </row>
    <row r="65" spans="1:17" x14ac:dyDescent="0.3">
      <c r="A65">
        <v>28142</v>
      </c>
      <c r="B65" t="s">
        <v>38</v>
      </c>
      <c r="C65">
        <f>VLOOKUP(A65,Table53[],3,FALSE)</f>
        <v>72</v>
      </c>
      <c r="D65">
        <f>VLOOKUP(A65,Table53[],4,FALSE)</f>
        <v>0</v>
      </c>
      <c r="I65">
        <v>28478</v>
      </c>
      <c r="J65" t="s">
        <v>9</v>
      </c>
      <c r="K65">
        <v>485</v>
      </c>
      <c r="L65">
        <v>0</v>
      </c>
      <c r="O65" s="56">
        <v>28472</v>
      </c>
      <c r="P65" s="82">
        <v>3752.3</v>
      </c>
      <c r="Q65" s="82">
        <v>0</v>
      </c>
    </row>
    <row r="66" spans="1:17" x14ac:dyDescent="0.3">
      <c r="A66">
        <v>28471</v>
      </c>
      <c r="B66" t="s">
        <v>38</v>
      </c>
      <c r="C66">
        <f>VLOOKUP(A66,Table53[],3,FALSE)</f>
        <v>682</v>
      </c>
      <c r="D66">
        <f>VLOOKUP(A66,Table53[],4,FALSE)</f>
        <v>0</v>
      </c>
      <c r="I66">
        <v>28477</v>
      </c>
      <c r="J66" t="s">
        <v>7</v>
      </c>
      <c r="K66">
        <v>0</v>
      </c>
      <c r="L66">
        <v>0</v>
      </c>
      <c r="O66" s="56">
        <v>28473</v>
      </c>
      <c r="P66" s="82">
        <v>653</v>
      </c>
      <c r="Q66" s="82">
        <v>0</v>
      </c>
    </row>
    <row r="67" spans="1:17" x14ac:dyDescent="0.3">
      <c r="A67">
        <v>28512</v>
      </c>
      <c r="B67" t="s">
        <v>38</v>
      </c>
      <c r="C67">
        <f>VLOOKUP(A67,Table53[],3,FALSE)</f>
        <v>493</v>
      </c>
      <c r="D67">
        <f>VLOOKUP(A67,Table53[],4,FALSE)</f>
        <v>0</v>
      </c>
      <c r="I67">
        <v>28476</v>
      </c>
      <c r="J67" t="s">
        <v>9</v>
      </c>
      <c r="K67">
        <v>815</v>
      </c>
      <c r="L67">
        <v>0</v>
      </c>
      <c r="O67" s="56">
        <v>28475</v>
      </c>
      <c r="P67" s="82">
        <v>165</v>
      </c>
      <c r="Q67" s="82">
        <v>0</v>
      </c>
    </row>
    <row r="68" spans="1:17" x14ac:dyDescent="0.3">
      <c r="A68">
        <v>28430</v>
      </c>
      <c r="B68" t="s">
        <v>38</v>
      </c>
      <c r="C68">
        <f>VLOOKUP(A68,Table53[],3,FALSE)</f>
        <v>1089</v>
      </c>
      <c r="D68">
        <f>VLOOKUP(A68,Table53[],4,FALSE)</f>
        <v>0</v>
      </c>
      <c r="I68">
        <v>28475</v>
      </c>
      <c r="J68" t="s">
        <v>8</v>
      </c>
      <c r="K68">
        <v>165</v>
      </c>
      <c r="L68">
        <v>0</v>
      </c>
      <c r="O68" s="56">
        <v>28476</v>
      </c>
      <c r="P68" s="82">
        <v>815</v>
      </c>
      <c r="Q68" s="82">
        <v>0</v>
      </c>
    </row>
    <row r="69" spans="1:17" x14ac:dyDescent="0.3">
      <c r="A69">
        <v>28502</v>
      </c>
      <c r="B69" t="s">
        <v>38</v>
      </c>
      <c r="C69">
        <f>VLOOKUP(A69,Table53[],3,FALSE)</f>
        <v>479</v>
      </c>
      <c r="D69">
        <f>VLOOKUP(A69,Table53[],4,FALSE)</f>
        <v>0</v>
      </c>
      <c r="I69">
        <v>28473</v>
      </c>
      <c r="J69" t="s">
        <v>12</v>
      </c>
      <c r="K69">
        <v>653</v>
      </c>
      <c r="L69">
        <v>0</v>
      </c>
      <c r="O69" s="56">
        <v>28478</v>
      </c>
      <c r="P69" s="82">
        <v>485</v>
      </c>
      <c r="Q69" s="82">
        <v>0</v>
      </c>
    </row>
    <row r="70" spans="1:17" x14ac:dyDescent="0.3">
      <c r="A70">
        <v>28487</v>
      </c>
      <c r="B70" t="s">
        <v>38</v>
      </c>
      <c r="C70">
        <f>VLOOKUP(A70,Table53[],3,FALSE)</f>
        <v>455</v>
      </c>
      <c r="D70">
        <f>VLOOKUP(A70,Table53[],4,FALSE)</f>
        <v>0</v>
      </c>
      <c r="I70">
        <v>28472</v>
      </c>
      <c r="J70" t="s">
        <v>11</v>
      </c>
      <c r="K70">
        <v>3752.3</v>
      </c>
      <c r="L70">
        <v>0</v>
      </c>
      <c r="O70" s="56">
        <v>28479</v>
      </c>
      <c r="P70" s="82">
        <v>594</v>
      </c>
      <c r="Q70" s="82">
        <v>594</v>
      </c>
    </row>
    <row r="71" spans="1:17" x14ac:dyDescent="0.3">
      <c r="A71">
        <v>28386</v>
      </c>
      <c r="B71" t="s">
        <v>38</v>
      </c>
      <c r="C71">
        <f>VLOOKUP(A71,Table53[],3,FALSE)</f>
        <v>477</v>
      </c>
      <c r="D71">
        <f>VLOOKUP(A71,Table53[],4,FALSE)</f>
        <v>0</v>
      </c>
      <c r="I71">
        <v>28471</v>
      </c>
      <c r="J71" t="s">
        <v>18</v>
      </c>
      <c r="K71">
        <v>682</v>
      </c>
      <c r="L71">
        <v>0</v>
      </c>
      <c r="O71" s="56">
        <v>28480</v>
      </c>
      <c r="P71" s="82">
        <v>457</v>
      </c>
      <c r="Q71" s="82">
        <v>457</v>
      </c>
    </row>
    <row r="72" spans="1:17" x14ac:dyDescent="0.3">
      <c r="A72">
        <v>28380</v>
      </c>
      <c r="B72" t="s">
        <v>38</v>
      </c>
      <c r="C72">
        <f>VLOOKUP(A72,Table53[],3,FALSE)</f>
        <v>598</v>
      </c>
      <c r="D72">
        <f>VLOOKUP(A72,Table53[],4,FALSE)</f>
        <v>598</v>
      </c>
      <c r="I72">
        <v>28470</v>
      </c>
      <c r="J72" t="s">
        <v>8</v>
      </c>
      <c r="K72">
        <v>697</v>
      </c>
      <c r="L72">
        <v>0</v>
      </c>
      <c r="O72" s="56">
        <v>28481</v>
      </c>
      <c r="P72" s="82">
        <v>618</v>
      </c>
      <c r="Q72" s="82">
        <v>0</v>
      </c>
    </row>
    <row r="73" spans="1:17" x14ac:dyDescent="0.3">
      <c r="A73">
        <v>28527</v>
      </c>
      <c r="B73" t="s">
        <v>38</v>
      </c>
      <c r="C73">
        <f>VLOOKUP(A73,Table53[],3,FALSE)</f>
        <v>453</v>
      </c>
      <c r="D73">
        <f>VLOOKUP(A73,Table53[],4,FALSE)</f>
        <v>0</v>
      </c>
      <c r="I73">
        <v>28469</v>
      </c>
      <c r="J73" t="s">
        <v>15</v>
      </c>
      <c r="K73">
        <v>102</v>
      </c>
      <c r="L73">
        <v>0</v>
      </c>
      <c r="O73" s="56">
        <v>28482</v>
      </c>
      <c r="P73" s="82">
        <v>448</v>
      </c>
      <c r="Q73" s="82">
        <v>0</v>
      </c>
    </row>
    <row r="74" spans="1:17" x14ac:dyDescent="0.3">
      <c r="A74">
        <v>28441</v>
      </c>
      <c r="B74" t="s">
        <v>38</v>
      </c>
      <c r="C74">
        <f>VLOOKUP(A74,Table53[],3,FALSE)</f>
        <v>774</v>
      </c>
      <c r="D74">
        <f>VLOOKUP(A74,Table53[],4,FALSE)</f>
        <v>0</v>
      </c>
      <c r="I74">
        <v>28468</v>
      </c>
      <c r="J74" t="s">
        <v>7</v>
      </c>
      <c r="K74">
        <v>0</v>
      </c>
      <c r="L74">
        <v>0</v>
      </c>
      <c r="O74" s="56">
        <v>28485</v>
      </c>
      <c r="P74" s="82">
        <v>571</v>
      </c>
      <c r="Q74" s="82">
        <v>0</v>
      </c>
    </row>
    <row r="75" spans="1:17" x14ac:dyDescent="0.3">
      <c r="A75">
        <v>28407</v>
      </c>
      <c r="B75" t="s">
        <v>38</v>
      </c>
      <c r="C75">
        <f>VLOOKUP(A75,Table53[],3,FALSE)</f>
        <v>891</v>
      </c>
      <c r="D75">
        <f>VLOOKUP(A75,Table53[],4,FALSE)</f>
        <v>0</v>
      </c>
      <c r="I75">
        <v>28467</v>
      </c>
      <c r="J75" t="s">
        <v>15</v>
      </c>
      <c r="K75">
        <v>1139</v>
      </c>
      <c r="L75">
        <v>0</v>
      </c>
      <c r="O75" s="56">
        <v>28486</v>
      </c>
      <c r="P75" s="82">
        <v>462</v>
      </c>
      <c r="Q75" s="82">
        <v>0</v>
      </c>
    </row>
    <row r="76" spans="1:17" x14ac:dyDescent="0.3">
      <c r="A76">
        <v>28330</v>
      </c>
      <c r="B76" t="s">
        <v>38</v>
      </c>
      <c r="C76">
        <f>VLOOKUP(A76,Table53[],3,FALSE)</f>
        <v>530</v>
      </c>
      <c r="D76">
        <f>VLOOKUP(A76,Table53[],4,FALSE)</f>
        <v>0</v>
      </c>
      <c r="I76">
        <v>28466</v>
      </c>
      <c r="J76" t="s">
        <v>7</v>
      </c>
      <c r="K76">
        <v>397</v>
      </c>
      <c r="L76">
        <v>0</v>
      </c>
      <c r="O76" s="56">
        <v>28487</v>
      </c>
      <c r="P76" s="82">
        <v>455</v>
      </c>
      <c r="Q76" s="82">
        <v>0</v>
      </c>
    </row>
    <row r="77" spans="1:17" x14ac:dyDescent="0.3">
      <c r="A77">
        <v>28312</v>
      </c>
      <c r="B77" t="s">
        <v>38</v>
      </c>
      <c r="C77">
        <f>VLOOKUP(A77,Table53[],3,FALSE)</f>
        <v>645</v>
      </c>
      <c r="D77">
        <f>VLOOKUP(A77,Table53[],4,FALSE)</f>
        <v>0</v>
      </c>
      <c r="I77">
        <v>28465</v>
      </c>
      <c r="J77" t="s">
        <v>15</v>
      </c>
      <c r="K77">
        <v>467</v>
      </c>
      <c r="L77">
        <v>467</v>
      </c>
      <c r="O77" s="56">
        <v>28488</v>
      </c>
      <c r="P77" s="82">
        <v>517</v>
      </c>
      <c r="Q77" s="82">
        <v>0</v>
      </c>
    </row>
    <row r="78" spans="1:17" x14ac:dyDescent="0.3">
      <c r="A78">
        <v>28522</v>
      </c>
      <c r="B78" t="s">
        <v>38</v>
      </c>
      <c r="C78">
        <f>VLOOKUP(A78,Table53[],3,FALSE)</f>
        <v>417</v>
      </c>
      <c r="D78">
        <f>VLOOKUP(A78,Table53[],4,FALSE)</f>
        <v>0</v>
      </c>
      <c r="I78">
        <v>28464</v>
      </c>
      <c r="J78" t="s">
        <v>15</v>
      </c>
      <c r="K78">
        <v>1147</v>
      </c>
      <c r="L78">
        <v>0</v>
      </c>
      <c r="O78" s="56">
        <v>28489</v>
      </c>
      <c r="P78" s="82">
        <v>1238</v>
      </c>
      <c r="Q78" s="82">
        <v>0</v>
      </c>
    </row>
    <row r="79" spans="1:17" x14ac:dyDescent="0.3">
      <c r="A79">
        <v>28417</v>
      </c>
      <c r="B79" t="s">
        <v>38</v>
      </c>
      <c r="C79">
        <f>VLOOKUP(A79,Table53[],3,FALSE)</f>
        <v>823</v>
      </c>
      <c r="D79">
        <f>VLOOKUP(A79,Table53[],4,FALSE)</f>
        <v>0</v>
      </c>
      <c r="I79">
        <v>28463</v>
      </c>
      <c r="J79" t="s">
        <v>7</v>
      </c>
      <c r="K79">
        <v>0</v>
      </c>
      <c r="L79">
        <v>0</v>
      </c>
      <c r="O79" s="56">
        <v>28490</v>
      </c>
      <c r="P79" s="82">
        <v>424</v>
      </c>
      <c r="Q79" s="82">
        <v>0</v>
      </c>
    </row>
    <row r="80" spans="1:17" x14ac:dyDescent="0.3">
      <c r="A80">
        <v>28540</v>
      </c>
      <c r="B80" t="s">
        <v>38</v>
      </c>
      <c r="C80">
        <f>VLOOKUP(A80,Table53[],3,FALSE)</f>
        <v>1304</v>
      </c>
      <c r="D80">
        <f>VLOOKUP(A80,Table53[],4,FALSE)</f>
        <v>0</v>
      </c>
      <c r="I80">
        <v>28462</v>
      </c>
      <c r="J80" t="s">
        <v>20</v>
      </c>
      <c r="K80">
        <v>771</v>
      </c>
      <c r="L80">
        <v>0</v>
      </c>
      <c r="O80" s="56">
        <v>28491</v>
      </c>
      <c r="P80" s="82">
        <v>1966</v>
      </c>
      <c r="Q80" s="82">
        <v>0</v>
      </c>
    </row>
    <row r="81" spans="1:17" x14ac:dyDescent="0.3">
      <c r="A81">
        <v>28336</v>
      </c>
      <c r="B81" t="s">
        <v>38</v>
      </c>
      <c r="C81">
        <v>835</v>
      </c>
      <c r="D81">
        <v>0</v>
      </c>
      <c r="I81">
        <v>28460</v>
      </c>
      <c r="J81" t="s">
        <v>11</v>
      </c>
      <c r="K81">
        <v>1128</v>
      </c>
      <c r="L81">
        <v>0</v>
      </c>
      <c r="O81" s="56">
        <v>28492</v>
      </c>
      <c r="P81" s="82">
        <v>714</v>
      </c>
      <c r="Q81" s="82">
        <v>714</v>
      </c>
    </row>
    <row r="82" spans="1:17" x14ac:dyDescent="0.3">
      <c r="A82">
        <v>28453</v>
      </c>
      <c r="B82" t="s">
        <v>38</v>
      </c>
      <c r="C82">
        <f>VLOOKUP(A82,Table53[],3,FALSE)</f>
        <v>713</v>
      </c>
      <c r="D82">
        <f>VLOOKUP(A82,Table53[],4,FALSE)</f>
        <v>0</v>
      </c>
      <c r="I82">
        <v>28458</v>
      </c>
      <c r="J82" t="s">
        <v>15</v>
      </c>
      <c r="K82">
        <v>364.15</v>
      </c>
      <c r="L82">
        <v>0</v>
      </c>
      <c r="O82" s="56">
        <v>28495</v>
      </c>
      <c r="P82" s="82">
        <v>600</v>
      </c>
      <c r="Q82" s="82">
        <v>0</v>
      </c>
    </row>
    <row r="83" spans="1:17" x14ac:dyDescent="0.3">
      <c r="A83">
        <v>28506</v>
      </c>
      <c r="B83" t="s">
        <v>38</v>
      </c>
      <c r="C83">
        <f>VLOOKUP(A83,Table53[],3,FALSE)</f>
        <v>25</v>
      </c>
      <c r="D83">
        <f>VLOOKUP(A83,Table53[],4,FALSE)</f>
        <v>0</v>
      </c>
      <c r="I83">
        <v>28457</v>
      </c>
      <c r="J83" t="s">
        <v>8</v>
      </c>
      <c r="K83">
        <v>541</v>
      </c>
      <c r="L83">
        <v>0</v>
      </c>
      <c r="O83" s="56">
        <v>28496</v>
      </c>
      <c r="P83" s="82">
        <v>1141</v>
      </c>
      <c r="Q83" s="82">
        <v>0</v>
      </c>
    </row>
    <row r="84" spans="1:17" x14ac:dyDescent="0.3">
      <c r="A84">
        <v>28521</v>
      </c>
      <c r="B84" t="s">
        <v>3</v>
      </c>
      <c r="C84">
        <f>VLOOKUP(A84,Table53[],3,FALSE)</f>
        <v>701</v>
      </c>
      <c r="D84">
        <f>VLOOKUP(A84,Table53[],4,FALSE)</f>
        <v>0</v>
      </c>
      <c r="I84">
        <v>28456</v>
      </c>
      <c r="J84" t="s">
        <v>8</v>
      </c>
      <c r="K84">
        <v>558</v>
      </c>
      <c r="L84">
        <v>558</v>
      </c>
      <c r="O84" s="56">
        <v>28497</v>
      </c>
      <c r="P84" s="82">
        <v>463</v>
      </c>
      <c r="Q84" s="82">
        <v>0</v>
      </c>
    </row>
    <row r="85" spans="1:17" x14ac:dyDescent="0.3">
      <c r="A85">
        <v>28451</v>
      </c>
      <c r="B85" t="s">
        <v>3</v>
      </c>
      <c r="C85">
        <f>VLOOKUP(A85,Table53[],3,FALSE)</f>
        <v>677</v>
      </c>
      <c r="D85">
        <f>VLOOKUP(A85,Table53[],4,FALSE)</f>
        <v>0</v>
      </c>
      <c r="I85">
        <v>28455</v>
      </c>
      <c r="J85" t="s">
        <v>12</v>
      </c>
      <c r="K85">
        <v>1574</v>
      </c>
      <c r="L85">
        <v>0</v>
      </c>
      <c r="O85" s="56">
        <v>28498</v>
      </c>
      <c r="P85" s="82">
        <v>594</v>
      </c>
      <c r="Q85" s="82">
        <v>0</v>
      </c>
    </row>
    <row r="86" spans="1:17" x14ac:dyDescent="0.3">
      <c r="A86">
        <v>28537</v>
      </c>
      <c r="B86" t="s">
        <v>3</v>
      </c>
      <c r="C86">
        <f>VLOOKUP(A86,Table53[],3,FALSE)</f>
        <v>459</v>
      </c>
      <c r="D86">
        <f>VLOOKUP(A86,Table53[],4,FALSE)</f>
        <v>0</v>
      </c>
      <c r="I86">
        <v>28454</v>
      </c>
      <c r="J86" t="s">
        <v>12</v>
      </c>
      <c r="K86">
        <v>652</v>
      </c>
      <c r="L86">
        <v>0</v>
      </c>
      <c r="O86" s="56">
        <v>28499</v>
      </c>
      <c r="P86" s="82">
        <v>515</v>
      </c>
      <c r="Q86" s="82">
        <v>0</v>
      </c>
    </row>
    <row r="87" spans="1:17" x14ac:dyDescent="0.3">
      <c r="A87">
        <v>28443</v>
      </c>
      <c r="B87" t="s">
        <v>3</v>
      </c>
      <c r="C87">
        <f>VLOOKUP(A87,Table53[],3,FALSE)</f>
        <v>455</v>
      </c>
      <c r="D87">
        <f>VLOOKUP(A87,Table53[],4,FALSE)</f>
        <v>0</v>
      </c>
      <c r="I87">
        <v>28453</v>
      </c>
      <c r="J87" t="s">
        <v>18</v>
      </c>
      <c r="K87">
        <v>713</v>
      </c>
      <c r="L87">
        <v>0</v>
      </c>
      <c r="O87" s="56">
        <v>28501</v>
      </c>
      <c r="P87" s="82">
        <v>856</v>
      </c>
      <c r="Q87" s="82">
        <v>0</v>
      </c>
    </row>
    <row r="88" spans="1:17" x14ac:dyDescent="0.3">
      <c r="A88">
        <v>28478</v>
      </c>
      <c r="B88" t="s">
        <v>3</v>
      </c>
      <c r="C88">
        <f>VLOOKUP(A88,Table53[],3,FALSE)</f>
        <v>485</v>
      </c>
      <c r="D88">
        <f>VLOOKUP(A88,Table53[],4,FALSE)</f>
        <v>0</v>
      </c>
      <c r="I88">
        <v>28452</v>
      </c>
      <c r="J88" t="s">
        <v>12</v>
      </c>
      <c r="K88">
        <v>2331</v>
      </c>
      <c r="L88">
        <v>2331</v>
      </c>
      <c r="O88" s="56">
        <v>28502</v>
      </c>
      <c r="P88" s="82">
        <v>479</v>
      </c>
      <c r="Q88" s="82">
        <v>0</v>
      </c>
    </row>
    <row r="89" spans="1:17" x14ac:dyDescent="0.3">
      <c r="A89">
        <v>28510</v>
      </c>
      <c r="B89" t="s">
        <v>3</v>
      </c>
      <c r="C89">
        <f>VLOOKUP(A89,Table53[],3,FALSE)</f>
        <v>477.5</v>
      </c>
      <c r="D89">
        <f>VLOOKUP(A89,Table53[],4,FALSE)</f>
        <v>477.5</v>
      </c>
      <c r="I89">
        <v>28451</v>
      </c>
      <c r="J89" t="s">
        <v>9</v>
      </c>
      <c r="K89">
        <v>677</v>
      </c>
      <c r="L89">
        <v>0</v>
      </c>
      <c r="O89" s="56">
        <v>28503</v>
      </c>
      <c r="P89" s="82">
        <v>408</v>
      </c>
      <c r="Q89" s="82">
        <v>408</v>
      </c>
    </row>
    <row r="90" spans="1:17" x14ac:dyDescent="0.3">
      <c r="A90">
        <v>28514</v>
      </c>
      <c r="B90" t="s">
        <v>3</v>
      </c>
      <c r="C90">
        <f>VLOOKUP(A90,Table53[],3,FALSE)</f>
        <v>210</v>
      </c>
      <c r="D90">
        <f>VLOOKUP(A90,Table53[],4,FALSE)</f>
        <v>0</v>
      </c>
      <c r="I90">
        <v>28450</v>
      </c>
      <c r="J90" t="s">
        <v>11</v>
      </c>
      <c r="K90">
        <v>462</v>
      </c>
      <c r="L90">
        <v>0</v>
      </c>
      <c r="O90" s="56">
        <v>28505</v>
      </c>
      <c r="P90" s="82">
        <v>432</v>
      </c>
      <c r="Q90" s="82">
        <v>0</v>
      </c>
    </row>
    <row r="91" spans="1:17" x14ac:dyDescent="0.3">
      <c r="A91">
        <v>28104</v>
      </c>
      <c r="B91" t="s">
        <v>3</v>
      </c>
      <c r="C91">
        <f>VLOOKUP(A91,Table53[],3,FALSE)</f>
        <v>985</v>
      </c>
      <c r="D91">
        <f>VLOOKUP(A91,Table53[],4,FALSE)</f>
        <v>0</v>
      </c>
      <c r="I91">
        <v>28449</v>
      </c>
      <c r="J91" t="s">
        <v>20</v>
      </c>
      <c r="K91">
        <v>462</v>
      </c>
      <c r="L91">
        <v>0</v>
      </c>
      <c r="O91" s="56">
        <v>28506</v>
      </c>
      <c r="P91" s="82">
        <v>25</v>
      </c>
      <c r="Q91" s="82">
        <v>0</v>
      </c>
    </row>
    <row r="92" spans="1:17" x14ac:dyDescent="0.3">
      <c r="A92">
        <v>28263</v>
      </c>
      <c r="B92" t="s">
        <v>3</v>
      </c>
      <c r="C92">
        <f>VLOOKUP(A92,Table53[],3,FALSE)</f>
        <v>440</v>
      </c>
      <c r="D92">
        <f>VLOOKUP(A92,Table53[],4,FALSE)</f>
        <v>0</v>
      </c>
      <c r="I92">
        <v>28448</v>
      </c>
      <c r="J92" t="s">
        <v>12</v>
      </c>
      <c r="K92">
        <v>459</v>
      </c>
      <c r="L92">
        <v>0</v>
      </c>
      <c r="O92" s="56">
        <v>28507</v>
      </c>
      <c r="P92" s="82">
        <v>428</v>
      </c>
      <c r="Q92" s="82">
        <v>0</v>
      </c>
    </row>
    <row r="93" spans="1:17" x14ac:dyDescent="0.3">
      <c r="A93">
        <v>28530</v>
      </c>
      <c r="B93" t="s">
        <v>3</v>
      </c>
      <c r="C93">
        <f>VLOOKUP(A93,Table53[],3,FALSE)</f>
        <v>-48</v>
      </c>
      <c r="D93">
        <f>VLOOKUP(A93,Table53[],4,FALSE)</f>
        <v>0</v>
      </c>
      <c r="I93">
        <v>28447</v>
      </c>
      <c r="J93" t="s">
        <v>12</v>
      </c>
      <c r="K93">
        <v>534</v>
      </c>
      <c r="L93">
        <v>534</v>
      </c>
      <c r="O93" s="56">
        <v>28508</v>
      </c>
      <c r="P93" s="82">
        <v>497</v>
      </c>
      <c r="Q93" s="82">
        <v>0</v>
      </c>
    </row>
    <row r="94" spans="1:17" x14ac:dyDescent="0.3">
      <c r="A94">
        <v>28515</v>
      </c>
      <c r="B94" t="s">
        <v>3</v>
      </c>
      <c r="C94">
        <f>VLOOKUP(A94,Table53[],3,FALSE)</f>
        <v>423</v>
      </c>
      <c r="D94">
        <f>VLOOKUP(A94,Table53[],4,FALSE)</f>
        <v>0</v>
      </c>
      <c r="I94">
        <v>28446</v>
      </c>
      <c r="J94" t="s">
        <v>11</v>
      </c>
      <c r="K94">
        <v>1513</v>
      </c>
      <c r="L94">
        <v>0</v>
      </c>
      <c r="O94" s="56">
        <v>28509</v>
      </c>
      <c r="P94" s="82">
        <v>529</v>
      </c>
      <c r="Q94" s="82">
        <v>0</v>
      </c>
    </row>
    <row r="95" spans="1:17" x14ac:dyDescent="0.3">
      <c r="A95">
        <v>28523</v>
      </c>
      <c r="B95" t="s">
        <v>3</v>
      </c>
      <c r="C95">
        <f>VLOOKUP(A95,Table53[],3,FALSE)</f>
        <v>390</v>
      </c>
      <c r="D95">
        <f>VLOOKUP(A95,Table53[],4,FALSE)</f>
        <v>0</v>
      </c>
      <c r="I95">
        <v>28445</v>
      </c>
      <c r="J95" t="s">
        <v>11</v>
      </c>
      <c r="K95">
        <v>582</v>
      </c>
      <c r="L95">
        <v>0</v>
      </c>
      <c r="O95" s="56">
        <v>28510</v>
      </c>
      <c r="P95" s="82">
        <v>477.5</v>
      </c>
      <c r="Q95" s="82">
        <v>477.5</v>
      </c>
    </row>
    <row r="96" spans="1:17" x14ac:dyDescent="0.3">
      <c r="A96">
        <v>28476</v>
      </c>
      <c r="B96" t="s">
        <v>3</v>
      </c>
      <c r="C96">
        <f>VLOOKUP(A96,Table53[],3,FALSE)</f>
        <v>815</v>
      </c>
      <c r="D96">
        <f>VLOOKUP(A96,Table53[],4,FALSE)</f>
        <v>0</v>
      </c>
      <c r="I96">
        <v>28444</v>
      </c>
      <c r="J96" t="s">
        <v>20</v>
      </c>
      <c r="K96">
        <v>472</v>
      </c>
      <c r="L96">
        <v>472</v>
      </c>
      <c r="O96" s="56">
        <v>28512</v>
      </c>
      <c r="P96" s="82">
        <v>493</v>
      </c>
      <c r="Q96" s="82">
        <v>0</v>
      </c>
    </row>
    <row r="97" spans="1:17" x14ac:dyDescent="0.3">
      <c r="A97">
        <v>28518</v>
      </c>
      <c r="B97" t="s">
        <v>3</v>
      </c>
      <c r="C97">
        <f>VLOOKUP(A97,Table53[],3,FALSE)</f>
        <v>1116</v>
      </c>
      <c r="D97">
        <f>VLOOKUP(A97,Table53[],4,FALSE)</f>
        <v>0</v>
      </c>
      <c r="I97">
        <v>28443</v>
      </c>
      <c r="J97" t="s">
        <v>9</v>
      </c>
      <c r="K97">
        <v>455</v>
      </c>
      <c r="L97">
        <v>0</v>
      </c>
      <c r="O97" s="56">
        <v>28513</v>
      </c>
      <c r="P97" s="82">
        <v>459</v>
      </c>
      <c r="Q97" s="82">
        <v>0</v>
      </c>
    </row>
    <row r="98" spans="1:17" x14ac:dyDescent="0.3">
      <c r="A98">
        <v>28237</v>
      </c>
      <c r="B98" t="s">
        <v>3</v>
      </c>
      <c r="C98">
        <f>VLOOKUP(A98,Table53[],3,FALSE)</f>
        <v>637</v>
      </c>
      <c r="D98">
        <f>VLOOKUP(A98,Table53[],4,FALSE)</f>
        <v>0</v>
      </c>
      <c r="I98">
        <v>28442</v>
      </c>
      <c r="J98" t="s">
        <v>20</v>
      </c>
      <c r="K98">
        <v>456</v>
      </c>
      <c r="L98">
        <v>456</v>
      </c>
      <c r="O98" s="56">
        <v>28514</v>
      </c>
      <c r="P98" s="82">
        <v>210</v>
      </c>
      <c r="Q98" s="82">
        <v>0</v>
      </c>
    </row>
    <row r="99" spans="1:17" x14ac:dyDescent="0.3">
      <c r="A99">
        <v>28434</v>
      </c>
      <c r="B99" t="s">
        <v>3</v>
      </c>
      <c r="C99">
        <f>VLOOKUP(A99,Table53[],3,FALSE)</f>
        <v>647</v>
      </c>
      <c r="D99">
        <f>VLOOKUP(A99,Table53[],4,FALSE)</f>
        <v>0</v>
      </c>
      <c r="I99">
        <v>28441</v>
      </c>
      <c r="J99" t="s">
        <v>18</v>
      </c>
      <c r="K99">
        <v>774</v>
      </c>
      <c r="L99">
        <v>0</v>
      </c>
      <c r="O99" s="56">
        <v>28515</v>
      </c>
      <c r="P99" s="82">
        <v>423</v>
      </c>
      <c r="Q99" s="82">
        <v>0</v>
      </c>
    </row>
    <row r="100" spans="1:17" x14ac:dyDescent="0.3">
      <c r="A100">
        <v>28426</v>
      </c>
      <c r="B100" t="s">
        <v>3</v>
      </c>
      <c r="C100">
        <f>VLOOKUP(A100,Table53[],3,FALSE)</f>
        <v>357</v>
      </c>
      <c r="D100">
        <f>VLOOKUP(A100,Table53[],4,FALSE)</f>
        <v>0</v>
      </c>
      <c r="I100">
        <v>28439</v>
      </c>
      <c r="J100" t="s">
        <v>91</v>
      </c>
      <c r="K100">
        <v>170</v>
      </c>
      <c r="L100">
        <v>0</v>
      </c>
      <c r="O100" s="56">
        <v>28516</v>
      </c>
      <c r="P100" s="82">
        <v>68</v>
      </c>
      <c r="Q100" s="82">
        <v>68</v>
      </c>
    </row>
    <row r="101" spans="1:17" x14ac:dyDescent="0.3">
      <c r="A101">
        <v>28499</v>
      </c>
      <c r="B101" t="s">
        <v>3</v>
      </c>
      <c r="C101">
        <f>VLOOKUP(A101,Table53[],3,FALSE)</f>
        <v>515</v>
      </c>
      <c r="D101">
        <f>VLOOKUP(A101,Table53[],4,FALSE)</f>
        <v>0</v>
      </c>
      <c r="I101">
        <v>28438</v>
      </c>
      <c r="J101" t="s">
        <v>22</v>
      </c>
      <c r="K101">
        <v>501</v>
      </c>
      <c r="L101">
        <v>0</v>
      </c>
      <c r="O101" s="56">
        <v>28517</v>
      </c>
      <c r="P101" s="82">
        <v>569</v>
      </c>
      <c r="Q101" s="82">
        <v>0</v>
      </c>
    </row>
    <row r="102" spans="1:17" x14ac:dyDescent="0.3">
      <c r="A102">
        <v>28539</v>
      </c>
      <c r="B102" t="s">
        <v>3</v>
      </c>
      <c r="C102">
        <f>VLOOKUP(A102,Table53[],3,FALSE)</f>
        <v>328</v>
      </c>
      <c r="D102">
        <f>VLOOKUP(A102,Table53[],4,FALSE)</f>
        <v>0</v>
      </c>
      <c r="I102">
        <v>28437</v>
      </c>
      <c r="J102" t="s">
        <v>53</v>
      </c>
      <c r="K102">
        <v>547</v>
      </c>
      <c r="L102">
        <v>0</v>
      </c>
      <c r="O102" s="56">
        <v>28518</v>
      </c>
      <c r="P102" s="82">
        <v>1116</v>
      </c>
      <c r="Q102" s="82">
        <v>0</v>
      </c>
    </row>
    <row r="103" spans="1:17" x14ac:dyDescent="0.3">
      <c r="A103">
        <v>28481</v>
      </c>
      <c r="B103" t="s">
        <v>50</v>
      </c>
      <c r="C103">
        <f>VLOOKUP(A103,Table53[],3,FALSE)</f>
        <v>618</v>
      </c>
      <c r="D103">
        <f>VLOOKUP(A103,Table53[],4,FALSE)</f>
        <v>0</v>
      </c>
      <c r="I103">
        <v>28436</v>
      </c>
      <c r="J103" t="s">
        <v>7</v>
      </c>
      <c r="K103">
        <v>0</v>
      </c>
      <c r="L103">
        <v>0</v>
      </c>
      <c r="O103" s="56">
        <v>28519</v>
      </c>
      <c r="P103" s="82">
        <v>463</v>
      </c>
      <c r="Q103" s="82">
        <v>0</v>
      </c>
    </row>
    <row r="104" spans="1:17" x14ac:dyDescent="0.3">
      <c r="A104">
        <v>28485</v>
      </c>
      <c r="B104" t="s">
        <v>50</v>
      </c>
      <c r="C104">
        <f>VLOOKUP(A104,Table53[],3,FALSE)</f>
        <v>571</v>
      </c>
      <c r="D104">
        <f>VLOOKUP(A104,Table53[],4,FALSE)</f>
        <v>0</v>
      </c>
      <c r="I104">
        <v>28435</v>
      </c>
      <c r="J104" t="s">
        <v>14</v>
      </c>
      <c r="K104">
        <v>51</v>
      </c>
      <c r="L104">
        <v>0</v>
      </c>
      <c r="O104" s="56">
        <v>28520</v>
      </c>
      <c r="P104" s="82">
        <v>679</v>
      </c>
      <c r="Q104" s="82">
        <v>0</v>
      </c>
    </row>
    <row r="105" spans="1:17" x14ac:dyDescent="0.3">
      <c r="A105">
        <v>28524</v>
      </c>
      <c r="B105" t="s">
        <v>50</v>
      </c>
      <c r="C105">
        <f>VLOOKUP(A105,Table53[],3,FALSE)</f>
        <v>576</v>
      </c>
      <c r="D105">
        <f>VLOOKUP(A105,Table53[],4,FALSE)</f>
        <v>576</v>
      </c>
      <c r="I105">
        <v>28434</v>
      </c>
      <c r="J105" t="s">
        <v>9</v>
      </c>
      <c r="K105">
        <v>647</v>
      </c>
      <c r="L105">
        <v>0</v>
      </c>
      <c r="O105" s="56">
        <v>28521</v>
      </c>
      <c r="P105" s="82">
        <v>701</v>
      </c>
      <c r="Q105" s="82">
        <v>0</v>
      </c>
    </row>
    <row r="106" spans="1:17" x14ac:dyDescent="0.3">
      <c r="A106">
        <v>28349</v>
      </c>
      <c r="B106" t="s">
        <v>50</v>
      </c>
      <c r="C106">
        <f>VLOOKUP(A106,Table53[],3,FALSE)</f>
        <v>711</v>
      </c>
      <c r="D106">
        <f>VLOOKUP(A106,Table53[],4,FALSE)</f>
        <v>0</v>
      </c>
      <c r="I106">
        <v>28432</v>
      </c>
      <c r="J106" t="s">
        <v>11</v>
      </c>
      <c r="K106">
        <v>422</v>
      </c>
      <c r="L106">
        <v>0</v>
      </c>
      <c r="O106" s="56">
        <v>28522</v>
      </c>
      <c r="P106" s="82">
        <v>417</v>
      </c>
      <c r="Q106" s="82">
        <v>0</v>
      </c>
    </row>
    <row r="107" spans="1:17" x14ac:dyDescent="0.3">
      <c r="A107">
        <v>28491</v>
      </c>
      <c r="B107" t="s">
        <v>50</v>
      </c>
      <c r="C107">
        <f>VLOOKUP(A107,Table53[],3,FALSE)</f>
        <v>1966</v>
      </c>
      <c r="D107">
        <f>VLOOKUP(A107,Table53[],4,FALSE)</f>
        <v>0</v>
      </c>
      <c r="I107">
        <v>28430</v>
      </c>
      <c r="J107" t="s">
        <v>18</v>
      </c>
      <c r="K107">
        <v>1089</v>
      </c>
      <c r="L107">
        <v>0</v>
      </c>
      <c r="O107" s="56">
        <v>28523</v>
      </c>
      <c r="P107" s="82">
        <v>390</v>
      </c>
      <c r="Q107" s="82">
        <v>0</v>
      </c>
    </row>
    <row r="108" spans="1:17" x14ac:dyDescent="0.3">
      <c r="A108">
        <v>28360</v>
      </c>
      <c r="B108" t="s">
        <v>50</v>
      </c>
      <c r="C108">
        <f>VLOOKUP(A108,Table53[],3,FALSE)</f>
        <v>742</v>
      </c>
      <c r="D108">
        <f>VLOOKUP(A108,Table53[],4,FALSE)</f>
        <v>0</v>
      </c>
      <c r="I108">
        <v>28428</v>
      </c>
      <c r="J108" t="s">
        <v>21</v>
      </c>
      <c r="K108">
        <v>768</v>
      </c>
      <c r="L108">
        <v>0</v>
      </c>
      <c r="O108" s="56">
        <v>28524</v>
      </c>
      <c r="P108" s="82">
        <v>576</v>
      </c>
      <c r="Q108" s="82">
        <v>576</v>
      </c>
    </row>
    <row r="109" spans="1:17" x14ac:dyDescent="0.3">
      <c r="A109">
        <v>28358</v>
      </c>
      <c r="B109" t="s">
        <v>50</v>
      </c>
      <c r="C109">
        <f>VLOOKUP(A109,Table53[],3,FALSE)</f>
        <v>1220</v>
      </c>
      <c r="D109">
        <f>VLOOKUP(A109,Table53[],4,FALSE)</f>
        <v>1220</v>
      </c>
      <c r="I109">
        <v>28426</v>
      </c>
      <c r="J109" t="s">
        <v>9</v>
      </c>
      <c r="K109">
        <v>357</v>
      </c>
      <c r="L109">
        <v>0</v>
      </c>
      <c r="O109" s="56">
        <v>28525</v>
      </c>
      <c r="P109" s="82">
        <v>1315</v>
      </c>
      <c r="Q109" s="82">
        <v>0</v>
      </c>
    </row>
    <row r="110" spans="1:17" x14ac:dyDescent="0.3">
      <c r="A110">
        <v>28470</v>
      </c>
      <c r="B110" t="s">
        <v>1</v>
      </c>
      <c r="C110">
        <f>VLOOKUP(A110,Table53[],3,FALSE)</f>
        <v>697</v>
      </c>
      <c r="D110">
        <f>VLOOKUP(A110,Table53[],4,FALSE)</f>
        <v>0</v>
      </c>
      <c r="I110">
        <v>28425</v>
      </c>
      <c r="J110" t="s">
        <v>8</v>
      </c>
      <c r="K110">
        <v>543</v>
      </c>
      <c r="L110">
        <v>0</v>
      </c>
      <c r="O110" s="56">
        <v>28526</v>
      </c>
      <c r="P110" s="82">
        <v>2056.5</v>
      </c>
      <c r="Q110" s="82">
        <v>0</v>
      </c>
    </row>
    <row r="111" spans="1:17" x14ac:dyDescent="0.3">
      <c r="A111">
        <v>28406</v>
      </c>
      <c r="B111" t="s">
        <v>1</v>
      </c>
      <c r="C111">
        <f>VLOOKUP(A111,Table53[],3,FALSE)</f>
        <v>1466</v>
      </c>
      <c r="D111">
        <f>VLOOKUP(A111,Table53[],4,FALSE)</f>
        <v>0</v>
      </c>
      <c r="I111">
        <v>28422</v>
      </c>
      <c r="J111" t="s">
        <v>15</v>
      </c>
      <c r="K111">
        <v>424</v>
      </c>
      <c r="L111">
        <v>0</v>
      </c>
      <c r="O111" s="56">
        <v>28527</v>
      </c>
      <c r="P111" s="82">
        <v>453</v>
      </c>
      <c r="Q111" s="82">
        <v>0</v>
      </c>
    </row>
    <row r="112" spans="1:17" x14ac:dyDescent="0.3">
      <c r="A112">
        <v>28528</v>
      </c>
      <c r="B112" t="s">
        <v>1</v>
      </c>
      <c r="C112">
        <f>VLOOKUP(A112,Table53[],3,FALSE)</f>
        <v>309.95</v>
      </c>
      <c r="D112">
        <f>VLOOKUP(A112,Table53[],4,FALSE)</f>
        <v>0</v>
      </c>
      <c r="I112">
        <v>28420</v>
      </c>
      <c r="J112" t="s">
        <v>13</v>
      </c>
      <c r="K112">
        <v>1461</v>
      </c>
      <c r="L112">
        <v>0</v>
      </c>
      <c r="O112" s="56">
        <v>28528</v>
      </c>
      <c r="P112" s="82">
        <v>309.95</v>
      </c>
      <c r="Q112" s="82">
        <v>0</v>
      </c>
    </row>
    <row r="113" spans="1:17" x14ac:dyDescent="0.3">
      <c r="A113">
        <v>28517</v>
      </c>
      <c r="B113" t="s">
        <v>1</v>
      </c>
      <c r="C113">
        <f>VLOOKUP(A113,Table53[],3,FALSE)</f>
        <v>569</v>
      </c>
      <c r="D113">
        <f>VLOOKUP(A113,Table53[],4,FALSE)</f>
        <v>0</v>
      </c>
      <c r="I113">
        <v>28417</v>
      </c>
      <c r="J113" t="s">
        <v>18</v>
      </c>
      <c r="K113">
        <v>823</v>
      </c>
      <c r="L113">
        <v>0</v>
      </c>
      <c r="O113" s="56">
        <v>28529</v>
      </c>
      <c r="P113" s="82">
        <v>479</v>
      </c>
      <c r="Q113" s="82">
        <v>0</v>
      </c>
    </row>
    <row r="114" spans="1:17" x14ac:dyDescent="0.3">
      <c r="A114">
        <v>28457</v>
      </c>
      <c r="B114" t="s">
        <v>1</v>
      </c>
      <c r="C114">
        <f>VLOOKUP(A114,Table53[],3,FALSE)</f>
        <v>541</v>
      </c>
      <c r="D114">
        <f>VLOOKUP(A114,Table53[],4,FALSE)</f>
        <v>0</v>
      </c>
      <c r="I114">
        <v>28415</v>
      </c>
      <c r="J114" t="s">
        <v>8</v>
      </c>
      <c r="K114">
        <v>2081</v>
      </c>
      <c r="L114">
        <v>0</v>
      </c>
      <c r="O114" s="56">
        <v>28530</v>
      </c>
      <c r="P114" s="82">
        <v>-48</v>
      </c>
      <c r="Q114" s="82">
        <v>0</v>
      </c>
    </row>
    <row r="115" spans="1:17" x14ac:dyDescent="0.3">
      <c r="A115">
        <v>28489</v>
      </c>
      <c r="B115" t="s">
        <v>1</v>
      </c>
      <c r="C115">
        <f>VLOOKUP(A115,Table53[],3,FALSE)</f>
        <v>1238</v>
      </c>
      <c r="D115">
        <f>VLOOKUP(A115,Table53[],4,FALSE)</f>
        <v>0</v>
      </c>
      <c r="I115">
        <v>28413</v>
      </c>
      <c r="J115" t="s">
        <v>8</v>
      </c>
      <c r="K115">
        <v>543</v>
      </c>
      <c r="L115">
        <v>0</v>
      </c>
      <c r="O115" s="56">
        <v>28531</v>
      </c>
      <c r="P115" s="82">
        <v>465</v>
      </c>
      <c r="Q115" s="82">
        <v>0</v>
      </c>
    </row>
    <row r="116" spans="1:17" x14ac:dyDescent="0.3">
      <c r="A116">
        <v>28456</v>
      </c>
      <c r="B116" t="s">
        <v>1</v>
      </c>
      <c r="C116">
        <f>VLOOKUP(A116,Table53[],3,FALSE)</f>
        <v>558</v>
      </c>
      <c r="D116">
        <f>VLOOKUP(A116,Table53[],4,FALSE)</f>
        <v>558</v>
      </c>
      <c r="I116">
        <v>28412</v>
      </c>
      <c r="J116" t="s">
        <v>53</v>
      </c>
      <c r="K116">
        <v>446</v>
      </c>
      <c r="L116">
        <v>0</v>
      </c>
      <c r="O116" s="56">
        <v>28532</v>
      </c>
      <c r="P116" s="82">
        <v>568.65</v>
      </c>
      <c r="Q116" s="82">
        <v>0</v>
      </c>
    </row>
    <row r="117" spans="1:17" x14ac:dyDescent="0.3">
      <c r="A117">
        <v>28475</v>
      </c>
      <c r="B117" t="s">
        <v>1</v>
      </c>
      <c r="C117">
        <f>VLOOKUP(A117,Table53[],3,FALSE)</f>
        <v>165</v>
      </c>
      <c r="D117">
        <f>VLOOKUP(A117,Table53[],4,FALSE)</f>
        <v>0</v>
      </c>
      <c r="I117">
        <v>28410</v>
      </c>
      <c r="J117" t="s">
        <v>87</v>
      </c>
      <c r="K117">
        <v>300</v>
      </c>
      <c r="L117">
        <v>0</v>
      </c>
      <c r="O117" s="56">
        <v>28533</v>
      </c>
      <c r="P117" s="82">
        <v>633</v>
      </c>
      <c r="Q117" s="82">
        <v>0</v>
      </c>
    </row>
    <row r="118" spans="1:17" x14ac:dyDescent="0.3">
      <c r="A118">
        <v>28529</v>
      </c>
      <c r="B118" t="s">
        <v>1</v>
      </c>
      <c r="C118">
        <f>VLOOKUP(A118,Table53[],3,FALSE)</f>
        <v>479</v>
      </c>
      <c r="D118">
        <f>VLOOKUP(A118,Table53[],4,FALSE)</f>
        <v>0</v>
      </c>
      <c r="I118">
        <v>28408</v>
      </c>
      <c r="J118" t="s">
        <v>7</v>
      </c>
      <c r="K118">
        <v>0</v>
      </c>
      <c r="L118">
        <v>0</v>
      </c>
      <c r="O118" s="56">
        <v>28534</v>
      </c>
      <c r="P118" s="82">
        <v>852</v>
      </c>
      <c r="Q118" s="82">
        <v>0</v>
      </c>
    </row>
    <row r="119" spans="1:17" x14ac:dyDescent="0.3">
      <c r="A119">
        <v>28538</v>
      </c>
      <c r="B119" t="s">
        <v>1</v>
      </c>
      <c r="C119">
        <f>VLOOKUP(A119,Table53[],3,FALSE)</f>
        <v>857</v>
      </c>
      <c r="D119">
        <f>VLOOKUP(A119,Table53[],4,FALSE)</f>
        <v>857</v>
      </c>
      <c r="I119">
        <v>28407</v>
      </c>
      <c r="J119" t="s">
        <v>18</v>
      </c>
      <c r="K119">
        <v>891</v>
      </c>
      <c r="L119">
        <v>0</v>
      </c>
      <c r="O119" s="56">
        <v>28537</v>
      </c>
      <c r="P119" s="82">
        <v>459</v>
      </c>
      <c r="Q119" s="82">
        <v>0</v>
      </c>
    </row>
    <row r="120" spans="1:17" x14ac:dyDescent="0.3">
      <c r="I120">
        <v>28406</v>
      </c>
      <c r="J120" t="s">
        <v>8</v>
      </c>
      <c r="K120">
        <v>1466</v>
      </c>
      <c r="L120">
        <v>0</v>
      </c>
      <c r="O120" s="56">
        <v>28538</v>
      </c>
      <c r="P120" s="82">
        <v>857</v>
      </c>
      <c r="Q120" s="82">
        <v>857</v>
      </c>
    </row>
    <row r="121" spans="1:17" x14ac:dyDescent="0.3">
      <c r="I121">
        <v>28402</v>
      </c>
      <c r="J121" t="s">
        <v>12</v>
      </c>
      <c r="K121">
        <v>26</v>
      </c>
      <c r="L121">
        <v>0</v>
      </c>
      <c r="O121" s="56">
        <v>28539</v>
      </c>
      <c r="P121" s="82">
        <v>328</v>
      </c>
      <c r="Q121" s="82">
        <v>0</v>
      </c>
    </row>
    <row r="122" spans="1:17" x14ac:dyDescent="0.3">
      <c r="I122">
        <v>28399</v>
      </c>
      <c r="J122" t="s">
        <v>15</v>
      </c>
      <c r="K122">
        <v>924</v>
      </c>
      <c r="L122">
        <v>0</v>
      </c>
      <c r="O122" s="56">
        <v>28540</v>
      </c>
      <c r="P122" s="82">
        <v>1304</v>
      </c>
      <c r="Q122" s="82">
        <v>0</v>
      </c>
    </row>
    <row r="123" spans="1:17" x14ac:dyDescent="0.3">
      <c r="I123">
        <v>28394</v>
      </c>
      <c r="J123" t="s">
        <v>11</v>
      </c>
      <c r="K123">
        <v>682</v>
      </c>
      <c r="L123">
        <v>0</v>
      </c>
      <c r="O123" s="56" t="s">
        <v>30</v>
      </c>
      <c r="P123" s="82">
        <v>79822.05</v>
      </c>
      <c r="Q123" s="82">
        <v>12064.5</v>
      </c>
    </row>
    <row r="124" spans="1:17" x14ac:dyDescent="0.3">
      <c r="I124">
        <v>28392</v>
      </c>
      <c r="J124" t="s">
        <v>87</v>
      </c>
      <c r="K124">
        <v>377</v>
      </c>
      <c r="L124">
        <v>0</v>
      </c>
    </row>
    <row r="125" spans="1:17" x14ac:dyDescent="0.3">
      <c r="I125">
        <v>28391</v>
      </c>
      <c r="J125" t="s">
        <v>87</v>
      </c>
      <c r="K125">
        <v>426</v>
      </c>
      <c r="L125">
        <v>0</v>
      </c>
    </row>
    <row r="126" spans="1:17" x14ac:dyDescent="0.3">
      <c r="I126">
        <v>28387</v>
      </c>
      <c r="J126" t="s">
        <v>8</v>
      </c>
      <c r="K126">
        <v>523</v>
      </c>
      <c r="L126">
        <v>0</v>
      </c>
    </row>
    <row r="127" spans="1:17" x14ac:dyDescent="0.3">
      <c r="I127">
        <v>28386</v>
      </c>
      <c r="J127" t="s">
        <v>18</v>
      </c>
      <c r="K127">
        <v>477</v>
      </c>
      <c r="L127">
        <v>0</v>
      </c>
    </row>
    <row r="128" spans="1:17" x14ac:dyDescent="0.3">
      <c r="I128">
        <v>28384</v>
      </c>
      <c r="J128" t="s">
        <v>7</v>
      </c>
      <c r="K128">
        <v>0</v>
      </c>
      <c r="L128">
        <v>0</v>
      </c>
    </row>
    <row r="129" spans="9:12" x14ac:dyDescent="0.3">
      <c r="I129">
        <v>28382</v>
      </c>
      <c r="J129" t="s">
        <v>87</v>
      </c>
      <c r="K129">
        <v>500</v>
      </c>
      <c r="L129">
        <v>0</v>
      </c>
    </row>
    <row r="130" spans="9:12" x14ac:dyDescent="0.3">
      <c r="I130">
        <v>28380</v>
      </c>
      <c r="J130" t="s">
        <v>18</v>
      </c>
      <c r="K130">
        <v>598</v>
      </c>
      <c r="L130">
        <v>598</v>
      </c>
    </row>
    <row r="131" spans="9:12" x14ac:dyDescent="0.3">
      <c r="I131">
        <v>28378</v>
      </c>
      <c r="J131" t="s">
        <v>11</v>
      </c>
      <c r="K131">
        <v>457</v>
      </c>
      <c r="L131">
        <v>0</v>
      </c>
    </row>
    <row r="132" spans="9:12" x14ac:dyDescent="0.3">
      <c r="I132">
        <v>28377</v>
      </c>
      <c r="J132" t="s">
        <v>18</v>
      </c>
      <c r="K132">
        <v>716.5</v>
      </c>
      <c r="L132">
        <v>0</v>
      </c>
    </row>
    <row r="133" spans="9:12" x14ac:dyDescent="0.3">
      <c r="I133">
        <v>28376</v>
      </c>
      <c r="J133" t="s">
        <v>91</v>
      </c>
      <c r="K133">
        <v>0</v>
      </c>
      <c r="L133">
        <v>0</v>
      </c>
    </row>
    <row r="134" spans="9:12" x14ac:dyDescent="0.3">
      <c r="I134">
        <v>28375</v>
      </c>
      <c r="J134" t="s">
        <v>8</v>
      </c>
      <c r="K134">
        <v>723</v>
      </c>
      <c r="L134">
        <v>0</v>
      </c>
    </row>
    <row r="135" spans="9:12" x14ac:dyDescent="0.3">
      <c r="I135">
        <v>28371</v>
      </c>
      <c r="J135" t="s">
        <v>7</v>
      </c>
      <c r="K135">
        <v>0</v>
      </c>
      <c r="L135">
        <v>0</v>
      </c>
    </row>
    <row r="136" spans="9:12" x14ac:dyDescent="0.3">
      <c r="I136">
        <v>28368</v>
      </c>
      <c r="J136" t="s">
        <v>7</v>
      </c>
      <c r="K136">
        <v>0</v>
      </c>
      <c r="L136">
        <v>0</v>
      </c>
    </row>
    <row r="137" spans="9:12" x14ac:dyDescent="0.3">
      <c r="I137">
        <v>28365</v>
      </c>
      <c r="J137" t="s">
        <v>8</v>
      </c>
      <c r="K137">
        <v>508</v>
      </c>
      <c r="L137">
        <v>0</v>
      </c>
    </row>
    <row r="138" spans="9:12" x14ac:dyDescent="0.3">
      <c r="I138">
        <v>28364</v>
      </c>
      <c r="J138" t="s">
        <v>87</v>
      </c>
      <c r="K138">
        <v>602</v>
      </c>
      <c r="L138">
        <v>0</v>
      </c>
    </row>
    <row r="139" spans="9:12" x14ac:dyDescent="0.3">
      <c r="I139">
        <v>28360</v>
      </c>
      <c r="J139" t="s">
        <v>91</v>
      </c>
      <c r="K139">
        <v>742</v>
      </c>
      <c r="L139">
        <v>0</v>
      </c>
    </row>
    <row r="140" spans="9:12" x14ac:dyDescent="0.3">
      <c r="I140">
        <v>28358</v>
      </c>
      <c r="J140" t="s">
        <v>91</v>
      </c>
      <c r="K140">
        <v>1220</v>
      </c>
      <c r="L140">
        <v>1220</v>
      </c>
    </row>
    <row r="141" spans="9:12" x14ac:dyDescent="0.3">
      <c r="I141">
        <v>28357</v>
      </c>
      <c r="J141" t="s">
        <v>12</v>
      </c>
      <c r="K141">
        <v>617</v>
      </c>
      <c r="L141">
        <v>0</v>
      </c>
    </row>
    <row r="142" spans="9:12" x14ac:dyDescent="0.3">
      <c r="I142">
        <v>28354</v>
      </c>
      <c r="J142" t="s">
        <v>18</v>
      </c>
      <c r="K142">
        <v>0</v>
      </c>
      <c r="L142">
        <v>0</v>
      </c>
    </row>
    <row r="143" spans="9:12" x14ac:dyDescent="0.3">
      <c r="I143">
        <v>28352</v>
      </c>
      <c r="J143" t="s">
        <v>67</v>
      </c>
      <c r="K143">
        <v>934</v>
      </c>
      <c r="L143">
        <v>0</v>
      </c>
    </row>
    <row r="144" spans="9:12" x14ac:dyDescent="0.3">
      <c r="I144">
        <v>28349</v>
      </c>
      <c r="J144" t="s">
        <v>91</v>
      </c>
      <c r="K144">
        <v>711</v>
      </c>
      <c r="L144">
        <v>0</v>
      </c>
    </row>
    <row r="145" spans="9:12" x14ac:dyDescent="0.3">
      <c r="I145">
        <v>28348</v>
      </c>
      <c r="J145" t="s">
        <v>20</v>
      </c>
      <c r="K145">
        <v>0</v>
      </c>
      <c r="L145">
        <v>0</v>
      </c>
    </row>
    <row r="146" spans="9:12" x14ac:dyDescent="0.3">
      <c r="I146">
        <v>28343</v>
      </c>
      <c r="J146" t="s">
        <v>67</v>
      </c>
      <c r="K146">
        <v>918</v>
      </c>
      <c r="L146">
        <v>918</v>
      </c>
    </row>
    <row r="147" spans="9:12" x14ac:dyDescent="0.3">
      <c r="I147">
        <v>28339</v>
      </c>
      <c r="J147" t="s">
        <v>67</v>
      </c>
      <c r="K147">
        <v>460</v>
      </c>
      <c r="L147">
        <v>460</v>
      </c>
    </row>
    <row r="148" spans="9:12" x14ac:dyDescent="0.3">
      <c r="I148">
        <v>28337</v>
      </c>
      <c r="J148" t="s">
        <v>67</v>
      </c>
      <c r="K148">
        <v>346</v>
      </c>
      <c r="L148">
        <v>0</v>
      </c>
    </row>
    <row r="149" spans="9:12" x14ac:dyDescent="0.3">
      <c r="I149">
        <v>28330</v>
      </c>
      <c r="J149" t="s">
        <v>67</v>
      </c>
      <c r="K149">
        <v>530</v>
      </c>
      <c r="L149">
        <v>0</v>
      </c>
    </row>
    <row r="150" spans="9:12" x14ac:dyDescent="0.3">
      <c r="I150">
        <v>28329</v>
      </c>
      <c r="J150" t="s">
        <v>11</v>
      </c>
      <c r="K150">
        <v>1277</v>
      </c>
      <c r="L150">
        <v>1277</v>
      </c>
    </row>
    <row r="151" spans="9:12" x14ac:dyDescent="0.3">
      <c r="I151">
        <v>28328</v>
      </c>
      <c r="J151" t="s">
        <v>89</v>
      </c>
      <c r="K151">
        <v>617</v>
      </c>
      <c r="L151">
        <v>0</v>
      </c>
    </row>
    <row r="152" spans="9:12" x14ac:dyDescent="0.3">
      <c r="I152">
        <v>28326</v>
      </c>
      <c r="J152" t="s">
        <v>7</v>
      </c>
      <c r="K152">
        <v>0</v>
      </c>
      <c r="L152">
        <v>0</v>
      </c>
    </row>
    <row r="153" spans="9:12" x14ac:dyDescent="0.3">
      <c r="I153">
        <v>28325</v>
      </c>
      <c r="J153" t="s">
        <v>15</v>
      </c>
      <c r="K153">
        <v>420</v>
      </c>
      <c r="L153">
        <v>0</v>
      </c>
    </row>
    <row r="154" spans="9:12" x14ac:dyDescent="0.3">
      <c r="I154">
        <v>28322</v>
      </c>
      <c r="J154" t="s">
        <v>15</v>
      </c>
      <c r="K154">
        <v>0</v>
      </c>
      <c r="L154">
        <v>0</v>
      </c>
    </row>
    <row r="155" spans="9:12" x14ac:dyDescent="0.3">
      <c r="I155">
        <v>28316</v>
      </c>
      <c r="J155" t="s">
        <v>8</v>
      </c>
      <c r="K155">
        <v>434</v>
      </c>
      <c r="L155">
        <v>0</v>
      </c>
    </row>
    <row r="156" spans="9:12" x14ac:dyDescent="0.3">
      <c r="I156">
        <v>28312</v>
      </c>
      <c r="J156" t="s">
        <v>67</v>
      </c>
      <c r="K156">
        <v>645</v>
      </c>
      <c r="L156">
        <v>0</v>
      </c>
    </row>
    <row r="157" spans="9:12" x14ac:dyDescent="0.3">
      <c r="I157">
        <v>28311</v>
      </c>
      <c r="J157" t="s">
        <v>7</v>
      </c>
      <c r="K157">
        <v>0</v>
      </c>
      <c r="L157">
        <v>0</v>
      </c>
    </row>
    <row r="158" spans="9:12" x14ac:dyDescent="0.3">
      <c r="I158">
        <v>28305</v>
      </c>
      <c r="J158" t="s">
        <v>89</v>
      </c>
      <c r="K158">
        <v>480</v>
      </c>
      <c r="L158">
        <v>0</v>
      </c>
    </row>
    <row r="159" spans="9:12" x14ac:dyDescent="0.3">
      <c r="I159">
        <v>28303</v>
      </c>
      <c r="J159" t="s">
        <v>89</v>
      </c>
      <c r="K159">
        <v>765</v>
      </c>
      <c r="L159">
        <v>765</v>
      </c>
    </row>
    <row r="160" spans="9:12" x14ac:dyDescent="0.3">
      <c r="I160">
        <v>28301</v>
      </c>
      <c r="J160" t="s">
        <v>89</v>
      </c>
      <c r="K160">
        <v>1093</v>
      </c>
      <c r="L160">
        <v>0</v>
      </c>
    </row>
    <row r="161" spans="9:12" x14ac:dyDescent="0.3">
      <c r="I161">
        <v>28298</v>
      </c>
      <c r="J161" t="s">
        <v>11</v>
      </c>
      <c r="K161">
        <v>432</v>
      </c>
      <c r="L161">
        <v>0</v>
      </c>
    </row>
    <row r="162" spans="9:12" x14ac:dyDescent="0.3">
      <c r="I162">
        <v>28286</v>
      </c>
      <c r="J162" t="s">
        <v>89</v>
      </c>
      <c r="K162">
        <v>776</v>
      </c>
      <c r="L162">
        <v>776</v>
      </c>
    </row>
    <row r="163" spans="9:12" x14ac:dyDescent="0.3">
      <c r="I163">
        <v>28282</v>
      </c>
      <c r="J163" t="s">
        <v>89</v>
      </c>
      <c r="K163">
        <v>1003</v>
      </c>
      <c r="L163">
        <v>0</v>
      </c>
    </row>
    <row r="164" spans="9:12" x14ac:dyDescent="0.3">
      <c r="I164">
        <v>28276</v>
      </c>
      <c r="J164" t="s">
        <v>89</v>
      </c>
      <c r="K164">
        <v>891</v>
      </c>
      <c r="L164">
        <v>891</v>
      </c>
    </row>
    <row r="165" spans="9:12" x14ac:dyDescent="0.3">
      <c r="I165">
        <v>28274</v>
      </c>
      <c r="J165" t="s">
        <v>8</v>
      </c>
      <c r="K165">
        <v>699</v>
      </c>
      <c r="L165">
        <v>0</v>
      </c>
    </row>
    <row r="166" spans="9:12" x14ac:dyDescent="0.3">
      <c r="I166">
        <v>28266</v>
      </c>
      <c r="J166" t="s">
        <v>11</v>
      </c>
      <c r="K166">
        <v>0</v>
      </c>
      <c r="L166">
        <v>0</v>
      </c>
    </row>
    <row r="167" spans="9:12" x14ac:dyDescent="0.3">
      <c r="I167">
        <v>28265</v>
      </c>
      <c r="J167" t="s">
        <v>67</v>
      </c>
      <c r="K167">
        <v>476</v>
      </c>
      <c r="L167">
        <v>0</v>
      </c>
    </row>
    <row r="168" spans="9:12" x14ac:dyDescent="0.3">
      <c r="I168">
        <v>28264</v>
      </c>
      <c r="J168" t="s">
        <v>67</v>
      </c>
      <c r="K168">
        <v>1951</v>
      </c>
      <c r="L168">
        <v>1951</v>
      </c>
    </row>
    <row r="169" spans="9:12" x14ac:dyDescent="0.3">
      <c r="I169">
        <v>28263</v>
      </c>
      <c r="J169" t="s">
        <v>9</v>
      </c>
      <c r="K169">
        <v>440</v>
      </c>
      <c r="L169">
        <v>0</v>
      </c>
    </row>
    <row r="170" spans="9:12" x14ac:dyDescent="0.3">
      <c r="I170">
        <v>28260</v>
      </c>
      <c r="J170" t="s">
        <v>67</v>
      </c>
      <c r="K170">
        <v>2213</v>
      </c>
      <c r="L170">
        <v>0</v>
      </c>
    </row>
    <row r="171" spans="9:12" x14ac:dyDescent="0.3">
      <c r="I171">
        <v>28259</v>
      </c>
      <c r="J171" t="s">
        <v>67</v>
      </c>
      <c r="K171">
        <v>455</v>
      </c>
      <c r="L171">
        <v>0</v>
      </c>
    </row>
    <row r="172" spans="9:12" x14ac:dyDescent="0.3">
      <c r="I172">
        <v>28254</v>
      </c>
      <c r="J172" t="s">
        <v>7</v>
      </c>
      <c r="K172">
        <v>0</v>
      </c>
      <c r="L172">
        <v>0</v>
      </c>
    </row>
    <row r="173" spans="9:12" x14ac:dyDescent="0.3">
      <c r="I173">
        <v>28251</v>
      </c>
      <c r="J173" t="s">
        <v>7</v>
      </c>
      <c r="K173">
        <v>0</v>
      </c>
      <c r="L173">
        <v>0</v>
      </c>
    </row>
    <row r="174" spans="9:12" x14ac:dyDescent="0.3">
      <c r="I174">
        <v>28250</v>
      </c>
      <c r="J174" t="s">
        <v>7</v>
      </c>
      <c r="K174">
        <v>0</v>
      </c>
      <c r="L174">
        <v>0</v>
      </c>
    </row>
    <row r="175" spans="9:12" x14ac:dyDescent="0.3">
      <c r="I175">
        <v>28248</v>
      </c>
      <c r="J175" t="s">
        <v>12</v>
      </c>
      <c r="K175">
        <v>556</v>
      </c>
      <c r="L175">
        <v>0</v>
      </c>
    </row>
    <row r="176" spans="9:12" x14ac:dyDescent="0.3">
      <c r="I176">
        <v>28246</v>
      </c>
      <c r="J176" t="s">
        <v>7</v>
      </c>
      <c r="K176">
        <v>0</v>
      </c>
      <c r="L176">
        <v>0</v>
      </c>
    </row>
    <row r="177" spans="9:12" x14ac:dyDescent="0.3">
      <c r="I177">
        <v>28244</v>
      </c>
      <c r="J177" t="s">
        <v>7</v>
      </c>
      <c r="K177">
        <v>0</v>
      </c>
      <c r="L177">
        <v>0</v>
      </c>
    </row>
    <row r="178" spans="9:12" x14ac:dyDescent="0.3">
      <c r="I178">
        <v>28241</v>
      </c>
      <c r="J178" t="s">
        <v>67</v>
      </c>
      <c r="K178">
        <v>529</v>
      </c>
      <c r="L178">
        <v>0</v>
      </c>
    </row>
    <row r="179" spans="9:12" x14ac:dyDescent="0.3">
      <c r="I179">
        <v>28240</v>
      </c>
      <c r="J179" t="s">
        <v>12</v>
      </c>
      <c r="K179">
        <v>659</v>
      </c>
      <c r="L179">
        <v>0</v>
      </c>
    </row>
    <row r="180" spans="9:12" x14ac:dyDescent="0.3">
      <c r="I180">
        <v>28237</v>
      </c>
      <c r="J180" t="s">
        <v>9</v>
      </c>
      <c r="K180">
        <v>637</v>
      </c>
      <c r="L180">
        <v>0</v>
      </c>
    </row>
    <row r="181" spans="9:12" x14ac:dyDescent="0.3">
      <c r="I181">
        <v>28236</v>
      </c>
      <c r="J181" t="s">
        <v>89</v>
      </c>
      <c r="K181">
        <v>423</v>
      </c>
      <c r="L181">
        <v>0</v>
      </c>
    </row>
    <row r="182" spans="9:12" x14ac:dyDescent="0.3">
      <c r="I182">
        <v>28235</v>
      </c>
      <c r="J182" t="s">
        <v>67</v>
      </c>
      <c r="K182">
        <v>458</v>
      </c>
      <c r="L182">
        <v>0</v>
      </c>
    </row>
    <row r="183" spans="9:12" x14ac:dyDescent="0.3">
      <c r="I183">
        <v>28228</v>
      </c>
      <c r="J183" t="s">
        <v>67</v>
      </c>
      <c r="K183">
        <v>204</v>
      </c>
      <c r="L183">
        <v>0</v>
      </c>
    </row>
    <row r="184" spans="9:12" x14ac:dyDescent="0.3">
      <c r="I184">
        <v>28223</v>
      </c>
      <c r="J184" t="s">
        <v>67</v>
      </c>
      <c r="K184">
        <v>0</v>
      </c>
      <c r="L184">
        <v>0</v>
      </c>
    </row>
    <row r="185" spans="9:12" x14ac:dyDescent="0.3">
      <c r="I185">
        <v>28220</v>
      </c>
      <c r="J185" t="s">
        <v>8</v>
      </c>
      <c r="K185">
        <v>1216</v>
      </c>
      <c r="L185">
        <v>0</v>
      </c>
    </row>
    <row r="186" spans="9:12" x14ac:dyDescent="0.3">
      <c r="I186">
        <v>28207</v>
      </c>
      <c r="J186" t="s">
        <v>7</v>
      </c>
      <c r="K186">
        <v>0</v>
      </c>
      <c r="L186">
        <v>0</v>
      </c>
    </row>
    <row r="187" spans="9:12" x14ac:dyDescent="0.3">
      <c r="I187">
        <v>28205</v>
      </c>
      <c r="J187" t="s">
        <v>7</v>
      </c>
      <c r="K187">
        <v>0</v>
      </c>
      <c r="L187">
        <v>0</v>
      </c>
    </row>
    <row r="188" spans="9:12" x14ac:dyDescent="0.3">
      <c r="I188">
        <v>28201</v>
      </c>
      <c r="J188" t="s">
        <v>7</v>
      </c>
      <c r="K188">
        <v>0</v>
      </c>
      <c r="L188">
        <v>0</v>
      </c>
    </row>
    <row r="189" spans="9:12" x14ac:dyDescent="0.3">
      <c r="I189">
        <v>28200</v>
      </c>
      <c r="J189" t="s">
        <v>7</v>
      </c>
      <c r="K189">
        <v>0</v>
      </c>
      <c r="L189">
        <v>0</v>
      </c>
    </row>
    <row r="190" spans="9:12" x14ac:dyDescent="0.3">
      <c r="I190">
        <v>28195</v>
      </c>
      <c r="J190" t="s">
        <v>7</v>
      </c>
      <c r="K190">
        <v>0</v>
      </c>
      <c r="L190">
        <v>0</v>
      </c>
    </row>
    <row r="191" spans="9:12" x14ac:dyDescent="0.3">
      <c r="I191">
        <v>28193</v>
      </c>
      <c r="J191" t="s">
        <v>7</v>
      </c>
      <c r="K191">
        <v>0</v>
      </c>
      <c r="L191">
        <v>0</v>
      </c>
    </row>
    <row r="192" spans="9:12" x14ac:dyDescent="0.3">
      <c r="I192">
        <v>28191</v>
      </c>
      <c r="J192" t="s">
        <v>15</v>
      </c>
      <c r="K192">
        <v>509</v>
      </c>
      <c r="L192">
        <v>0</v>
      </c>
    </row>
    <row r="193" spans="9:12" x14ac:dyDescent="0.3">
      <c r="I193">
        <v>28190</v>
      </c>
      <c r="J193" t="s">
        <v>7</v>
      </c>
      <c r="K193">
        <v>0</v>
      </c>
      <c r="L193">
        <v>0</v>
      </c>
    </row>
    <row r="194" spans="9:12" x14ac:dyDescent="0.3">
      <c r="I194">
        <v>28186</v>
      </c>
      <c r="J194" t="s">
        <v>7</v>
      </c>
      <c r="K194">
        <v>0</v>
      </c>
      <c r="L194">
        <v>0</v>
      </c>
    </row>
    <row r="195" spans="9:12" x14ac:dyDescent="0.3">
      <c r="I195">
        <v>28182</v>
      </c>
      <c r="J195" t="s">
        <v>7</v>
      </c>
      <c r="K195">
        <v>0</v>
      </c>
      <c r="L195">
        <v>0</v>
      </c>
    </row>
    <row r="196" spans="9:12" x14ac:dyDescent="0.3">
      <c r="I196">
        <v>28161</v>
      </c>
      <c r="J196" t="s">
        <v>13</v>
      </c>
      <c r="K196">
        <v>511</v>
      </c>
      <c r="L196">
        <v>0</v>
      </c>
    </row>
    <row r="197" spans="9:12" x14ac:dyDescent="0.3">
      <c r="I197">
        <v>28150</v>
      </c>
      <c r="J197" t="s">
        <v>67</v>
      </c>
      <c r="K197">
        <v>614</v>
      </c>
      <c r="L197">
        <v>614</v>
      </c>
    </row>
    <row r="198" spans="9:12" x14ac:dyDescent="0.3">
      <c r="I198">
        <v>28147</v>
      </c>
      <c r="J198" t="s">
        <v>89</v>
      </c>
      <c r="K198">
        <v>1082</v>
      </c>
      <c r="L198">
        <v>0</v>
      </c>
    </row>
    <row r="199" spans="9:12" x14ac:dyDescent="0.3">
      <c r="I199">
        <v>28142</v>
      </c>
      <c r="J199" t="s">
        <v>18</v>
      </c>
      <c r="K199">
        <v>72</v>
      </c>
      <c r="L199">
        <v>0</v>
      </c>
    </row>
    <row r="200" spans="9:12" x14ac:dyDescent="0.3">
      <c r="I200">
        <v>28117</v>
      </c>
      <c r="J200" t="s">
        <v>8</v>
      </c>
      <c r="K200">
        <v>620</v>
      </c>
      <c r="L200">
        <v>0</v>
      </c>
    </row>
    <row r="201" spans="9:12" x14ac:dyDescent="0.3">
      <c r="I201">
        <v>28104</v>
      </c>
      <c r="J201" t="s">
        <v>9</v>
      </c>
      <c r="K201">
        <v>985</v>
      </c>
      <c r="L201">
        <v>0</v>
      </c>
    </row>
    <row r="202" spans="9:12" x14ac:dyDescent="0.3">
      <c r="I202">
        <v>28100</v>
      </c>
      <c r="J202" t="s">
        <v>13</v>
      </c>
      <c r="K202">
        <v>0</v>
      </c>
      <c r="L202">
        <v>0</v>
      </c>
    </row>
    <row r="203" spans="9:12" x14ac:dyDescent="0.3">
      <c r="I203">
        <v>28093</v>
      </c>
      <c r="J203" t="s">
        <v>7</v>
      </c>
      <c r="K203">
        <v>0</v>
      </c>
      <c r="L203">
        <v>0</v>
      </c>
    </row>
    <row r="204" spans="9:12" x14ac:dyDescent="0.3">
      <c r="I204">
        <v>28083</v>
      </c>
      <c r="J204" t="s">
        <v>15</v>
      </c>
      <c r="K204">
        <v>-27</v>
      </c>
      <c r="L204">
        <v>0</v>
      </c>
    </row>
    <row r="205" spans="9:12" x14ac:dyDescent="0.3">
      <c r="I205">
        <v>28076</v>
      </c>
      <c r="J205" t="s">
        <v>67</v>
      </c>
      <c r="K205">
        <v>-25</v>
      </c>
      <c r="L205">
        <v>0</v>
      </c>
    </row>
    <row r="206" spans="9:12" x14ac:dyDescent="0.3">
      <c r="I206">
        <v>28074</v>
      </c>
      <c r="J206" t="s">
        <v>7</v>
      </c>
      <c r="K206">
        <v>0</v>
      </c>
      <c r="L206">
        <v>0</v>
      </c>
    </row>
    <row r="207" spans="9:12" x14ac:dyDescent="0.3">
      <c r="I207">
        <v>28063</v>
      </c>
      <c r="J207" t="s">
        <v>9</v>
      </c>
      <c r="K207">
        <v>52</v>
      </c>
      <c r="L207">
        <v>0</v>
      </c>
    </row>
    <row r="208" spans="9:12" x14ac:dyDescent="0.3">
      <c r="I208">
        <v>28056</v>
      </c>
      <c r="J208" t="s">
        <v>67</v>
      </c>
      <c r="K208">
        <v>0</v>
      </c>
      <c r="L208">
        <v>0</v>
      </c>
    </row>
    <row r="209" spans="9:12" x14ac:dyDescent="0.3">
      <c r="I209">
        <v>28054</v>
      </c>
      <c r="J209" t="s">
        <v>7</v>
      </c>
      <c r="K209">
        <v>0</v>
      </c>
      <c r="L209">
        <v>0</v>
      </c>
    </row>
    <row r="210" spans="9:12" x14ac:dyDescent="0.3">
      <c r="I210">
        <v>28052</v>
      </c>
      <c r="J210" t="s">
        <v>67</v>
      </c>
      <c r="K210">
        <v>0</v>
      </c>
      <c r="L210">
        <v>0</v>
      </c>
    </row>
    <row r="211" spans="9:12" x14ac:dyDescent="0.3">
      <c r="I211">
        <v>28046</v>
      </c>
      <c r="J211" t="s">
        <v>15</v>
      </c>
      <c r="K211">
        <v>0</v>
      </c>
      <c r="L211">
        <v>0</v>
      </c>
    </row>
    <row r="212" spans="9:12" x14ac:dyDescent="0.3">
      <c r="I212">
        <v>28044</v>
      </c>
      <c r="J212" t="s">
        <v>7</v>
      </c>
      <c r="K212">
        <v>0</v>
      </c>
      <c r="L212">
        <v>0</v>
      </c>
    </row>
    <row r="213" spans="9:12" x14ac:dyDescent="0.3">
      <c r="I213">
        <v>28043</v>
      </c>
      <c r="J213" t="s">
        <v>18</v>
      </c>
      <c r="K213">
        <v>0</v>
      </c>
      <c r="L213">
        <v>0</v>
      </c>
    </row>
    <row r="214" spans="9:12" x14ac:dyDescent="0.3">
      <c r="I214">
        <v>28039</v>
      </c>
      <c r="J214" t="s">
        <v>67</v>
      </c>
      <c r="K214">
        <v>226</v>
      </c>
      <c r="L214">
        <v>0</v>
      </c>
    </row>
    <row r="215" spans="9:12" x14ac:dyDescent="0.3">
      <c r="I215">
        <v>28016</v>
      </c>
      <c r="J215" t="s">
        <v>8</v>
      </c>
      <c r="K215">
        <v>564</v>
      </c>
      <c r="L215">
        <v>0</v>
      </c>
    </row>
    <row r="216" spans="9:12" x14ac:dyDescent="0.3">
      <c r="I216">
        <v>28012</v>
      </c>
      <c r="J216" t="s">
        <v>7</v>
      </c>
      <c r="K216">
        <v>95</v>
      </c>
      <c r="L216">
        <v>0</v>
      </c>
    </row>
    <row r="217" spans="9:12" x14ac:dyDescent="0.3">
      <c r="I217">
        <v>28001</v>
      </c>
      <c r="J217" t="s">
        <v>18</v>
      </c>
      <c r="K217">
        <v>434</v>
      </c>
      <c r="L217">
        <v>0</v>
      </c>
    </row>
    <row r="218" spans="9:12" x14ac:dyDescent="0.3">
      <c r="I218">
        <v>27995</v>
      </c>
      <c r="J218" t="s">
        <v>7</v>
      </c>
      <c r="K218">
        <v>0</v>
      </c>
      <c r="L218">
        <v>0</v>
      </c>
    </row>
    <row r="219" spans="9:12" x14ac:dyDescent="0.3">
      <c r="I219">
        <v>27973</v>
      </c>
      <c r="J219" t="s">
        <v>9</v>
      </c>
      <c r="K219">
        <v>0</v>
      </c>
      <c r="L219">
        <v>0</v>
      </c>
    </row>
    <row r="220" spans="9:12" x14ac:dyDescent="0.3">
      <c r="I220">
        <v>27962</v>
      </c>
      <c r="J220" t="s">
        <v>14</v>
      </c>
      <c r="K220">
        <v>449</v>
      </c>
      <c r="L220">
        <v>0</v>
      </c>
    </row>
    <row r="221" spans="9:12" x14ac:dyDescent="0.3">
      <c r="I221">
        <v>27951</v>
      </c>
      <c r="J221" t="s">
        <v>7</v>
      </c>
      <c r="K221">
        <v>0</v>
      </c>
      <c r="L221">
        <v>0</v>
      </c>
    </row>
    <row r="222" spans="9:12" x14ac:dyDescent="0.3">
      <c r="I222">
        <v>27950</v>
      </c>
      <c r="J222" t="s">
        <v>91</v>
      </c>
      <c r="K222">
        <v>0</v>
      </c>
      <c r="L222">
        <v>0</v>
      </c>
    </row>
    <row r="223" spans="9:12" x14ac:dyDescent="0.3">
      <c r="I223">
        <v>27941</v>
      </c>
      <c r="J223" t="s">
        <v>7</v>
      </c>
      <c r="K223">
        <v>0</v>
      </c>
      <c r="L223">
        <v>25</v>
      </c>
    </row>
    <row r="224" spans="9:12" x14ac:dyDescent="0.3">
      <c r="I224">
        <v>27940</v>
      </c>
      <c r="J224" t="s">
        <v>87</v>
      </c>
      <c r="K224">
        <v>169</v>
      </c>
      <c r="L224">
        <v>0</v>
      </c>
    </row>
    <row r="225" spans="9:12" x14ac:dyDescent="0.3">
      <c r="I225">
        <v>27927</v>
      </c>
      <c r="J225" t="s">
        <v>7</v>
      </c>
      <c r="K225">
        <v>0</v>
      </c>
      <c r="L225">
        <v>0</v>
      </c>
    </row>
    <row r="226" spans="9:12" x14ac:dyDescent="0.3">
      <c r="I226">
        <v>27925</v>
      </c>
      <c r="J226" t="s">
        <v>7</v>
      </c>
      <c r="K226">
        <v>0</v>
      </c>
      <c r="L226">
        <v>0</v>
      </c>
    </row>
    <row r="227" spans="9:12" x14ac:dyDescent="0.3">
      <c r="I227">
        <v>27911</v>
      </c>
      <c r="J227" t="s">
        <v>18</v>
      </c>
      <c r="K227">
        <v>0</v>
      </c>
      <c r="L227">
        <v>0</v>
      </c>
    </row>
    <row r="228" spans="9:12" x14ac:dyDescent="0.3">
      <c r="I228">
        <v>27902</v>
      </c>
      <c r="J228" t="s">
        <v>89</v>
      </c>
      <c r="K228">
        <v>145</v>
      </c>
      <c r="L228">
        <v>0</v>
      </c>
    </row>
    <row r="229" spans="9:12" x14ac:dyDescent="0.3">
      <c r="I229">
        <v>27879</v>
      </c>
      <c r="J229" t="s">
        <v>15</v>
      </c>
      <c r="K229">
        <v>460</v>
      </c>
      <c r="L229">
        <v>0</v>
      </c>
    </row>
    <row r="230" spans="9:12" x14ac:dyDescent="0.3">
      <c r="I230">
        <v>27875</v>
      </c>
      <c r="J230" t="s">
        <v>12</v>
      </c>
      <c r="K230">
        <v>0</v>
      </c>
      <c r="L230">
        <v>0</v>
      </c>
    </row>
    <row r="231" spans="9:12" x14ac:dyDescent="0.3">
      <c r="I231">
        <v>27848</v>
      </c>
      <c r="J231" t="s">
        <v>67</v>
      </c>
      <c r="K231">
        <v>0</v>
      </c>
      <c r="L231">
        <v>0</v>
      </c>
    </row>
    <row r="232" spans="9:12" x14ac:dyDescent="0.3">
      <c r="I232">
        <v>27847</v>
      </c>
      <c r="J232" t="s">
        <v>9</v>
      </c>
      <c r="K232">
        <v>0</v>
      </c>
      <c r="L232">
        <v>0</v>
      </c>
    </row>
    <row r="233" spans="9:12" x14ac:dyDescent="0.3">
      <c r="I233">
        <v>27841</v>
      </c>
      <c r="J233" t="s">
        <v>11</v>
      </c>
      <c r="K233">
        <v>535</v>
      </c>
      <c r="L233">
        <v>535</v>
      </c>
    </row>
    <row r="234" spans="9:12" x14ac:dyDescent="0.3">
      <c r="I234">
        <v>27824</v>
      </c>
      <c r="J234" t="s">
        <v>7</v>
      </c>
      <c r="K234">
        <v>0</v>
      </c>
      <c r="L234">
        <v>0</v>
      </c>
    </row>
    <row r="235" spans="9:12" x14ac:dyDescent="0.3">
      <c r="I235">
        <v>27809</v>
      </c>
      <c r="J235" t="s">
        <v>89</v>
      </c>
      <c r="K235">
        <v>777</v>
      </c>
      <c r="L235">
        <v>0</v>
      </c>
    </row>
    <row r="236" spans="9:12" x14ac:dyDescent="0.3">
      <c r="I236">
        <v>27808</v>
      </c>
      <c r="J236" t="s">
        <v>11</v>
      </c>
      <c r="K236">
        <v>23</v>
      </c>
      <c r="L236">
        <v>0</v>
      </c>
    </row>
    <row r="237" spans="9:12" x14ac:dyDescent="0.3">
      <c r="I237">
        <v>27791</v>
      </c>
      <c r="J237" t="s">
        <v>87</v>
      </c>
      <c r="K237">
        <v>0</v>
      </c>
      <c r="L237">
        <v>0</v>
      </c>
    </row>
    <row r="238" spans="9:12" x14ac:dyDescent="0.3">
      <c r="I238">
        <v>27771</v>
      </c>
      <c r="J238" t="s">
        <v>11</v>
      </c>
      <c r="K238">
        <v>0</v>
      </c>
      <c r="L238">
        <v>0</v>
      </c>
    </row>
    <row r="239" spans="9:12" x14ac:dyDescent="0.3">
      <c r="I239">
        <v>27767</v>
      </c>
      <c r="J239" t="s">
        <v>53</v>
      </c>
      <c r="K239">
        <v>0</v>
      </c>
      <c r="L239">
        <v>0</v>
      </c>
    </row>
    <row r="240" spans="9:12" x14ac:dyDescent="0.3">
      <c r="I240">
        <v>27764</v>
      </c>
      <c r="J240" t="s">
        <v>87</v>
      </c>
      <c r="K240">
        <v>1008</v>
      </c>
      <c r="L240">
        <v>0</v>
      </c>
    </row>
    <row r="241" spans="9:12" x14ac:dyDescent="0.3">
      <c r="I241">
        <v>27762</v>
      </c>
      <c r="J241" t="s">
        <v>87</v>
      </c>
      <c r="K241">
        <v>62</v>
      </c>
      <c r="L241">
        <v>0</v>
      </c>
    </row>
    <row r="242" spans="9:12" x14ac:dyDescent="0.3">
      <c r="I242">
        <v>27759</v>
      </c>
      <c r="J242" t="s">
        <v>87</v>
      </c>
      <c r="K242">
        <v>137</v>
      </c>
      <c r="L242">
        <v>0</v>
      </c>
    </row>
    <row r="243" spans="9:12" x14ac:dyDescent="0.3">
      <c r="I243">
        <v>27758</v>
      </c>
      <c r="J243" t="s">
        <v>11</v>
      </c>
      <c r="K243">
        <v>0</v>
      </c>
      <c r="L243">
        <v>0</v>
      </c>
    </row>
    <row r="244" spans="9:12" x14ac:dyDescent="0.3">
      <c r="I244">
        <v>27736</v>
      </c>
      <c r="J244" t="s">
        <v>7</v>
      </c>
      <c r="K244">
        <v>0</v>
      </c>
      <c r="L244">
        <v>0</v>
      </c>
    </row>
    <row r="245" spans="9:12" x14ac:dyDescent="0.3">
      <c r="I245">
        <v>27734</v>
      </c>
      <c r="J245" t="s">
        <v>18</v>
      </c>
      <c r="K245">
        <v>0</v>
      </c>
      <c r="L245">
        <v>0</v>
      </c>
    </row>
    <row r="246" spans="9:12" x14ac:dyDescent="0.3">
      <c r="I246">
        <v>27707</v>
      </c>
      <c r="J246" t="s">
        <v>12</v>
      </c>
      <c r="K246">
        <v>0</v>
      </c>
      <c r="L246">
        <v>0</v>
      </c>
    </row>
    <row r="247" spans="9:12" x14ac:dyDescent="0.3">
      <c r="I247">
        <v>27703</v>
      </c>
      <c r="J247" t="s">
        <v>11</v>
      </c>
      <c r="K247">
        <v>0</v>
      </c>
      <c r="L247">
        <v>0</v>
      </c>
    </row>
    <row r="248" spans="9:12" x14ac:dyDescent="0.3">
      <c r="I248">
        <v>27693</v>
      </c>
      <c r="J248" t="s">
        <v>7</v>
      </c>
      <c r="K248">
        <v>0</v>
      </c>
      <c r="L248">
        <v>0</v>
      </c>
    </row>
    <row r="249" spans="9:12" x14ac:dyDescent="0.3">
      <c r="I249">
        <v>27673</v>
      </c>
      <c r="J249" t="s">
        <v>7</v>
      </c>
      <c r="K249">
        <v>0</v>
      </c>
      <c r="L249">
        <v>0</v>
      </c>
    </row>
    <row r="250" spans="9:12" x14ac:dyDescent="0.3">
      <c r="I250">
        <v>27657</v>
      </c>
      <c r="J250" t="s">
        <v>7</v>
      </c>
      <c r="K250">
        <v>0</v>
      </c>
      <c r="L250">
        <v>23</v>
      </c>
    </row>
    <row r="251" spans="9:12" x14ac:dyDescent="0.3">
      <c r="I251">
        <v>27640</v>
      </c>
      <c r="J251" t="s">
        <v>7</v>
      </c>
      <c r="K251">
        <v>0</v>
      </c>
      <c r="L251">
        <v>0</v>
      </c>
    </row>
    <row r="252" spans="9:12" x14ac:dyDescent="0.3">
      <c r="I252">
        <v>27623</v>
      </c>
      <c r="J252" t="s">
        <v>7</v>
      </c>
      <c r="K252">
        <v>0</v>
      </c>
      <c r="L252">
        <v>0</v>
      </c>
    </row>
    <row r="253" spans="9:12" x14ac:dyDescent="0.3">
      <c r="I253">
        <v>27592</v>
      </c>
      <c r="J253" t="s">
        <v>61</v>
      </c>
      <c r="K253">
        <v>0</v>
      </c>
      <c r="L253">
        <v>0</v>
      </c>
    </row>
    <row r="254" spans="9:12" x14ac:dyDescent="0.3">
      <c r="I254">
        <v>27584</v>
      </c>
      <c r="J254" t="s">
        <v>18</v>
      </c>
      <c r="K254">
        <v>0</v>
      </c>
      <c r="L254">
        <v>0</v>
      </c>
    </row>
    <row r="255" spans="9:12" x14ac:dyDescent="0.3">
      <c r="I255">
        <v>27580</v>
      </c>
      <c r="J255" t="s">
        <v>9</v>
      </c>
      <c r="K255">
        <v>0</v>
      </c>
      <c r="L255">
        <v>0</v>
      </c>
    </row>
    <row r="256" spans="9:12" x14ac:dyDescent="0.3">
      <c r="I256">
        <v>27579</v>
      </c>
      <c r="J256" t="s">
        <v>7</v>
      </c>
      <c r="K256">
        <v>0.5</v>
      </c>
      <c r="L256">
        <v>0</v>
      </c>
    </row>
    <row r="257" spans="9:12" x14ac:dyDescent="0.3">
      <c r="I257">
        <v>27569</v>
      </c>
      <c r="J257" t="s">
        <v>61</v>
      </c>
      <c r="K257">
        <v>0</v>
      </c>
      <c r="L257">
        <v>0</v>
      </c>
    </row>
    <row r="258" spans="9:12" x14ac:dyDescent="0.3">
      <c r="I258">
        <v>27506</v>
      </c>
      <c r="J258" t="s">
        <v>8</v>
      </c>
      <c r="K258">
        <v>0</v>
      </c>
      <c r="L258">
        <v>0</v>
      </c>
    </row>
    <row r="259" spans="9:12" x14ac:dyDescent="0.3">
      <c r="I259">
        <v>27406</v>
      </c>
      <c r="J259" t="s">
        <v>61</v>
      </c>
      <c r="K259">
        <v>68</v>
      </c>
      <c r="L259">
        <v>0</v>
      </c>
    </row>
  </sheetData>
  <conditionalFormatting sqref="A1:A1048576">
    <cfRule type="duplicateValues" dxfId="94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EB246-3DE4-4EFE-A222-D0547ED54BDA}">
  <dimension ref="A1:P147"/>
  <sheetViews>
    <sheetView workbookViewId="0">
      <selection activeCell="F16" sqref="F16"/>
    </sheetView>
  </sheetViews>
  <sheetFormatPr defaultRowHeight="15.6" x14ac:dyDescent="0.3"/>
  <cols>
    <col min="3" max="3" width="9.5546875" customWidth="1"/>
    <col min="10" max="10" width="9.5546875" customWidth="1"/>
    <col min="14" max="14" width="7.5546875" style="33" customWidth="1"/>
    <col min="15" max="15" width="7.6640625" style="33" customWidth="1"/>
    <col min="16" max="16" width="7.33203125" style="33" customWidth="1"/>
  </cols>
  <sheetData>
    <row r="1" spans="1:16" x14ac:dyDescent="0.3">
      <c r="N1" s="33" t="s">
        <v>98</v>
      </c>
    </row>
    <row r="2" spans="1:16" x14ac:dyDescent="0.3">
      <c r="A2" t="s">
        <v>78</v>
      </c>
      <c r="B2" t="s">
        <v>0</v>
      </c>
      <c r="C2" t="s">
        <v>25</v>
      </c>
      <c r="D2" t="s">
        <v>26</v>
      </c>
      <c r="H2" t="s">
        <v>78</v>
      </c>
      <c r="I2" t="s">
        <v>0</v>
      </c>
      <c r="J2" t="s">
        <v>25</v>
      </c>
      <c r="K2" t="s">
        <v>26</v>
      </c>
    </row>
    <row r="3" spans="1:16" x14ac:dyDescent="0.3">
      <c r="A3">
        <v>28994</v>
      </c>
      <c r="B3" t="s">
        <v>2</v>
      </c>
      <c r="C3">
        <f>VLOOKUP(A3,Table55[],3,FALSE)</f>
        <v>2003</v>
      </c>
      <c r="D3">
        <f>VLOOKUP(A3,Table55[],4,FALSE)</f>
        <v>0</v>
      </c>
      <c r="H3">
        <v>29002</v>
      </c>
      <c r="I3" t="s">
        <v>91</v>
      </c>
      <c r="J3">
        <v>1188</v>
      </c>
      <c r="K3">
        <v>1188</v>
      </c>
      <c r="N3" s="34" t="s">
        <v>0</v>
      </c>
      <c r="O3" s="33" t="s">
        <v>28</v>
      </c>
    </row>
    <row r="4" spans="1:16" x14ac:dyDescent="0.3">
      <c r="A4">
        <v>28974</v>
      </c>
      <c r="B4" t="s">
        <v>2</v>
      </c>
      <c r="C4">
        <f>VLOOKUP(A4,Table55[],3,FALSE)</f>
        <v>169</v>
      </c>
      <c r="D4">
        <f>VLOOKUP(A4,Table55[],4,FALSE)</f>
        <v>0</v>
      </c>
      <c r="H4">
        <v>29001</v>
      </c>
      <c r="I4" t="s">
        <v>20</v>
      </c>
      <c r="J4">
        <v>449</v>
      </c>
      <c r="K4">
        <v>449</v>
      </c>
    </row>
    <row r="5" spans="1:16" x14ac:dyDescent="0.3">
      <c r="A5">
        <v>28978</v>
      </c>
      <c r="B5" t="s">
        <v>2</v>
      </c>
      <c r="C5">
        <f>VLOOKUP(A5,Table55[],3,FALSE)</f>
        <v>463</v>
      </c>
      <c r="D5">
        <f>VLOOKUP(A5,Table55[],4,FALSE)</f>
        <v>0</v>
      </c>
      <c r="H5">
        <v>29000</v>
      </c>
      <c r="I5" t="s">
        <v>9</v>
      </c>
      <c r="J5">
        <v>422</v>
      </c>
      <c r="K5">
        <v>0</v>
      </c>
      <c r="N5" s="34" t="s">
        <v>29</v>
      </c>
      <c r="O5" s="33" t="s">
        <v>31</v>
      </c>
      <c r="P5" s="33" t="s">
        <v>32</v>
      </c>
    </row>
    <row r="6" spans="1:16" x14ac:dyDescent="0.3">
      <c r="A6">
        <v>28956</v>
      </c>
      <c r="B6" t="s">
        <v>2</v>
      </c>
      <c r="C6">
        <f>VLOOKUP(A6,Table55[],3,FALSE)</f>
        <v>1128</v>
      </c>
      <c r="D6">
        <f>VLOOKUP(A6,Table55[],4,FALSE)</f>
        <v>0</v>
      </c>
      <c r="H6">
        <v>28999</v>
      </c>
      <c r="I6" t="s">
        <v>8</v>
      </c>
      <c r="J6">
        <v>500</v>
      </c>
      <c r="K6">
        <v>0</v>
      </c>
      <c r="N6" s="35">
        <v>28726</v>
      </c>
      <c r="O6" s="83">
        <v>1142</v>
      </c>
      <c r="P6" s="83">
        <v>0</v>
      </c>
    </row>
    <row r="7" spans="1:16" x14ac:dyDescent="0.3">
      <c r="A7">
        <v>28950</v>
      </c>
      <c r="B7" t="s">
        <v>2</v>
      </c>
      <c r="C7">
        <f>VLOOKUP(A7,Table55[],3,FALSE)</f>
        <v>541</v>
      </c>
      <c r="D7">
        <f>VLOOKUP(A7,Table55[],4,FALSE)</f>
        <v>0</v>
      </c>
      <c r="H7">
        <v>28998</v>
      </c>
      <c r="I7" t="s">
        <v>91</v>
      </c>
      <c r="J7">
        <v>885.3</v>
      </c>
      <c r="K7">
        <v>0</v>
      </c>
      <c r="N7" s="35">
        <v>28827</v>
      </c>
      <c r="O7" s="83">
        <v>2069</v>
      </c>
      <c r="P7" s="83">
        <v>0</v>
      </c>
    </row>
    <row r="8" spans="1:16" x14ac:dyDescent="0.3">
      <c r="A8">
        <v>28991</v>
      </c>
      <c r="B8" t="s">
        <v>2</v>
      </c>
      <c r="C8">
        <f>VLOOKUP(A8,Table55[],3,FALSE)</f>
        <v>596</v>
      </c>
      <c r="D8">
        <f>VLOOKUP(A8,Table55[],4,FALSE)</f>
        <v>596</v>
      </c>
      <c r="H8">
        <v>28997</v>
      </c>
      <c r="I8" t="s">
        <v>9</v>
      </c>
      <c r="J8">
        <v>435</v>
      </c>
      <c r="K8">
        <v>0</v>
      </c>
      <c r="N8" s="35">
        <v>28828</v>
      </c>
      <c r="O8" s="83">
        <v>532</v>
      </c>
      <c r="P8" s="83">
        <v>0</v>
      </c>
    </row>
    <row r="9" spans="1:16" x14ac:dyDescent="0.3">
      <c r="A9">
        <v>28945</v>
      </c>
      <c r="B9" t="s">
        <v>2</v>
      </c>
      <c r="C9">
        <f>VLOOKUP(A9,Table55[],3,FALSE)</f>
        <v>1146</v>
      </c>
      <c r="D9">
        <f>VLOOKUP(A9,Table55[],4,FALSE)</f>
        <v>0</v>
      </c>
      <c r="H9">
        <v>28996</v>
      </c>
      <c r="I9" t="s">
        <v>9</v>
      </c>
      <c r="J9">
        <v>608</v>
      </c>
      <c r="K9">
        <v>0</v>
      </c>
      <c r="N9" s="35">
        <v>28860</v>
      </c>
      <c r="O9" s="83">
        <v>451</v>
      </c>
      <c r="P9" s="83">
        <v>0</v>
      </c>
    </row>
    <row r="10" spans="1:16" x14ac:dyDescent="0.3">
      <c r="A10">
        <v>28938</v>
      </c>
      <c r="B10" t="s">
        <v>2</v>
      </c>
      <c r="C10">
        <f>VLOOKUP(A10,Table55[],3,FALSE)</f>
        <v>472</v>
      </c>
      <c r="D10">
        <f>VLOOKUP(A10,Table55[],4,FALSE)</f>
        <v>0</v>
      </c>
      <c r="H10">
        <v>28995</v>
      </c>
      <c r="I10" t="s">
        <v>7</v>
      </c>
      <c r="J10">
        <v>0</v>
      </c>
      <c r="K10">
        <v>0</v>
      </c>
      <c r="N10" s="35">
        <v>28878</v>
      </c>
      <c r="O10" s="83">
        <v>54</v>
      </c>
      <c r="P10" s="83">
        <v>0</v>
      </c>
    </row>
    <row r="11" spans="1:16" x14ac:dyDescent="0.3">
      <c r="A11">
        <v>28963</v>
      </c>
      <c r="B11" t="s">
        <v>2</v>
      </c>
      <c r="C11">
        <f>VLOOKUP(A11,Table55[],3,FALSE)</f>
        <v>543</v>
      </c>
      <c r="D11">
        <f>VLOOKUP(A11,Table55[],4,FALSE)</f>
        <v>0</v>
      </c>
      <c r="H11">
        <v>28994</v>
      </c>
      <c r="I11" t="s">
        <v>11</v>
      </c>
      <c r="J11">
        <v>2003</v>
      </c>
      <c r="K11">
        <v>0</v>
      </c>
      <c r="N11" s="35">
        <v>28932</v>
      </c>
      <c r="O11" s="83">
        <v>452</v>
      </c>
      <c r="P11" s="83">
        <v>0</v>
      </c>
    </row>
    <row r="12" spans="1:16" x14ac:dyDescent="0.3">
      <c r="A12">
        <v>28960</v>
      </c>
      <c r="B12" t="s">
        <v>2</v>
      </c>
      <c r="C12">
        <f>VLOOKUP(A12,Table55[],3,FALSE)</f>
        <v>923</v>
      </c>
      <c r="D12">
        <f>VLOOKUP(A12,Table55[],4,FALSE)</f>
        <v>0</v>
      </c>
      <c r="H12">
        <v>28993</v>
      </c>
      <c r="I12" t="s">
        <v>8</v>
      </c>
      <c r="J12">
        <v>465</v>
      </c>
      <c r="K12">
        <v>0</v>
      </c>
      <c r="N12" s="35">
        <v>28937</v>
      </c>
      <c r="O12" s="83">
        <v>534</v>
      </c>
      <c r="P12" s="83">
        <v>0</v>
      </c>
    </row>
    <row r="13" spans="1:16" x14ac:dyDescent="0.3">
      <c r="A13">
        <v>28984</v>
      </c>
      <c r="B13" t="s">
        <v>2</v>
      </c>
      <c r="C13">
        <f>VLOOKUP(A13,Table55[],3,FALSE)</f>
        <v>510</v>
      </c>
      <c r="D13">
        <f>VLOOKUP(A13,Table55[],4,FALSE)</f>
        <v>0</v>
      </c>
      <c r="H13">
        <v>28992</v>
      </c>
      <c r="I13" t="s">
        <v>20</v>
      </c>
      <c r="J13">
        <v>380</v>
      </c>
      <c r="K13">
        <v>0</v>
      </c>
      <c r="N13" s="35">
        <v>28938</v>
      </c>
      <c r="O13" s="83">
        <v>472</v>
      </c>
      <c r="P13" s="83">
        <v>0</v>
      </c>
    </row>
    <row r="14" spans="1:16" x14ac:dyDescent="0.3">
      <c r="A14">
        <v>28949</v>
      </c>
      <c r="B14" t="s">
        <v>64</v>
      </c>
      <c r="C14">
        <f>VLOOKUP(A14,Table55[],3,FALSE)</f>
        <v>432</v>
      </c>
      <c r="D14">
        <f>VLOOKUP(A14,Table55[],4,FALSE)</f>
        <v>0</v>
      </c>
      <c r="H14">
        <v>28991</v>
      </c>
      <c r="I14" t="s">
        <v>11</v>
      </c>
      <c r="J14">
        <v>596</v>
      </c>
      <c r="K14">
        <v>596</v>
      </c>
      <c r="N14" s="35">
        <v>28940</v>
      </c>
      <c r="O14" s="83">
        <v>128.65</v>
      </c>
      <c r="P14" s="83">
        <v>0</v>
      </c>
    </row>
    <row r="15" spans="1:16" x14ac:dyDescent="0.3">
      <c r="A15">
        <v>28860</v>
      </c>
      <c r="B15" t="s">
        <v>64</v>
      </c>
      <c r="C15">
        <f>VLOOKUP(A15,Table55[],3,FALSE)</f>
        <v>451</v>
      </c>
      <c r="D15">
        <f>VLOOKUP(A15,Table55[],4,FALSE)</f>
        <v>0</v>
      </c>
      <c r="H15">
        <v>28990</v>
      </c>
      <c r="I15" t="s">
        <v>15</v>
      </c>
      <c r="J15">
        <v>546</v>
      </c>
      <c r="K15">
        <v>546</v>
      </c>
      <c r="N15" s="35">
        <v>28941</v>
      </c>
      <c r="O15" s="83">
        <v>227</v>
      </c>
      <c r="P15" s="83">
        <v>0</v>
      </c>
    </row>
    <row r="16" spans="1:16" x14ac:dyDescent="0.3">
      <c r="A16">
        <v>28940</v>
      </c>
      <c r="B16" t="s">
        <v>64</v>
      </c>
      <c r="C16">
        <f>VLOOKUP(A16,Table55[],3,FALSE)</f>
        <v>128.65</v>
      </c>
      <c r="D16">
        <f>VLOOKUP(A16,Table55[],4,FALSE)</f>
        <v>0</v>
      </c>
      <c r="H16">
        <v>28989</v>
      </c>
      <c r="I16" t="s">
        <v>15</v>
      </c>
      <c r="J16">
        <v>576</v>
      </c>
      <c r="K16">
        <v>0</v>
      </c>
      <c r="N16" s="35">
        <v>28942</v>
      </c>
      <c r="O16" s="83">
        <v>240</v>
      </c>
      <c r="P16" s="83">
        <v>0</v>
      </c>
    </row>
    <row r="17" spans="1:16" x14ac:dyDescent="0.3">
      <c r="A17">
        <v>28828</v>
      </c>
      <c r="B17" t="s">
        <v>64</v>
      </c>
      <c r="C17">
        <f>VLOOKUP(A17,Table55[],3,FALSE)</f>
        <v>532</v>
      </c>
      <c r="D17">
        <f>VLOOKUP(A17,Table55[],4,FALSE)</f>
        <v>0</v>
      </c>
      <c r="H17">
        <v>28988</v>
      </c>
      <c r="I17" t="s">
        <v>9</v>
      </c>
      <c r="J17">
        <v>31</v>
      </c>
      <c r="K17">
        <v>0</v>
      </c>
      <c r="N17" s="35">
        <v>28943</v>
      </c>
      <c r="O17" s="83">
        <v>852</v>
      </c>
      <c r="P17" s="83">
        <v>0</v>
      </c>
    </row>
    <row r="18" spans="1:16" x14ac:dyDescent="0.3">
      <c r="A18">
        <v>28827</v>
      </c>
      <c r="B18" t="s">
        <v>64</v>
      </c>
      <c r="C18">
        <f>VLOOKUP(A18,Table55[],3,FALSE)</f>
        <v>2069</v>
      </c>
      <c r="D18">
        <f>VLOOKUP(A18,Table55[],4,FALSE)</f>
        <v>0</v>
      </c>
      <c r="H18">
        <v>28987</v>
      </c>
      <c r="I18" t="s">
        <v>15</v>
      </c>
      <c r="J18">
        <v>237</v>
      </c>
      <c r="K18">
        <v>0</v>
      </c>
      <c r="N18" s="35">
        <v>28945</v>
      </c>
      <c r="O18" s="83">
        <v>1146</v>
      </c>
      <c r="P18" s="83">
        <v>0</v>
      </c>
    </row>
    <row r="19" spans="1:16" x14ac:dyDescent="0.3">
      <c r="A19">
        <v>28980</v>
      </c>
      <c r="B19" t="s">
        <v>1</v>
      </c>
      <c r="C19">
        <f>VLOOKUP(A19,Table55[],3,FALSE)</f>
        <v>538</v>
      </c>
      <c r="D19">
        <f>VLOOKUP(A19,Table55[],4,FALSE)</f>
        <v>538</v>
      </c>
      <c r="H19">
        <v>28986</v>
      </c>
      <c r="I19" t="s">
        <v>15</v>
      </c>
      <c r="J19">
        <v>501</v>
      </c>
      <c r="K19">
        <v>0</v>
      </c>
      <c r="N19" s="35">
        <v>28946</v>
      </c>
      <c r="O19" s="83">
        <v>851.5</v>
      </c>
      <c r="P19" s="83">
        <v>851.5</v>
      </c>
    </row>
    <row r="20" spans="1:16" x14ac:dyDescent="0.3">
      <c r="A20">
        <v>28959</v>
      </c>
      <c r="B20" t="s">
        <v>1</v>
      </c>
      <c r="C20">
        <f>VLOOKUP(A20,Table55[],3,FALSE)</f>
        <v>208</v>
      </c>
      <c r="D20">
        <f>VLOOKUP(A20,Table55[],4,FALSE)</f>
        <v>0</v>
      </c>
      <c r="H20">
        <v>28985</v>
      </c>
      <c r="I20" t="s">
        <v>20</v>
      </c>
      <c r="J20">
        <v>750</v>
      </c>
      <c r="K20">
        <v>0</v>
      </c>
      <c r="N20" s="35">
        <v>28947</v>
      </c>
      <c r="O20" s="83">
        <v>1213</v>
      </c>
      <c r="P20" s="83">
        <v>0</v>
      </c>
    </row>
    <row r="21" spans="1:16" x14ac:dyDescent="0.3">
      <c r="A21">
        <v>28941</v>
      </c>
      <c r="B21" t="s">
        <v>1</v>
      </c>
      <c r="C21">
        <f>VLOOKUP(A21,Table55[],3,FALSE)</f>
        <v>227</v>
      </c>
      <c r="D21">
        <f>VLOOKUP(A21,Table55[],4,FALSE)</f>
        <v>0</v>
      </c>
      <c r="H21">
        <v>28984</v>
      </c>
      <c r="I21" t="s">
        <v>11</v>
      </c>
      <c r="J21">
        <v>510</v>
      </c>
      <c r="K21">
        <v>0</v>
      </c>
      <c r="N21" s="35">
        <v>28948</v>
      </c>
      <c r="O21" s="83">
        <v>1139</v>
      </c>
      <c r="P21" s="83">
        <v>0</v>
      </c>
    </row>
    <row r="22" spans="1:16" x14ac:dyDescent="0.3">
      <c r="A22">
        <v>28961</v>
      </c>
      <c r="B22" t="s">
        <v>1</v>
      </c>
      <c r="C22">
        <f>VLOOKUP(A22,Table55[],3,FALSE)</f>
        <v>493</v>
      </c>
      <c r="D22">
        <f>VLOOKUP(A22,Table55[],4,FALSE)</f>
        <v>493</v>
      </c>
      <c r="H22">
        <v>28983</v>
      </c>
      <c r="I22" t="s">
        <v>15</v>
      </c>
      <c r="J22">
        <v>121</v>
      </c>
      <c r="K22">
        <v>0</v>
      </c>
      <c r="N22" s="35">
        <v>28949</v>
      </c>
      <c r="O22" s="83">
        <v>432</v>
      </c>
      <c r="P22" s="83">
        <v>0</v>
      </c>
    </row>
    <row r="23" spans="1:16" x14ac:dyDescent="0.3">
      <c r="A23">
        <v>28954</v>
      </c>
      <c r="B23" t="s">
        <v>1</v>
      </c>
      <c r="C23">
        <f>VLOOKUP(A23,Table55[],3,FALSE)</f>
        <v>565</v>
      </c>
      <c r="D23">
        <f>VLOOKUP(A23,Table55[],4,FALSE)</f>
        <v>0</v>
      </c>
      <c r="H23">
        <v>28982</v>
      </c>
      <c r="I23" t="s">
        <v>20</v>
      </c>
      <c r="J23">
        <v>441</v>
      </c>
      <c r="K23">
        <v>0</v>
      </c>
      <c r="N23" s="35">
        <v>28950</v>
      </c>
      <c r="O23" s="83">
        <v>541</v>
      </c>
      <c r="P23" s="83">
        <v>0</v>
      </c>
    </row>
    <row r="24" spans="1:16" x14ac:dyDescent="0.3">
      <c r="A24">
        <v>28953</v>
      </c>
      <c r="B24" t="s">
        <v>1</v>
      </c>
      <c r="C24">
        <f>VLOOKUP(A24,Table55[],3,FALSE)</f>
        <v>1130</v>
      </c>
      <c r="D24">
        <f>VLOOKUP(A24,Table55[],4,FALSE)</f>
        <v>0</v>
      </c>
      <c r="H24">
        <v>28981</v>
      </c>
      <c r="I24" t="s">
        <v>15</v>
      </c>
      <c r="J24">
        <v>293</v>
      </c>
      <c r="K24">
        <v>0</v>
      </c>
      <c r="N24" s="35">
        <v>28952</v>
      </c>
      <c r="O24" s="83">
        <v>475</v>
      </c>
      <c r="P24" s="83">
        <v>475</v>
      </c>
    </row>
    <row r="25" spans="1:16" x14ac:dyDescent="0.3">
      <c r="A25">
        <v>28968</v>
      </c>
      <c r="B25" t="s">
        <v>1</v>
      </c>
      <c r="C25">
        <f>VLOOKUP(A25,Table55[],3,FALSE)</f>
        <v>1820</v>
      </c>
      <c r="D25">
        <f>VLOOKUP(A25,Table55[],4,FALSE)</f>
        <v>1820</v>
      </c>
      <c r="H25">
        <v>28980</v>
      </c>
      <c r="I25" t="s">
        <v>8</v>
      </c>
      <c r="J25">
        <v>538</v>
      </c>
      <c r="K25">
        <v>538</v>
      </c>
      <c r="N25" s="35">
        <v>28953</v>
      </c>
      <c r="O25" s="83">
        <v>1130</v>
      </c>
      <c r="P25" s="83">
        <v>0</v>
      </c>
    </row>
    <row r="26" spans="1:16" x14ac:dyDescent="0.3">
      <c r="A26">
        <v>28937</v>
      </c>
      <c r="B26" t="s">
        <v>1</v>
      </c>
      <c r="C26">
        <f>VLOOKUP(A26,Table55[],3,FALSE)</f>
        <v>534</v>
      </c>
      <c r="D26">
        <f>VLOOKUP(A26,Table55[],4,FALSE)</f>
        <v>0</v>
      </c>
      <c r="H26">
        <v>28979</v>
      </c>
      <c r="I26" t="s">
        <v>18</v>
      </c>
      <c r="J26">
        <v>433</v>
      </c>
      <c r="K26">
        <v>0</v>
      </c>
      <c r="N26" s="35">
        <v>28954</v>
      </c>
      <c r="O26" s="83">
        <v>565</v>
      </c>
      <c r="P26" s="83">
        <v>0</v>
      </c>
    </row>
    <row r="27" spans="1:16" x14ac:dyDescent="0.3">
      <c r="A27">
        <v>28993</v>
      </c>
      <c r="B27" t="s">
        <v>1</v>
      </c>
      <c r="C27">
        <f>VLOOKUP(A27,Table55[],3,FALSE)</f>
        <v>465</v>
      </c>
      <c r="D27">
        <f>VLOOKUP(A27,Table55[],4,FALSE)</f>
        <v>0</v>
      </c>
      <c r="H27">
        <v>28978</v>
      </c>
      <c r="I27" t="s">
        <v>11</v>
      </c>
      <c r="J27">
        <v>463</v>
      </c>
      <c r="K27">
        <v>0</v>
      </c>
      <c r="N27" s="35">
        <v>28955</v>
      </c>
      <c r="O27" s="83">
        <v>441</v>
      </c>
      <c r="P27" s="83">
        <v>0</v>
      </c>
    </row>
    <row r="28" spans="1:16" x14ac:dyDescent="0.3">
      <c r="A28">
        <v>28999</v>
      </c>
      <c r="B28" t="s">
        <v>1</v>
      </c>
      <c r="C28">
        <f>VLOOKUP(A28,Table55[],3,FALSE)</f>
        <v>500</v>
      </c>
      <c r="D28">
        <f>VLOOKUP(A28,Table55[],4,FALSE)</f>
        <v>0</v>
      </c>
      <c r="H28">
        <v>28977</v>
      </c>
      <c r="I28" t="s">
        <v>18</v>
      </c>
      <c r="J28">
        <v>23</v>
      </c>
      <c r="K28">
        <v>0</v>
      </c>
      <c r="N28" s="35">
        <v>28956</v>
      </c>
      <c r="O28" s="83">
        <v>1128</v>
      </c>
      <c r="P28" s="83">
        <v>0</v>
      </c>
    </row>
    <row r="29" spans="1:16" x14ac:dyDescent="0.3">
      <c r="A29">
        <v>28982</v>
      </c>
      <c r="B29" t="s">
        <v>39</v>
      </c>
      <c r="C29">
        <f>VLOOKUP(A29,Table55[],3,FALSE)</f>
        <v>441</v>
      </c>
      <c r="D29">
        <f>VLOOKUP(A29,Table55[],4,FALSE)</f>
        <v>0</v>
      </c>
      <c r="H29">
        <v>28976</v>
      </c>
      <c r="I29" t="s">
        <v>18</v>
      </c>
      <c r="J29">
        <v>781</v>
      </c>
      <c r="K29">
        <v>0</v>
      </c>
      <c r="N29" s="35">
        <v>28957</v>
      </c>
      <c r="O29" s="83">
        <v>1201</v>
      </c>
      <c r="P29" s="83">
        <v>0</v>
      </c>
    </row>
    <row r="30" spans="1:16" x14ac:dyDescent="0.3">
      <c r="A30">
        <v>28969</v>
      </c>
      <c r="B30" t="s">
        <v>39</v>
      </c>
      <c r="C30">
        <f>VLOOKUP(A30,Table55[],3,FALSE)</f>
        <v>513</v>
      </c>
      <c r="D30">
        <f>VLOOKUP(A30,Table55[],4,FALSE)</f>
        <v>0</v>
      </c>
      <c r="H30">
        <v>28975</v>
      </c>
      <c r="I30" t="s">
        <v>20</v>
      </c>
      <c r="J30">
        <v>458</v>
      </c>
      <c r="K30">
        <v>0</v>
      </c>
      <c r="N30" s="35">
        <v>28958</v>
      </c>
      <c r="O30" s="83">
        <v>486</v>
      </c>
      <c r="P30" s="83">
        <v>0</v>
      </c>
    </row>
    <row r="31" spans="1:16" x14ac:dyDescent="0.3">
      <c r="A31">
        <v>28985</v>
      </c>
      <c r="B31" t="s">
        <v>39</v>
      </c>
      <c r="C31">
        <f>VLOOKUP(A31,Table55[],3,FALSE)</f>
        <v>750</v>
      </c>
      <c r="D31">
        <f>VLOOKUP(A31,Table55[],4,FALSE)</f>
        <v>0</v>
      </c>
      <c r="H31">
        <v>28974</v>
      </c>
      <c r="I31" t="s">
        <v>11</v>
      </c>
      <c r="J31">
        <v>169</v>
      </c>
      <c r="K31">
        <v>0</v>
      </c>
      <c r="N31" s="35">
        <v>28959</v>
      </c>
      <c r="O31" s="83">
        <v>208</v>
      </c>
      <c r="P31" s="83">
        <v>0</v>
      </c>
    </row>
    <row r="32" spans="1:16" x14ac:dyDescent="0.3">
      <c r="A32">
        <v>28958</v>
      </c>
      <c r="B32" t="s">
        <v>39</v>
      </c>
      <c r="C32">
        <f>VLOOKUP(A32,Table55[],3,FALSE)</f>
        <v>486</v>
      </c>
      <c r="D32">
        <f>VLOOKUP(A32,Table55[],4,FALSE)</f>
        <v>0</v>
      </c>
      <c r="H32">
        <v>28972</v>
      </c>
      <c r="I32" t="s">
        <v>9</v>
      </c>
      <c r="J32">
        <v>419</v>
      </c>
      <c r="K32">
        <v>0</v>
      </c>
      <c r="N32" s="35">
        <v>28960</v>
      </c>
      <c r="O32" s="83">
        <v>923</v>
      </c>
      <c r="P32" s="83">
        <v>0</v>
      </c>
    </row>
    <row r="33" spans="1:16" x14ac:dyDescent="0.3">
      <c r="A33">
        <v>28952</v>
      </c>
      <c r="B33" t="s">
        <v>39</v>
      </c>
      <c r="C33">
        <f>VLOOKUP(A33,Table55[],3,FALSE)</f>
        <v>475</v>
      </c>
      <c r="D33">
        <f>VLOOKUP(A33,Table55[],4,FALSE)</f>
        <v>475</v>
      </c>
      <c r="H33">
        <v>28970</v>
      </c>
      <c r="I33" t="s">
        <v>20</v>
      </c>
      <c r="J33">
        <v>364</v>
      </c>
      <c r="K33">
        <v>0</v>
      </c>
      <c r="N33" s="35">
        <v>28961</v>
      </c>
      <c r="O33" s="83">
        <v>493</v>
      </c>
      <c r="P33" s="83">
        <v>493</v>
      </c>
    </row>
    <row r="34" spans="1:16" x14ac:dyDescent="0.3">
      <c r="A34">
        <v>28942</v>
      </c>
      <c r="B34" t="s">
        <v>39</v>
      </c>
      <c r="C34">
        <f>VLOOKUP(A34,Table55[],3,FALSE)</f>
        <v>240</v>
      </c>
      <c r="D34">
        <f>VLOOKUP(A34,Table55[],4,FALSE)</f>
        <v>0</v>
      </c>
      <c r="H34">
        <v>28969</v>
      </c>
      <c r="I34" t="s">
        <v>20</v>
      </c>
      <c r="J34">
        <v>513</v>
      </c>
      <c r="K34">
        <v>0</v>
      </c>
      <c r="N34" s="35">
        <v>28962</v>
      </c>
      <c r="O34" s="83">
        <v>472</v>
      </c>
      <c r="P34" s="83">
        <v>0</v>
      </c>
    </row>
    <row r="35" spans="1:16" x14ac:dyDescent="0.3">
      <c r="A35">
        <v>28946</v>
      </c>
      <c r="B35" t="s">
        <v>39</v>
      </c>
      <c r="C35">
        <f>VLOOKUP(A35,Table55[],3,FALSE)</f>
        <v>851.5</v>
      </c>
      <c r="D35">
        <f>VLOOKUP(A35,Table55[],4,FALSE)</f>
        <v>851.5</v>
      </c>
      <c r="H35">
        <v>28968</v>
      </c>
      <c r="I35" t="s">
        <v>8</v>
      </c>
      <c r="J35">
        <v>1820</v>
      </c>
      <c r="K35">
        <v>1820</v>
      </c>
      <c r="N35" s="35">
        <v>28963</v>
      </c>
      <c r="O35" s="83">
        <v>543</v>
      </c>
      <c r="P35" s="83">
        <v>0</v>
      </c>
    </row>
    <row r="36" spans="1:16" x14ac:dyDescent="0.3">
      <c r="A36">
        <v>28975</v>
      </c>
      <c r="B36" t="s">
        <v>39</v>
      </c>
      <c r="C36">
        <f>VLOOKUP(A36,Table55[],3,FALSE)</f>
        <v>458</v>
      </c>
      <c r="D36">
        <f>VLOOKUP(A36,Table55[],4,FALSE)</f>
        <v>0</v>
      </c>
      <c r="H36">
        <v>28967</v>
      </c>
      <c r="I36" t="s">
        <v>15</v>
      </c>
      <c r="J36">
        <v>458</v>
      </c>
      <c r="K36">
        <v>0</v>
      </c>
      <c r="N36" s="35">
        <v>28964</v>
      </c>
      <c r="O36" s="83">
        <v>939.6</v>
      </c>
      <c r="P36" s="83">
        <v>0</v>
      </c>
    </row>
    <row r="37" spans="1:16" x14ac:dyDescent="0.3">
      <c r="A37">
        <v>28970</v>
      </c>
      <c r="B37" t="s">
        <v>39</v>
      </c>
      <c r="C37">
        <f>VLOOKUP(A37,Table55[],3,FALSE)</f>
        <v>364</v>
      </c>
      <c r="D37">
        <f>VLOOKUP(A37,Table55[],4,FALSE)</f>
        <v>0</v>
      </c>
      <c r="H37">
        <v>28966</v>
      </c>
      <c r="I37" t="s">
        <v>15</v>
      </c>
      <c r="J37">
        <v>450</v>
      </c>
      <c r="K37">
        <v>0</v>
      </c>
      <c r="N37" s="35">
        <v>28965</v>
      </c>
      <c r="O37" s="83">
        <v>588</v>
      </c>
      <c r="P37" s="83">
        <v>0</v>
      </c>
    </row>
    <row r="38" spans="1:16" x14ac:dyDescent="0.3">
      <c r="A38">
        <v>28962</v>
      </c>
      <c r="B38" t="s">
        <v>39</v>
      </c>
      <c r="C38">
        <f>VLOOKUP(A38,Table55[],3,FALSE)</f>
        <v>472</v>
      </c>
      <c r="D38">
        <f>VLOOKUP(A38,Table55[],4,FALSE)</f>
        <v>0</v>
      </c>
      <c r="H38">
        <v>28965</v>
      </c>
      <c r="I38" t="s">
        <v>15</v>
      </c>
      <c r="J38">
        <v>588</v>
      </c>
      <c r="K38">
        <v>0</v>
      </c>
      <c r="N38" s="35">
        <v>28966</v>
      </c>
      <c r="O38" s="83">
        <v>450</v>
      </c>
      <c r="P38" s="83">
        <v>0</v>
      </c>
    </row>
    <row r="39" spans="1:16" x14ac:dyDescent="0.3">
      <c r="A39">
        <v>28992</v>
      </c>
      <c r="B39" t="s">
        <v>39</v>
      </c>
      <c r="C39">
        <f>VLOOKUP(A39,Table55[],3,FALSE)</f>
        <v>380</v>
      </c>
      <c r="D39">
        <f>VLOOKUP(A39,Table55[],4,FALSE)</f>
        <v>0</v>
      </c>
      <c r="H39">
        <v>28964</v>
      </c>
      <c r="I39" t="s">
        <v>15</v>
      </c>
      <c r="J39">
        <v>939.6</v>
      </c>
      <c r="K39">
        <v>0</v>
      </c>
      <c r="N39" s="35">
        <v>28967</v>
      </c>
      <c r="O39" s="83">
        <v>458</v>
      </c>
      <c r="P39" s="83">
        <v>0</v>
      </c>
    </row>
    <row r="40" spans="1:16" x14ac:dyDescent="0.3">
      <c r="A40">
        <v>29001</v>
      </c>
      <c r="B40" t="s">
        <v>39</v>
      </c>
      <c r="C40">
        <f>VLOOKUP(A40,Table55[],3,FALSE)</f>
        <v>449</v>
      </c>
      <c r="D40">
        <f>VLOOKUP(A40,Table55[],4,FALSE)</f>
        <v>449</v>
      </c>
      <c r="H40">
        <v>28963</v>
      </c>
      <c r="I40" t="s">
        <v>11</v>
      </c>
      <c r="J40">
        <v>543</v>
      </c>
      <c r="K40">
        <v>0</v>
      </c>
      <c r="N40" s="35">
        <v>28968</v>
      </c>
      <c r="O40" s="83">
        <v>1820</v>
      </c>
      <c r="P40" s="83">
        <v>1820</v>
      </c>
    </row>
    <row r="41" spans="1:16" x14ac:dyDescent="0.3">
      <c r="A41">
        <v>28977</v>
      </c>
      <c r="B41" t="s">
        <v>38</v>
      </c>
      <c r="C41">
        <f>VLOOKUP(A41,Table55[],3,FALSE)</f>
        <v>23</v>
      </c>
      <c r="D41">
        <f>VLOOKUP(A41,Table55[],4,FALSE)</f>
        <v>0</v>
      </c>
      <c r="H41">
        <v>28962</v>
      </c>
      <c r="I41" t="s">
        <v>20</v>
      </c>
      <c r="J41">
        <v>472</v>
      </c>
      <c r="K41">
        <v>0</v>
      </c>
      <c r="N41" s="35">
        <v>28969</v>
      </c>
      <c r="O41" s="83">
        <v>513</v>
      </c>
      <c r="P41" s="83">
        <v>0</v>
      </c>
    </row>
    <row r="42" spans="1:16" x14ac:dyDescent="0.3">
      <c r="A42">
        <v>28957</v>
      </c>
      <c r="B42" t="s">
        <v>38</v>
      </c>
      <c r="C42">
        <f>VLOOKUP(A42,Table55[],3,FALSE)</f>
        <v>1201</v>
      </c>
      <c r="D42">
        <f>VLOOKUP(A42,Table55[],4,FALSE)</f>
        <v>0</v>
      </c>
      <c r="H42">
        <v>28961</v>
      </c>
      <c r="I42" t="s">
        <v>8</v>
      </c>
      <c r="J42">
        <v>493</v>
      </c>
      <c r="K42">
        <v>493</v>
      </c>
      <c r="N42" s="35">
        <v>28970</v>
      </c>
      <c r="O42" s="83">
        <v>364</v>
      </c>
      <c r="P42" s="83">
        <v>0</v>
      </c>
    </row>
    <row r="43" spans="1:16" x14ac:dyDescent="0.3">
      <c r="A43">
        <v>28976</v>
      </c>
      <c r="B43" t="s">
        <v>38</v>
      </c>
      <c r="C43">
        <f>VLOOKUP(A43,Table55[],3,FALSE)</f>
        <v>781</v>
      </c>
      <c r="D43">
        <f>VLOOKUP(A43,Table55[],4,FALSE)</f>
        <v>0</v>
      </c>
      <c r="H43">
        <v>28960</v>
      </c>
      <c r="I43" t="s">
        <v>11</v>
      </c>
      <c r="J43">
        <v>923</v>
      </c>
      <c r="K43">
        <v>0</v>
      </c>
      <c r="N43" s="35">
        <v>28972</v>
      </c>
      <c r="O43" s="83">
        <v>419</v>
      </c>
      <c r="P43" s="83">
        <v>0</v>
      </c>
    </row>
    <row r="44" spans="1:16" x14ac:dyDescent="0.3">
      <c r="A44">
        <v>28979</v>
      </c>
      <c r="B44" t="s">
        <v>38</v>
      </c>
      <c r="C44">
        <f>VLOOKUP(A44,Table55[],3,FALSE)</f>
        <v>433</v>
      </c>
      <c r="D44">
        <f>VLOOKUP(A44,Table55[],4,FALSE)</f>
        <v>0</v>
      </c>
      <c r="H44">
        <v>28959</v>
      </c>
      <c r="I44" t="s">
        <v>8</v>
      </c>
      <c r="J44">
        <v>208</v>
      </c>
      <c r="K44">
        <v>0</v>
      </c>
      <c r="N44" s="35">
        <v>28974</v>
      </c>
      <c r="O44" s="83">
        <v>169</v>
      </c>
      <c r="P44" s="83">
        <v>0</v>
      </c>
    </row>
    <row r="45" spans="1:16" x14ac:dyDescent="0.3">
      <c r="A45">
        <v>28997</v>
      </c>
      <c r="B45" t="s">
        <v>3</v>
      </c>
      <c r="C45">
        <f>VLOOKUP(A45,Table55[],3,FALSE)</f>
        <v>435</v>
      </c>
      <c r="D45">
        <f>VLOOKUP(A45,Table55[],4,FALSE)</f>
        <v>0</v>
      </c>
      <c r="H45">
        <v>28958</v>
      </c>
      <c r="I45" t="s">
        <v>20</v>
      </c>
      <c r="J45">
        <v>486</v>
      </c>
      <c r="K45">
        <v>0</v>
      </c>
      <c r="N45" s="35">
        <v>28975</v>
      </c>
      <c r="O45" s="83">
        <v>458</v>
      </c>
      <c r="P45" s="83">
        <v>0</v>
      </c>
    </row>
    <row r="46" spans="1:16" x14ac:dyDescent="0.3">
      <c r="A46">
        <v>28955</v>
      </c>
      <c r="B46" t="s">
        <v>3</v>
      </c>
      <c r="C46">
        <f>VLOOKUP(A46,Table55[],3,FALSE)</f>
        <v>441</v>
      </c>
      <c r="D46">
        <f>VLOOKUP(A46,Table55[],4,FALSE)</f>
        <v>0</v>
      </c>
      <c r="H46">
        <v>28957</v>
      </c>
      <c r="I46" t="s">
        <v>18</v>
      </c>
      <c r="J46">
        <v>1201</v>
      </c>
      <c r="K46">
        <v>0</v>
      </c>
      <c r="N46" s="35">
        <v>28976</v>
      </c>
      <c r="O46" s="83">
        <v>781</v>
      </c>
      <c r="P46" s="83">
        <v>0</v>
      </c>
    </row>
    <row r="47" spans="1:16" x14ac:dyDescent="0.3">
      <c r="A47">
        <v>28988</v>
      </c>
      <c r="B47" t="s">
        <v>3</v>
      </c>
      <c r="C47">
        <f>VLOOKUP(A47,Table55[],3,FALSE)</f>
        <v>31</v>
      </c>
      <c r="D47">
        <f>VLOOKUP(A47,Table55[],4,FALSE)</f>
        <v>0</v>
      </c>
      <c r="H47">
        <v>28956</v>
      </c>
      <c r="I47" t="s">
        <v>11</v>
      </c>
      <c r="J47">
        <v>1128</v>
      </c>
      <c r="K47">
        <v>0</v>
      </c>
      <c r="N47" s="35">
        <v>28977</v>
      </c>
      <c r="O47" s="83">
        <v>23</v>
      </c>
      <c r="P47" s="83">
        <v>0</v>
      </c>
    </row>
    <row r="48" spans="1:16" x14ac:dyDescent="0.3">
      <c r="A48">
        <v>28947</v>
      </c>
      <c r="B48" t="s">
        <v>3</v>
      </c>
      <c r="C48">
        <f>VLOOKUP(A48,Table55[],3,FALSE)</f>
        <v>1213</v>
      </c>
      <c r="D48">
        <f>VLOOKUP(A48,Table55[],4,FALSE)</f>
        <v>0</v>
      </c>
      <c r="H48">
        <v>28955</v>
      </c>
      <c r="I48" t="s">
        <v>9</v>
      </c>
      <c r="J48">
        <v>441</v>
      </c>
      <c r="K48">
        <v>0</v>
      </c>
      <c r="N48" s="35">
        <v>28978</v>
      </c>
      <c r="O48" s="83">
        <v>463</v>
      </c>
      <c r="P48" s="83">
        <v>0</v>
      </c>
    </row>
    <row r="49" spans="1:16" x14ac:dyDescent="0.3">
      <c r="A49">
        <v>28726</v>
      </c>
      <c r="B49" t="s">
        <v>3</v>
      </c>
      <c r="C49">
        <f>VLOOKUP(A49,Table55[],3,FALSE)</f>
        <v>1142</v>
      </c>
      <c r="D49">
        <f>VLOOKUP(A49,Table55[],4,FALSE)</f>
        <v>0</v>
      </c>
      <c r="H49">
        <v>28954</v>
      </c>
      <c r="I49" t="s">
        <v>8</v>
      </c>
      <c r="J49">
        <v>565</v>
      </c>
      <c r="K49">
        <v>0</v>
      </c>
      <c r="N49" s="35">
        <v>28979</v>
      </c>
      <c r="O49" s="83">
        <v>433</v>
      </c>
      <c r="P49" s="83">
        <v>0</v>
      </c>
    </row>
    <row r="50" spans="1:16" x14ac:dyDescent="0.3">
      <c r="A50">
        <v>28996</v>
      </c>
      <c r="B50" t="s">
        <v>3</v>
      </c>
      <c r="C50">
        <f>VLOOKUP(A50,Table55[],3,FALSE)</f>
        <v>608</v>
      </c>
      <c r="D50">
        <f>VLOOKUP(A50,Table55[],4,FALSE)</f>
        <v>0</v>
      </c>
      <c r="H50">
        <v>28953</v>
      </c>
      <c r="I50" t="s">
        <v>8</v>
      </c>
      <c r="J50">
        <v>1130</v>
      </c>
      <c r="K50">
        <v>0</v>
      </c>
      <c r="N50" s="35">
        <v>28980</v>
      </c>
      <c r="O50" s="83">
        <v>538</v>
      </c>
      <c r="P50" s="83">
        <v>538</v>
      </c>
    </row>
    <row r="51" spans="1:16" x14ac:dyDescent="0.3">
      <c r="A51">
        <v>28972</v>
      </c>
      <c r="B51" t="s">
        <v>3</v>
      </c>
      <c r="C51">
        <f>VLOOKUP(A51,Table55[],3,FALSE)</f>
        <v>419</v>
      </c>
      <c r="D51">
        <f>VLOOKUP(A51,Table55[],4,FALSE)</f>
        <v>0</v>
      </c>
      <c r="H51">
        <v>28952</v>
      </c>
      <c r="I51" t="s">
        <v>20</v>
      </c>
      <c r="J51">
        <v>475</v>
      </c>
      <c r="K51">
        <v>475</v>
      </c>
      <c r="N51" s="35">
        <v>28981</v>
      </c>
      <c r="O51" s="83">
        <v>293</v>
      </c>
      <c r="P51" s="83">
        <v>0</v>
      </c>
    </row>
    <row r="52" spans="1:16" x14ac:dyDescent="0.3">
      <c r="A52">
        <v>29000</v>
      </c>
      <c r="B52" t="s">
        <v>3</v>
      </c>
      <c r="C52">
        <f>VLOOKUP(A52,Table55[],3,FALSE)</f>
        <v>422</v>
      </c>
      <c r="D52">
        <f>VLOOKUP(A52,Table55[],4,FALSE)</f>
        <v>0</v>
      </c>
      <c r="H52">
        <v>28950</v>
      </c>
      <c r="I52" t="s">
        <v>11</v>
      </c>
      <c r="J52">
        <v>541</v>
      </c>
      <c r="K52">
        <v>0</v>
      </c>
      <c r="N52" s="35">
        <v>28982</v>
      </c>
      <c r="O52" s="83">
        <v>441</v>
      </c>
      <c r="P52" s="83">
        <v>0</v>
      </c>
    </row>
    <row r="53" spans="1:16" x14ac:dyDescent="0.3">
      <c r="A53">
        <v>28983</v>
      </c>
      <c r="B53" t="s">
        <v>46</v>
      </c>
      <c r="C53">
        <f>VLOOKUP(A53,Table55[],3,FALSE)</f>
        <v>121</v>
      </c>
      <c r="D53">
        <f>VLOOKUP(A53,Table55[],4,FALSE)</f>
        <v>0</v>
      </c>
      <c r="H53">
        <v>28949</v>
      </c>
      <c r="I53" t="s">
        <v>66</v>
      </c>
      <c r="J53">
        <v>432</v>
      </c>
      <c r="K53">
        <v>0</v>
      </c>
      <c r="N53" s="35">
        <v>28983</v>
      </c>
      <c r="O53" s="83">
        <v>121</v>
      </c>
      <c r="P53" s="83">
        <v>0</v>
      </c>
    </row>
    <row r="54" spans="1:16" x14ac:dyDescent="0.3">
      <c r="A54">
        <v>28878</v>
      </c>
      <c r="B54" t="s">
        <v>46</v>
      </c>
      <c r="C54">
        <f>VLOOKUP(A54,Table55[],3,FALSE)</f>
        <v>54</v>
      </c>
      <c r="D54">
        <f>VLOOKUP(A54,Table55[],4,FALSE)</f>
        <v>0</v>
      </c>
      <c r="H54">
        <v>28948</v>
      </c>
      <c r="I54" t="s">
        <v>15</v>
      </c>
      <c r="J54">
        <v>1139</v>
      </c>
      <c r="K54">
        <v>0</v>
      </c>
      <c r="N54" s="35">
        <v>28984</v>
      </c>
      <c r="O54" s="83">
        <v>510</v>
      </c>
      <c r="P54" s="83">
        <v>0</v>
      </c>
    </row>
    <row r="55" spans="1:16" x14ac:dyDescent="0.3">
      <c r="A55">
        <v>28990</v>
      </c>
      <c r="B55" t="s">
        <v>46</v>
      </c>
      <c r="C55">
        <f>VLOOKUP(A55,Table55[],3,FALSE)</f>
        <v>546</v>
      </c>
      <c r="D55">
        <f>VLOOKUP(A55,Table55[],4,FALSE)</f>
        <v>546</v>
      </c>
      <c r="H55">
        <v>28947</v>
      </c>
      <c r="I55" t="s">
        <v>9</v>
      </c>
      <c r="J55">
        <v>1213</v>
      </c>
      <c r="K55">
        <v>0</v>
      </c>
      <c r="N55" s="35">
        <v>28985</v>
      </c>
      <c r="O55" s="83">
        <v>750</v>
      </c>
      <c r="P55" s="83">
        <v>0</v>
      </c>
    </row>
    <row r="56" spans="1:16" x14ac:dyDescent="0.3">
      <c r="A56">
        <v>28964</v>
      </c>
      <c r="B56" t="s">
        <v>46</v>
      </c>
      <c r="C56">
        <f>VLOOKUP(A56,Table55[],3,FALSE)</f>
        <v>939.6</v>
      </c>
      <c r="D56">
        <f>VLOOKUP(A56,Table55[],4,FALSE)</f>
        <v>0</v>
      </c>
      <c r="H56">
        <v>28946</v>
      </c>
      <c r="I56" t="s">
        <v>20</v>
      </c>
      <c r="J56">
        <v>851.5</v>
      </c>
      <c r="K56">
        <v>851.5</v>
      </c>
      <c r="N56" s="35">
        <v>28986</v>
      </c>
      <c r="O56" s="83">
        <v>501</v>
      </c>
      <c r="P56" s="83">
        <v>0</v>
      </c>
    </row>
    <row r="57" spans="1:16" x14ac:dyDescent="0.3">
      <c r="A57">
        <v>28965</v>
      </c>
      <c r="B57" t="s">
        <v>46</v>
      </c>
      <c r="C57">
        <f>VLOOKUP(A57,Table55[],3,FALSE)</f>
        <v>588</v>
      </c>
      <c r="D57">
        <f>VLOOKUP(A57,Table55[],4,FALSE)</f>
        <v>0</v>
      </c>
      <c r="H57">
        <v>28945</v>
      </c>
      <c r="I57" t="s">
        <v>11</v>
      </c>
      <c r="J57">
        <v>1146</v>
      </c>
      <c r="K57">
        <v>0</v>
      </c>
      <c r="N57" s="35">
        <v>28987</v>
      </c>
      <c r="O57" s="83">
        <v>237</v>
      </c>
      <c r="P57" s="83">
        <v>0</v>
      </c>
    </row>
    <row r="58" spans="1:16" x14ac:dyDescent="0.3">
      <c r="A58">
        <v>28948</v>
      </c>
      <c r="B58" t="s">
        <v>46</v>
      </c>
      <c r="C58">
        <f>VLOOKUP(A58,Table55[],3,FALSE)</f>
        <v>1139</v>
      </c>
      <c r="D58">
        <f>VLOOKUP(A58,Table55[],4,FALSE)</f>
        <v>0</v>
      </c>
      <c r="H58">
        <v>28943</v>
      </c>
      <c r="I58" t="s">
        <v>15</v>
      </c>
      <c r="J58">
        <v>852</v>
      </c>
      <c r="K58">
        <v>0</v>
      </c>
      <c r="N58" s="35">
        <v>28988</v>
      </c>
      <c r="O58" s="83">
        <v>31</v>
      </c>
      <c r="P58" s="83">
        <v>0</v>
      </c>
    </row>
    <row r="59" spans="1:16" x14ac:dyDescent="0.3">
      <c r="A59">
        <v>28932</v>
      </c>
      <c r="B59" t="s">
        <v>46</v>
      </c>
      <c r="C59">
        <f>VLOOKUP(A59,Table55[],3,FALSE)</f>
        <v>452</v>
      </c>
      <c r="D59">
        <f>VLOOKUP(A59,Table55[],4,FALSE)</f>
        <v>0</v>
      </c>
      <c r="H59">
        <v>28942</v>
      </c>
      <c r="I59" t="s">
        <v>20</v>
      </c>
      <c r="J59">
        <v>240</v>
      </c>
      <c r="K59">
        <v>0</v>
      </c>
      <c r="N59" s="35">
        <v>28989</v>
      </c>
      <c r="O59" s="83">
        <v>576</v>
      </c>
      <c r="P59" s="83">
        <v>0</v>
      </c>
    </row>
    <row r="60" spans="1:16" x14ac:dyDescent="0.3">
      <c r="A60">
        <v>28986</v>
      </c>
      <c r="B60" t="s">
        <v>46</v>
      </c>
      <c r="C60">
        <f>VLOOKUP(A60,Table55[],3,FALSE)</f>
        <v>501</v>
      </c>
      <c r="D60">
        <f>VLOOKUP(A60,Table55[],4,FALSE)</f>
        <v>0</v>
      </c>
      <c r="H60">
        <v>28941</v>
      </c>
      <c r="I60" t="s">
        <v>8</v>
      </c>
      <c r="J60">
        <v>227</v>
      </c>
      <c r="K60">
        <v>0</v>
      </c>
      <c r="N60" s="35">
        <v>28990</v>
      </c>
      <c r="O60" s="83">
        <v>546</v>
      </c>
      <c r="P60" s="83">
        <v>546</v>
      </c>
    </row>
    <row r="61" spans="1:16" x14ac:dyDescent="0.3">
      <c r="A61">
        <v>28981</v>
      </c>
      <c r="B61" t="s">
        <v>46</v>
      </c>
      <c r="C61">
        <f>VLOOKUP(A61,Table55[],3,FALSE)</f>
        <v>293</v>
      </c>
      <c r="D61">
        <f>VLOOKUP(A61,Table55[],4,FALSE)</f>
        <v>0</v>
      </c>
      <c r="H61">
        <v>28940</v>
      </c>
      <c r="I61" t="s">
        <v>66</v>
      </c>
      <c r="J61">
        <v>128.65</v>
      </c>
      <c r="K61">
        <v>0</v>
      </c>
      <c r="N61" s="35">
        <v>28991</v>
      </c>
      <c r="O61" s="83">
        <v>596</v>
      </c>
      <c r="P61" s="83">
        <v>596</v>
      </c>
    </row>
    <row r="62" spans="1:16" x14ac:dyDescent="0.3">
      <c r="A62">
        <v>28987</v>
      </c>
      <c r="B62" t="s">
        <v>46</v>
      </c>
      <c r="C62">
        <f>VLOOKUP(A62,Table55[],3,FALSE)</f>
        <v>237</v>
      </c>
      <c r="D62">
        <f>VLOOKUP(A62,Table55[],4,FALSE)</f>
        <v>0</v>
      </c>
      <c r="H62">
        <v>28939</v>
      </c>
      <c r="I62" t="s">
        <v>14</v>
      </c>
      <c r="J62">
        <v>639</v>
      </c>
      <c r="K62">
        <v>0</v>
      </c>
      <c r="N62" s="35">
        <v>28992</v>
      </c>
      <c r="O62" s="83">
        <v>380</v>
      </c>
      <c r="P62" s="83">
        <v>0</v>
      </c>
    </row>
    <row r="63" spans="1:16" x14ac:dyDescent="0.3">
      <c r="A63">
        <v>28967</v>
      </c>
      <c r="B63" t="s">
        <v>46</v>
      </c>
      <c r="C63">
        <f>VLOOKUP(A63,Table55[],3,FALSE)</f>
        <v>458</v>
      </c>
      <c r="D63">
        <f>VLOOKUP(A63,Table55[],4,FALSE)</f>
        <v>0</v>
      </c>
      <c r="H63">
        <v>28938</v>
      </c>
      <c r="I63" t="s">
        <v>11</v>
      </c>
      <c r="J63">
        <v>472</v>
      </c>
      <c r="K63">
        <v>0</v>
      </c>
      <c r="N63" s="35">
        <v>28993</v>
      </c>
      <c r="O63" s="83">
        <v>465</v>
      </c>
      <c r="P63" s="83">
        <v>0</v>
      </c>
    </row>
    <row r="64" spans="1:16" x14ac:dyDescent="0.3">
      <c r="A64">
        <v>28943</v>
      </c>
      <c r="B64" t="s">
        <v>46</v>
      </c>
      <c r="C64">
        <f>VLOOKUP(A64,Table55[],3,FALSE)</f>
        <v>852</v>
      </c>
      <c r="D64">
        <f>VLOOKUP(A64,Table55[],4,FALSE)</f>
        <v>0</v>
      </c>
      <c r="H64">
        <v>28937</v>
      </c>
      <c r="I64" t="s">
        <v>8</v>
      </c>
      <c r="J64">
        <v>534</v>
      </c>
      <c r="K64">
        <v>0</v>
      </c>
      <c r="N64" s="35">
        <v>28994</v>
      </c>
      <c r="O64" s="83">
        <v>2003</v>
      </c>
      <c r="P64" s="83">
        <v>0</v>
      </c>
    </row>
    <row r="65" spans="1:16" x14ac:dyDescent="0.3">
      <c r="A65">
        <v>28966</v>
      </c>
      <c r="B65" t="s">
        <v>46</v>
      </c>
      <c r="C65">
        <f>VLOOKUP(A65,Table55[],3,FALSE)</f>
        <v>450</v>
      </c>
      <c r="D65">
        <f>VLOOKUP(A65,Table55[],4,FALSE)</f>
        <v>0</v>
      </c>
      <c r="H65">
        <v>28932</v>
      </c>
      <c r="I65" t="s">
        <v>15</v>
      </c>
      <c r="J65">
        <v>452</v>
      </c>
      <c r="K65">
        <v>0</v>
      </c>
      <c r="N65" s="35">
        <v>28996</v>
      </c>
      <c r="O65" s="83">
        <v>608</v>
      </c>
      <c r="P65" s="83">
        <v>0</v>
      </c>
    </row>
    <row r="66" spans="1:16" x14ac:dyDescent="0.3">
      <c r="A66">
        <v>28989</v>
      </c>
      <c r="B66" t="s">
        <v>46</v>
      </c>
      <c r="C66">
        <f>VLOOKUP(A66,Table55[],3,FALSE)</f>
        <v>576</v>
      </c>
      <c r="D66">
        <f>VLOOKUP(A66,Table55[],4,FALSE)</f>
        <v>0</v>
      </c>
      <c r="H66">
        <v>28929</v>
      </c>
      <c r="I66" t="s">
        <v>7</v>
      </c>
      <c r="J66">
        <v>0</v>
      </c>
      <c r="K66">
        <v>0</v>
      </c>
      <c r="N66" s="35">
        <v>28997</v>
      </c>
      <c r="O66" s="83">
        <v>435</v>
      </c>
      <c r="P66" s="83">
        <v>0</v>
      </c>
    </row>
    <row r="67" spans="1:16" x14ac:dyDescent="0.3">
      <c r="A67">
        <v>28998</v>
      </c>
      <c r="B67" t="s">
        <v>50</v>
      </c>
      <c r="C67">
        <f>VLOOKUP(A67,Table55[],3,FALSE)</f>
        <v>885.3</v>
      </c>
      <c r="D67">
        <f>VLOOKUP(A67,Table55[],4,FALSE)</f>
        <v>0</v>
      </c>
      <c r="H67">
        <v>28919</v>
      </c>
      <c r="I67" t="s">
        <v>91</v>
      </c>
      <c r="J67">
        <v>122</v>
      </c>
      <c r="K67">
        <v>0</v>
      </c>
      <c r="N67" s="35">
        <v>28998</v>
      </c>
      <c r="O67" s="83">
        <v>885.3</v>
      </c>
      <c r="P67" s="83">
        <v>0</v>
      </c>
    </row>
    <row r="68" spans="1:16" x14ac:dyDescent="0.3">
      <c r="A68">
        <v>29002</v>
      </c>
      <c r="B68" t="s">
        <v>50</v>
      </c>
      <c r="C68">
        <f>VLOOKUP(A68,Table55[],3,FALSE)</f>
        <v>1188</v>
      </c>
      <c r="D68">
        <f>VLOOKUP(A68,Table55[],4,FALSE)</f>
        <v>1188</v>
      </c>
      <c r="H68">
        <v>28916</v>
      </c>
      <c r="I68" t="s">
        <v>91</v>
      </c>
      <c r="J68">
        <v>1677</v>
      </c>
      <c r="K68">
        <v>0</v>
      </c>
      <c r="N68" s="35">
        <v>28999</v>
      </c>
      <c r="O68" s="83">
        <v>500</v>
      </c>
      <c r="P68" s="83">
        <v>0</v>
      </c>
    </row>
    <row r="69" spans="1:16" x14ac:dyDescent="0.3">
      <c r="H69">
        <v>28911</v>
      </c>
      <c r="I69" t="s">
        <v>9</v>
      </c>
      <c r="J69">
        <v>0</v>
      </c>
      <c r="K69">
        <v>0</v>
      </c>
      <c r="N69" s="35">
        <v>29000</v>
      </c>
      <c r="O69" s="83">
        <v>422</v>
      </c>
      <c r="P69" s="83">
        <v>0</v>
      </c>
    </row>
    <row r="70" spans="1:16" x14ac:dyDescent="0.3">
      <c r="H70">
        <v>28895</v>
      </c>
      <c r="I70" t="s">
        <v>7</v>
      </c>
      <c r="J70">
        <v>0</v>
      </c>
      <c r="K70">
        <v>0</v>
      </c>
      <c r="N70" s="35">
        <v>29001</v>
      </c>
      <c r="O70" s="83">
        <v>449</v>
      </c>
      <c r="P70" s="83">
        <v>449</v>
      </c>
    </row>
    <row r="71" spans="1:16" x14ac:dyDescent="0.3">
      <c r="H71">
        <v>28890</v>
      </c>
      <c r="I71" t="s">
        <v>91</v>
      </c>
      <c r="J71">
        <v>0</v>
      </c>
      <c r="K71">
        <v>0</v>
      </c>
      <c r="N71" s="35">
        <v>29002</v>
      </c>
      <c r="O71" s="83">
        <v>1188</v>
      </c>
      <c r="P71" s="83">
        <v>1188</v>
      </c>
    </row>
    <row r="72" spans="1:16" x14ac:dyDescent="0.3">
      <c r="H72">
        <v>28888</v>
      </c>
      <c r="I72" t="s">
        <v>7</v>
      </c>
      <c r="J72">
        <v>0</v>
      </c>
      <c r="K72">
        <v>0</v>
      </c>
      <c r="N72" s="35" t="s">
        <v>30</v>
      </c>
      <c r="O72" s="83">
        <v>40895.050000000003</v>
      </c>
      <c r="P72" s="83">
        <v>6956.5</v>
      </c>
    </row>
    <row r="73" spans="1:16" x14ac:dyDescent="0.3">
      <c r="H73">
        <v>28884</v>
      </c>
      <c r="I73" t="s">
        <v>9</v>
      </c>
      <c r="J73">
        <v>0</v>
      </c>
      <c r="K73">
        <v>0</v>
      </c>
    </row>
    <row r="74" spans="1:16" x14ac:dyDescent="0.3">
      <c r="H74">
        <v>28879</v>
      </c>
      <c r="I74" t="s">
        <v>7</v>
      </c>
      <c r="J74">
        <v>0</v>
      </c>
      <c r="K74">
        <v>0</v>
      </c>
    </row>
    <row r="75" spans="1:16" x14ac:dyDescent="0.3">
      <c r="H75">
        <v>28878</v>
      </c>
      <c r="I75" t="s">
        <v>15</v>
      </c>
      <c r="J75">
        <v>54</v>
      </c>
      <c r="K75">
        <v>0</v>
      </c>
    </row>
    <row r="76" spans="1:16" x14ac:dyDescent="0.3">
      <c r="H76">
        <v>28870</v>
      </c>
      <c r="I76" t="s">
        <v>7</v>
      </c>
      <c r="J76">
        <v>0</v>
      </c>
      <c r="K76">
        <v>0</v>
      </c>
    </row>
    <row r="77" spans="1:16" x14ac:dyDescent="0.3">
      <c r="H77">
        <v>28860</v>
      </c>
      <c r="I77" t="s">
        <v>66</v>
      </c>
      <c r="J77">
        <v>451</v>
      </c>
      <c r="K77">
        <v>0</v>
      </c>
    </row>
    <row r="78" spans="1:16" x14ac:dyDescent="0.3">
      <c r="H78">
        <v>28855</v>
      </c>
      <c r="I78" t="s">
        <v>7</v>
      </c>
      <c r="J78">
        <v>-27</v>
      </c>
      <c r="K78">
        <v>0</v>
      </c>
    </row>
    <row r="79" spans="1:16" x14ac:dyDescent="0.3">
      <c r="H79">
        <v>28831</v>
      </c>
      <c r="I79" t="s">
        <v>7</v>
      </c>
      <c r="J79">
        <v>0</v>
      </c>
      <c r="K79">
        <v>0</v>
      </c>
    </row>
    <row r="80" spans="1:16" x14ac:dyDescent="0.3">
      <c r="H80">
        <v>28830</v>
      </c>
      <c r="I80" t="s">
        <v>15</v>
      </c>
      <c r="J80">
        <v>-25</v>
      </c>
      <c r="K80">
        <v>0</v>
      </c>
    </row>
    <row r="81" spans="8:11" x14ac:dyDescent="0.3">
      <c r="H81">
        <v>28828</v>
      </c>
      <c r="I81" t="s">
        <v>66</v>
      </c>
      <c r="J81">
        <v>532</v>
      </c>
      <c r="K81">
        <v>0</v>
      </c>
    </row>
    <row r="82" spans="8:11" x14ac:dyDescent="0.3">
      <c r="H82">
        <v>28827</v>
      </c>
      <c r="I82" t="s">
        <v>66</v>
      </c>
      <c r="J82">
        <v>2069</v>
      </c>
      <c r="K82">
        <v>0</v>
      </c>
    </row>
    <row r="83" spans="8:11" x14ac:dyDescent="0.3">
      <c r="H83">
        <v>28825</v>
      </c>
      <c r="I83" t="s">
        <v>15</v>
      </c>
      <c r="J83">
        <v>-37</v>
      </c>
      <c r="K83">
        <v>0</v>
      </c>
    </row>
    <row r="84" spans="8:11" x14ac:dyDescent="0.3">
      <c r="H84">
        <v>28821</v>
      </c>
      <c r="I84" t="s">
        <v>89</v>
      </c>
      <c r="J84">
        <v>974</v>
      </c>
      <c r="K84">
        <v>974</v>
      </c>
    </row>
    <row r="85" spans="8:11" x14ac:dyDescent="0.3">
      <c r="H85">
        <v>28819</v>
      </c>
      <c r="I85" t="s">
        <v>7</v>
      </c>
      <c r="J85">
        <v>0</v>
      </c>
      <c r="K85">
        <v>0</v>
      </c>
    </row>
    <row r="86" spans="8:11" x14ac:dyDescent="0.3">
      <c r="H86">
        <v>28816</v>
      </c>
      <c r="I86" t="s">
        <v>89</v>
      </c>
      <c r="J86">
        <v>570</v>
      </c>
      <c r="K86">
        <v>0</v>
      </c>
    </row>
    <row r="87" spans="8:11" x14ac:dyDescent="0.3">
      <c r="H87">
        <v>28815</v>
      </c>
      <c r="I87" t="s">
        <v>7</v>
      </c>
      <c r="J87">
        <v>0</v>
      </c>
      <c r="K87">
        <v>0</v>
      </c>
    </row>
    <row r="88" spans="8:11" x14ac:dyDescent="0.3">
      <c r="H88">
        <v>28808</v>
      </c>
      <c r="I88" t="s">
        <v>7</v>
      </c>
      <c r="J88">
        <v>0</v>
      </c>
      <c r="K88">
        <v>0</v>
      </c>
    </row>
    <row r="89" spans="8:11" x14ac:dyDescent="0.3">
      <c r="H89">
        <v>28806</v>
      </c>
      <c r="I89" t="s">
        <v>20</v>
      </c>
      <c r="J89">
        <v>0</v>
      </c>
      <c r="K89">
        <v>0</v>
      </c>
    </row>
    <row r="90" spans="8:11" x14ac:dyDescent="0.3">
      <c r="H90">
        <v>28805</v>
      </c>
      <c r="I90" t="s">
        <v>7</v>
      </c>
      <c r="J90">
        <v>0</v>
      </c>
      <c r="K90">
        <v>0</v>
      </c>
    </row>
    <row r="91" spans="8:11" x14ac:dyDescent="0.3">
      <c r="H91">
        <v>28802</v>
      </c>
      <c r="I91" t="s">
        <v>15</v>
      </c>
      <c r="J91">
        <v>-30</v>
      </c>
      <c r="K91">
        <v>0</v>
      </c>
    </row>
    <row r="92" spans="8:11" x14ac:dyDescent="0.3">
      <c r="H92">
        <v>28800</v>
      </c>
      <c r="I92" t="s">
        <v>89</v>
      </c>
      <c r="J92">
        <v>459</v>
      </c>
      <c r="K92">
        <v>0</v>
      </c>
    </row>
    <row r="93" spans="8:11" x14ac:dyDescent="0.3">
      <c r="H93">
        <v>28795</v>
      </c>
      <c r="I93" t="s">
        <v>89</v>
      </c>
      <c r="J93">
        <v>447</v>
      </c>
      <c r="K93">
        <v>0</v>
      </c>
    </row>
    <row r="94" spans="8:11" x14ac:dyDescent="0.3">
      <c r="H94">
        <v>28787</v>
      </c>
      <c r="I94" t="s">
        <v>7</v>
      </c>
      <c r="J94">
        <v>0</v>
      </c>
      <c r="K94">
        <v>0</v>
      </c>
    </row>
    <row r="95" spans="8:11" x14ac:dyDescent="0.3">
      <c r="H95">
        <v>28783</v>
      </c>
      <c r="I95" t="s">
        <v>89</v>
      </c>
      <c r="J95">
        <v>673</v>
      </c>
      <c r="K95">
        <v>0</v>
      </c>
    </row>
    <row r="96" spans="8:11" x14ac:dyDescent="0.3">
      <c r="H96">
        <v>28772</v>
      </c>
      <c r="I96" t="s">
        <v>7</v>
      </c>
      <c r="J96">
        <v>0</v>
      </c>
      <c r="K96">
        <v>0</v>
      </c>
    </row>
    <row r="97" spans="8:11" x14ac:dyDescent="0.3">
      <c r="H97">
        <v>28762</v>
      </c>
      <c r="I97" t="s">
        <v>7</v>
      </c>
      <c r="J97">
        <v>0</v>
      </c>
      <c r="K97">
        <v>0</v>
      </c>
    </row>
    <row r="98" spans="8:11" x14ac:dyDescent="0.3">
      <c r="H98">
        <v>28748</v>
      </c>
      <c r="I98" t="s">
        <v>12</v>
      </c>
      <c r="J98">
        <v>3574</v>
      </c>
      <c r="K98">
        <v>0</v>
      </c>
    </row>
    <row r="99" spans="8:11" x14ac:dyDescent="0.3">
      <c r="H99">
        <v>28746</v>
      </c>
      <c r="I99" t="s">
        <v>7</v>
      </c>
      <c r="J99">
        <v>0</v>
      </c>
      <c r="K99">
        <v>0</v>
      </c>
    </row>
    <row r="100" spans="8:11" x14ac:dyDescent="0.3">
      <c r="H100">
        <v>28741</v>
      </c>
      <c r="I100" t="s">
        <v>8</v>
      </c>
      <c r="J100">
        <v>0</v>
      </c>
      <c r="K100">
        <v>0</v>
      </c>
    </row>
    <row r="101" spans="8:11" x14ac:dyDescent="0.3">
      <c r="H101">
        <v>28726</v>
      </c>
      <c r="I101" t="s">
        <v>9</v>
      </c>
      <c r="J101">
        <v>1142</v>
      </c>
      <c r="K101">
        <v>0</v>
      </c>
    </row>
    <row r="102" spans="8:11" x14ac:dyDescent="0.3">
      <c r="H102">
        <v>28718</v>
      </c>
      <c r="I102" t="s">
        <v>7</v>
      </c>
      <c r="J102">
        <v>0</v>
      </c>
      <c r="K102">
        <v>0</v>
      </c>
    </row>
    <row r="103" spans="8:11" x14ac:dyDescent="0.3">
      <c r="H103">
        <v>28709</v>
      </c>
      <c r="I103" t="s">
        <v>20</v>
      </c>
      <c r="J103">
        <v>-25</v>
      </c>
      <c r="K103">
        <v>0</v>
      </c>
    </row>
    <row r="104" spans="8:11" x14ac:dyDescent="0.3">
      <c r="H104">
        <v>28705</v>
      </c>
      <c r="I104" t="s">
        <v>15</v>
      </c>
      <c r="J104">
        <v>77</v>
      </c>
      <c r="K104">
        <v>0</v>
      </c>
    </row>
    <row r="105" spans="8:11" x14ac:dyDescent="0.3">
      <c r="H105">
        <v>28703</v>
      </c>
      <c r="I105" t="s">
        <v>89</v>
      </c>
      <c r="J105">
        <v>449</v>
      </c>
      <c r="K105">
        <v>0</v>
      </c>
    </row>
    <row r="106" spans="8:11" x14ac:dyDescent="0.3">
      <c r="H106">
        <v>28700</v>
      </c>
      <c r="I106" t="s">
        <v>12</v>
      </c>
      <c r="J106">
        <v>459</v>
      </c>
      <c r="K106">
        <v>0</v>
      </c>
    </row>
    <row r="107" spans="8:11" x14ac:dyDescent="0.3">
      <c r="H107">
        <v>28686</v>
      </c>
      <c r="I107" t="s">
        <v>15</v>
      </c>
      <c r="J107">
        <v>476.5</v>
      </c>
      <c r="K107">
        <v>476.5</v>
      </c>
    </row>
    <row r="108" spans="8:11" x14ac:dyDescent="0.3">
      <c r="H108">
        <v>28669</v>
      </c>
      <c r="I108" t="s">
        <v>18</v>
      </c>
      <c r="J108">
        <v>0</v>
      </c>
      <c r="K108">
        <v>0</v>
      </c>
    </row>
    <row r="109" spans="8:11" x14ac:dyDescent="0.3">
      <c r="H109">
        <v>28663</v>
      </c>
      <c r="I109" t="s">
        <v>7</v>
      </c>
      <c r="J109">
        <v>0</v>
      </c>
      <c r="K109">
        <v>0</v>
      </c>
    </row>
    <row r="110" spans="8:11" x14ac:dyDescent="0.3">
      <c r="H110">
        <v>28662</v>
      </c>
      <c r="I110" t="s">
        <v>7</v>
      </c>
      <c r="J110">
        <v>0</v>
      </c>
      <c r="K110">
        <v>0</v>
      </c>
    </row>
    <row r="111" spans="8:11" x14ac:dyDescent="0.3">
      <c r="H111">
        <v>28651</v>
      </c>
      <c r="I111" t="s">
        <v>18</v>
      </c>
      <c r="J111">
        <v>1114</v>
      </c>
      <c r="K111">
        <v>0</v>
      </c>
    </row>
    <row r="112" spans="8:11" x14ac:dyDescent="0.3">
      <c r="H112">
        <v>28645</v>
      </c>
      <c r="I112" t="s">
        <v>7</v>
      </c>
      <c r="J112">
        <v>0</v>
      </c>
      <c r="K112">
        <v>0</v>
      </c>
    </row>
    <row r="113" spans="8:11" x14ac:dyDescent="0.3">
      <c r="H113">
        <v>28643</v>
      </c>
      <c r="I113" t="s">
        <v>7</v>
      </c>
      <c r="J113">
        <v>0</v>
      </c>
      <c r="K113">
        <v>0</v>
      </c>
    </row>
    <row r="114" spans="8:11" x14ac:dyDescent="0.3">
      <c r="H114">
        <v>28642</v>
      </c>
      <c r="I114" t="s">
        <v>7</v>
      </c>
      <c r="J114">
        <v>0</v>
      </c>
      <c r="K114">
        <v>0</v>
      </c>
    </row>
    <row r="115" spans="8:11" x14ac:dyDescent="0.3">
      <c r="H115">
        <v>28631</v>
      </c>
      <c r="I115" t="s">
        <v>7</v>
      </c>
      <c r="J115">
        <v>0</v>
      </c>
      <c r="K115">
        <v>0</v>
      </c>
    </row>
    <row r="116" spans="8:11" x14ac:dyDescent="0.3">
      <c r="H116">
        <v>28618</v>
      </c>
      <c r="I116" t="s">
        <v>7</v>
      </c>
      <c r="J116">
        <v>0</v>
      </c>
      <c r="K116">
        <v>0</v>
      </c>
    </row>
    <row r="117" spans="8:11" x14ac:dyDescent="0.3">
      <c r="H117">
        <v>28611</v>
      </c>
      <c r="I117" t="s">
        <v>7</v>
      </c>
      <c r="J117">
        <v>-25</v>
      </c>
      <c r="K117">
        <v>0</v>
      </c>
    </row>
    <row r="118" spans="8:11" x14ac:dyDescent="0.3">
      <c r="H118">
        <v>28608</v>
      </c>
      <c r="I118" t="s">
        <v>7</v>
      </c>
      <c r="J118">
        <v>0</v>
      </c>
      <c r="K118">
        <v>0</v>
      </c>
    </row>
    <row r="119" spans="8:11" x14ac:dyDescent="0.3">
      <c r="H119">
        <v>28583</v>
      </c>
      <c r="I119" t="s">
        <v>9</v>
      </c>
      <c r="J119">
        <v>0</v>
      </c>
      <c r="K119">
        <v>0</v>
      </c>
    </row>
    <row r="120" spans="8:11" x14ac:dyDescent="0.3">
      <c r="H120">
        <v>28563</v>
      </c>
      <c r="I120" t="s">
        <v>13</v>
      </c>
      <c r="J120">
        <v>0</v>
      </c>
      <c r="K120">
        <v>0</v>
      </c>
    </row>
    <row r="121" spans="8:11" x14ac:dyDescent="0.3">
      <c r="H121">
        <v>28543</v>
      </c>
      <c r="I121" t="s">
        <v>7</v>
      </c>
      <c r="J121">
        <v>0</v>
      </c>
      <c r="K121">
        <v>0</v>
      </c>
    </row>
    <row r="122" spans="8:11" x14ac:dyDescent="0.3">
      <c r="H122">
        <v>28535</v>
      </c>
      <c r="I122" t="s">
        <v>7</v>
      </c>
      <c r="J122">
        <v>0</v>
      </c>
      <c r="K122">
        <v>0</v>
      </c>
    </row>
    <row r="123" spans="8:11" x14ac:dyDescent="0.3">
      <c r="H123">
        <v>28533</v>
      </c>
      <c r="I123" t="s">
        <v>53</v>
      </c>
      <c r="J123">
        <v>633</v>
      </c>
      <c r="K123">
        <v>0</v>
      </c>
    </row>
    <row r="124" spans="8:11" x14ac:dyDescent="0.3">
      <c r="H124">
        <v>28530</v>
      </c>
      <c r="I124" t="s">
        <v>9</v>
      </c>
      <c r="J124">
        <v>-48</v>
      </c>
      <c r="K124">
        <v>0</v>
      </c>
    </row>
    <row r="125" spans="8:11" x14ac:dyDescent="0.3">
      <c r="H125">
        <v>28526</v>
      </c>
      <c r="I125" t="s">
        <v>53</v>
      </c>
      <c r="J125">
        <v>2056.5</v>
      </c>
      <c r="K125">
        <v>0</v>
      </c>
    </row>
    <row r="126" spans="8:11" x14ac:dyDescent="0.3">
      <c r="H126">
        <v>28520</v>
      </c>
      <c r="I126" t="s">
        <v>20</v>
      </c>
      <c r="J126">
        <v>679</v>
      </c>
      <c r="K126">
        <v>0</v>
      </c>
    </row>
    <row r="127" spans="8:11" x14ac:dyDescent="0.3">
      <c r="H127">
        <v>28508</v>
      </c>
      <c r="I127" t="s">
        <v>53</v>
      </c>
      <c r="J127">
        <v>497</v>
      </c>
      <c r="K127">
        <v>0</v>
      </c>
    </row>
    <row r="128" spans="8:11" x14ac:dyDescent="0.3">
      <c r="H128">
        <v>28507</v>
      </c>
      <c r="I128" t="s">
        <v>15</v>
      </c>
      <c r="J128">
        <v>-31</v>
      </c>
      <c r="K128">
        <v>0</v>
      </c>
    </row>
    <row r="129" spans="8:11" x14ac:dyDescent="0.3">
      <c r="H129">
        <v>28501</v>
      </c>
      <c r="I129" t="s">
        <v>53</v>
      </c>
      <c r="J129">
        <v>856</v>
      </c>
      <c r="K129">
        <v>0</v>
      </c>
    </row>
    <row r="130" spans="8:11" x14ac:dyDescent="0.3">
      <c r="H130">
        <v>28496</v>
      </c>
      <c r="I130" t="s">
        <v>53</v>
      </c>
      <c r="J130">
        <v>1141</v>
      </c>
      <c r="K130">
        <v>0</v>
      </c>
    </row>
    <row r="131" spans="8:11" x14ac:dyDescent="0.3">
      <c r="H131">
        <v>28495</v>
      </c>
      <c r="I131" t="s">
        <v>53</v>
      </c>
      <c r="J131">
        <v>600</v>
      </c>
      <c r="K131">
        <v>0</v>
      </c>
    </row>
    <row r="132" spans="8:11" x14ac:dyDescent="0.3">
      <c r="H132">
        <v>28494</v>
      </c>
      <c r="I132" t="s">
        <v>53</v>
      </c>
      <c r="J132">
        <v>-12</v>
      </c>
      <c r="K132">
        <v>0</v>
      </c>
    </row>
    <row r="133" spans="8:11" x14ac:dyDescent="0.3">
      <c r="H133">
        <v>28493</v>
      </c>
      <c r="I133" t="s">
        <v>91</v>
      </c>
      <c r="J133">
        <v>684</v>
      </c>
      <c r="K133">
        <v>0</v>
      </c>
    </row>
    <row r="134" spans="8:11" x14ac:dyDescent="0.3">
      <c r="H134">
        <v>28486</v>
      </c>
      <c r="I134" t="s">
        <v>53</v>
      </c>
      <c r="J134">
        <v>462</v>
      </c>
      <c r="K134">
        <v>0</v>
      </c>
    </row>
    <row r="135" spans="8:11" x14ac:dyDescent="0.3">
      <c r="H135">
        <v>28484</v>
      </c>
      <c r="I135" t="s">
        <v>7</v>
      </c>
      <c r="J135">
        <v>0</v>
      </c>
      <c r="K135">
        <v>0</v>
      </c>
    </row>
    <row r="136" spans="8:11" x14ac:dyDescent="0.3">
      <c r="H136">
        <v>28483</v>
      </c>
      <c r="I136" t="s">
        <v>7</v>
      </c>
      <c r="J136">
        <v>0</v>
      </c>
      <c r="K136">
        <v>0</v>
      </c>
    </row>
    <row r="137" spans="8:11" x14ac:dyDescent="0.3">
      <c r="H137">
        <v>28481</v>
      </c>
      <c r="I137" t="s">
        <v>91</v>
      </c>
      <c r="J137">
        <v>-30</v>
      </c>
      <c r="K137">
        <v>0</v>
      </c>
    </row>
    <row r="138" spans="8:11" x14ac:dyDescent="0.3">
      <c r="H138">
        <v>28477</v>
      </c>
      <c r="I138" t="s">
        <v>7</v>
      </c>
      <c r="J138">
        <v>0</v>
      </c>
      <c r="K138">
        <v>0</v>
      </c>
    </row>
    <row r="139" spans="8:11" x14ac:dyDescent="0.3">
      <c r="H139">
        <v>28468</v>
      </c>
      <c r="I139" t="s">
        <v>7</v>
      </c>
      <c r="J139">
        <v>0</v>
      </c>
      <c r="K139">
        <v>0</v>
      </c>
    </row>
    <row r="140" spans="8:11" x14ac:dyDescent="0.3">
      <c r="H140">
        <v>28466</v>
      </c>
      <c r="I140" t="s">
        <v>18</v>
      </c>
      <c r="J140">
        <v>-25</v>
      </c>
      <c r="K140">
        <v>0</v>
      </c>
    </row>
    <row r="141" spans="8:11" x14ac:dyDescent="0.3">
      <c r="H141">
        <v>28463</v>
      </c>
      <c r="I141" t="s">
        <v>7</v>
      </c>
      <c r="J141">
        <v>0</v>
      </c>
      <c r="K141">
        <v>0</v>
      </c>
    </row>
    <row r="142" spans="8:11" x14ac:dyDescent="0.3">
      <c r="H142">
        <v>28461</v>
      </c>
      <c r="I142" t="s">
        <v>7</v>
      </c>
      <c r="J142">
        <v>0</v>
      </c>
      <c r="K142">
        <v>0</v>
      </c>
    </row>
    <row r="143" spans="8:11" x14ac:dyDescent="0.3">
      <c r="H143">
        <v>28459</v>
      </c>
      <c r="I143" t="s">
        <v>91</v>
      </c>
      <c r="J143">
        <v>637</v>
      </c>
      <c r="K143">
        <v>0</v>
      </c>
    </row>
    <row r="144" spans="8:11" x14ac:dyDescent="0.3">
      <c r="H144">
        <v>28437</v>
      </c>
      <c r="I144" t="s">
        <v>53</v>
      </c>
      <c r="J144">
        <v>547</v>
      </c>
      <c r="K144">
        <v>0</v>
      </c>
    </row>
    <row r="145" spans="8:11" x14ac:dyDescent="0.3">
      <c r="H145">
        <v>28436</v>
      </c>
      <c r="I145" t="s">
        <v>7</v>
      </c>
      <c r="J145">
        <v>0</v>
      </c>
      <c r="K145">
        <v>0</v>
      </c>
    </row>
    <row r="146" spans="8:11" x14ac:dyDescent="0.3">
      <c r="H146">
        <v>28378</v>
      </c>
      <c r="I146" t="s">
        <v>11</v>
      </c>
      <c r="J146">
        <v>0</v>
      </c>
      <c r="K146">
        <v>0</v>
      </c>
    </row>
    <row r="147" spans="8:11" x14ac:dyDescent="0.3">
      <c r="H147">
        <v>28325</v>
      </c>
      <c r="I147" t="s">
        <v>15</v>
      </c>
      <c r="J147">
        <v>0</v>
      </c>
      <c r="K147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1AB5-B0E5-4410-85BD-BCA07A3D6D21}">
  <dimension ref="A1:P181"/>
  <sheetViews>
    <sheetView topLeftCell="A82" workbookViewId="0">
      <selection activeCell="N1" sqref="N1:P1048576"/>
    </sheetView>
  </sheetViews>
  <sheetFormatPr defaultRowHeight="15.6" x14ac:dyDescent="0.3"/>
  <cols>
    <col min="3" max="3" width="9.5546875" customWidth="1"/>
    <col min="10" max="10" width="9.5546875" customWidth="1"/>
    <col min="14" max="14" width="6.88671875" style="33" customWidth="1"/>
    <col min="15" max="15" width="7.6640625" style="33" customWidth="1"/>
    <col min="16" max="16" width="6.6640625" style="33" customWidth="1"/>
  </cols>
  <sheetData>
    <row r="1" spans="1:16" x14ac:dyDescent="0.3">
      <c r="N1" s="33" t="s">
        <v>99</v>
      </c>
    </row>
    <row r="3" spans="1:16" x14ac:dyDescent="0.3">
      <c r="A3" t="s">
        <v>23</v>
      </c>
      <c r="B3" t="s">
        <v>0</v>
      </c>
      <c r="C3" t="s">
        <v>25</v>
      </c>
      <c r="D3" t="s">
        <v>26</v>
      </c>
      <c r="H3" t="s">
        <v>23</v>
      </c>
      <c r="I3" t="s">
        <v>0</v>
      </c>
      <c r="J3" t="s">
        <v>25</v>
      </c>
      <c r="K3" t="s">
        <v>26</v>
      </c>
      <c r="N3" s="34" t="s">
        <v>0</v>
      </c>
      <c r="O3" s="33" t="s">
        <v>28</v>
      </c>
    </row>
    <row r="4" spans="1:16" x14ac:dyDescent="0.3">
      <c r="A4">
        <v>29080</v>
      </c>
      <c r="B4" t="s">
        <v>38</v>
      </c>
      <c r="C4">
        <f>VLOOKUP(A4,Table57[],3,FALSE)</f>
        <v>503</v>
      </c>
      <c r="D4">
        <f>VLOOKUP(A4,Table57[],4,FALSE)</f>
        <v>503</v>
      </c>
      <c r="H4">
        <v>29111</v>
      </c>
      <c r="I4" t="s">
        <v>7</v>
      </c>
      <c r="J4">
        <v>637</v>
      </c>
      <c r="K4">
        <v>0</v>
      </c>
    </row>
    <row r="5" spans="1:16" x14ac:dyDescent="0.3">
      <c r="A5">
        <v>29085</v>
      </c>
      <c r="B5" t="s">
        <v>38</v>
      </c>
      <c r="C5">
        <f>VLOOKUP(A5,Table57[],3,FALSE)</f>
        <v>455</v>
      </c>
      <c r="D5">
        <f>VLOOKUP(A5,Table57[],4,FALSE)</f>
        <v>0</v>
      </c>
      <c r="H5">
        <v>29110</v>
      </c>
      <c r="I5" t="s">
        <v>7</v>
      </c>
      <c r="J5">
        <v>474.65</v>
      </c>
      <c r="K5">
        <v>0</v>
      </c>
      <c r="N5" s="34" t="s">
        <v>29</v>
      </c>
      <c r="O5" s="33" t="s">
        <v>31</v>
      </c>
      <c r="P5" s="33" t="s">
        <v>32</v>
      </c>
    </row>
    <row r="6" spans="1:16" x14ac:dyDescent="0.3">
      <c r="A6">
        <v>29021</v>
      </c>
      <c r="B6" t="s">
        <v>38</v>
      </c>
      <c r="C6">
        <f>VLOOKUP(A6,Table57[],3,FALSE)</f>
        <v>396</v>
      </c>
      <c r="D6">
        <f>VLOOKUP(A6,Table57[],4,FALSE)</f>
        <v>0</v>
      </c>
      <c r="H6">
        <v>29109</v>
      </c>
      <c r="I6" t="s">
        <v>7</v>
      </c>
      <c r="J6">
        <v>643</v>
      </c>
      <c r="K6">
        <v>0</v>
      </c>
      <c r="N6" s="35">
        <v>28705</v>
      </c>
      <c r="O6" s="83">
        <v>77</v>
      </c>
      <c r="P6" s="83">
        <v>0</v>
      </c>
    </row>
    <row r="7" spans="1:16" x14ac:dyDescent="0.3">
      <c r="A7">
        <v>29067</v>
      </c>
      <c r="B7" t="s">
        <v>38</v>
      </c>
      <c r="C7">
        <f>VLOOKUP(A7,Table57[],3,FALSE)</f>
        <v>453</v>
      </c>
      <c r="D7">
        <f>VLOOKUP(A7,Table57[],4,FALSE)</f>
        <v>453</v>
      </c>
      <c r="H7">
        <v>29108</v>
      </c>
      <c r="I7" t="s">
        <v>7</v>
      </c>
      <c r="J7">
        <v>465</v>
      </c>
      <c r="K7">
        <v>0</v>
      </c>
      <c r="N7" s="35">
        <v>28845</v>
      </c>
      <c r="O7" s="83">
        <v>403</v>
      </c>
      <c r="P7" s="83">
        <v>0</v>
      </c>
    </row>
    <row r="8" spans="1:16" x14ac:dyDescent="0.3">
      <c r="A8">
        <v>28920</v>
      </c>
      <c r="B8" t="s">
        <v>38</v>
      </c>
      <c r="C8">
        <f>VLOOKUP(A8,Table57[],3,FALSE)</f>
        <v>459</v>
      </c>
      <c r="D8">
        <f>VLOOKUP(A8,Table57[],4,FALSE)</f>
        <v>0</v>
      </c>
      <c r="H8">
        <v>29107</v>
      </c>
      <c r="I8" t="s">
        <v>7</v>
      </c>
      <c r="J8">
        <v>229</v>
      </c>
      <c r="K8">
        <v>0</v>
      </c>
      <c r="N8" s="35">
        <v>28858</v>
      </c>
      <c r="O8" s="83">
        <v>357.75</v>
      </c>
      <c r="P8" s="83">
        <v>0</v>
      </c>
    </row>
    <row r="9" spans="1:16" x14ac:dyDescent="0.3">
      <c r="A9">
        <v>29039</v>
      </c>
      <c r="B9" t="s">
        <v>38</v>
      </c>
      <c r="C9">
        <f>VLOOKUP(A9,Table57[],3,FALSE)</f>
        <v>945</v>
      </c>
      <c r="D9">
        <f>VLOOKUP(A9,Table57[],4,FALSE)</f>
        <v>0</v>
      </c>
      <c r="H9">
        <v>29106</v>
      </c>
      <c r="I9" t="s">
        <v>7</v>
      </c>
      <c r="J9">
        <v>543</v>
      </c>
      <c r="K9">
        <v>0</v>
      </c>
      <c r="N9" s="35">
        <v>28880</v>
      </c>
      <c r="O9" s="83">
        <v>474</v>
      </c>
      <c r="P9" s="83">
        <v>0</v>
      </c>
    </row>
    <row r="10" spans="1:16" x14ac:dyDescent="0.3">
      <c r="A10">
        <v>29045</v>
      </c>
      <c r="B10" t="s">
        <v>38</v>
      </c>
      <c r="C10">
        <f>VLOOKUP(A10,Table57[],3,FALSE)</f>
        <v>848</v>
      </c>
      <c r="D10">
        <f>VLOOKUP(A10,Table57[],4,FALSE)</f>
        <v>0</v>
      </c>
      <c r="H10">
        <v>29105</v>
      </c>
      <c r="I10" t="s">
        <v>7</v>
      </c>
      <c r="J10">
        <v>697</v>
      </c>
      <c r="K10">
        <v>0</v>
      </c>
      <c r="N10" s="35">
        <v>28889</v>
      </c>
      <c r="O10" s="83">
        <v>75</v>
      </c>
      <c r="P10" s="83">
        <v>0</v>
      </c>
    </row>
    <row r="11" spans="1:16" x14ac:dyDescent="0.3">
      <c r="A11">
        <v>28918</v>
      </c>
      <c r="B11" t="s">
        <v>38</v>
      </c>
      <c r="C11">
        <f>VLOOKUP(A11,Table57[],3,FALSE)</f>
        <v>466</v>
      </c>
      <c r="D11">
        <f>VLOOKUP(A11,Table57[],4,FALSE)</f>
        <v>0</v>
      </c>
      <c r="H11">
        <v>29104</v>
      </c>
      <c r="I11" t="s">
        <v>21</v>
      </c>
      <c r="J11">
        <v>670</v>
      </c>
      <c r="K11">
        <v>0</v>
      </c>
      <c r="N11" s="35">
        <v>28918</v>
      </c>
      <c r="O11" s="83">
        <v>466</v>
      </c>
      <c r="P11" s="83">
        <v>0</v>
      </c>
    </row>
    <row r="12" spans="1:16" x14ac:dyDescent="0.3">
      <c r="A12">
        <v>29005</v>
      </c>
      <c r="B12" t="s">
        <v>38</v>
      </c>
      <c r="C12">
        <f>VLOOKUP(A12,Table57[],3,FALSE)</f>
        <v>481</v>
      </c>
      <c r="D12">
        <f>VLOOKUP(A12,Table57[],4,FALSE)</f>
        <v>0</v>
      </c>
      <c r="H12">
        <v>29103</v>
      </c>
      <c r="I12" t="s">
        <v>7</v>
      </c>
      <c r="J12">
        <v>174</v>
      </c>
      <c r="K12">
        <v>0</v>
      </c>
      <c r="N12" s="35">
        <v>28920</v>
      </c>
      <c r="O12" s="83">
        <v>459</v>
      </c>
      <c r="P12" s="83">
        <v>0</v>
      </c>
    </row>
    <row r="13" spans="1:16" x14ac:dyDescent="0.3">
      <c r="A13">
        <v>29072</v>
      </c>
      <c r="B13" t="s">
        <v>38</v>
      </c>
      <c r="C13">
        <f>VLOOKUP(A13,Table57[],3,FALSE)</f>
        <v>714</v>
      </c>
      <c r="D13">
        <f>VLOOKUP(A13,Table57[],4,FALSE)</f>
        <v>0</v>
      </c>
      <c r="H13">
        <v>29102</v>
      </c>
      <c r="I13" t="s">
        <v>21</v>
      </c>
      <c r="J13">
        <v>629</v>
      </c>
      <c r="K13">
        <v>629</v>
      </c>
      <c r="N13" s="35">
        <v>28924</v>
      </c>
      <c r="O13" s="83">
        <v>784</v>
      </c>
      <c r="P13" s="83">
        <v>0</v>
      </c>
    </row>
    <row r="14" spans="1:16" x14ac:dyDescent="0.3">
      <c r="A14">
        <v>29068</v>
      </c>
      <c r="B14" t="s">
        <v>2</v>
      </c>
      <c r="C14">
        <f>VLOOKUP(A14,Table57[],3,FALSE)</f>
        <v>291</v>
      </c>
      <c r="D14">
        <f>VLOOKUP(A14,Table57[],4,FALSE)</f>
        <v>0</v>
      </c>
      <c r="H14">
        <v>29100</v>
      </c>
      <c r="I14" t="s">
        <v>7</v>
      </c>
      <c r="J14">
        <v>1488</v>
      </c>
      <c r="K14">
        <v>0</v>
      </c>
      <c r="N14" s="35">
        <v>28925</v>
      </c>
      <c r="O14" s="83">
        <v>800</v>
      </c>
      <c r="P14" s="83">
        <v>0</v>
      </c>
    </row>
    <row r="15" spans="1:16" x14ac:dyDescent="0.3">
      <c r="A15">
        <v>28925</v>
      </c>
      <c r="B15" t="s">
        <v>2</v>
      </c>
      <c r="C15">
        <f>VLOOKUP(A15,Table57[],3,FALSE)</f>
        <v>800</v>
      </c>
      <c r="D15">
        <f>VLOOKUP(A15,Table57[],4,FALSE)</f>
        <v>0</v>
      </c>
      <c r="H15">
        <v>29099</v>
      </c>
      <c r="I15" t="s">
        <v>7</v>
      </c>
      <c r="J15">
        <v>377</v>
      </c>
      <c r="K15">
        <v>0</v>
      </c>
      <c r="N15" s="35">
        <v>28932</v>
      </c>
      <c r="O15" s="83">
        <v>452</v>
      </c>
      <c r="P15" s="83">
        <v>0</v>
      </c>
    </row>
    <row r="16" spans="1:16" x14ac:dyDescent="0.3">
      <c r="A16">
        <v>29034</v>
      </c>
      <c r="B16" t="s">
        <v>2</v>
      </c>
      <c r="C16">
        <f>VLOOKUP(A16,Table57[],3,FALSE)</f>
        <v>498</v>
      </c>
      <c r="D16">
        <f>VLOOKUP(A16,Table57[],4,FALSE)</f>
        <v>0</v>
      </c>
      <c r="H16">
        <v>29098</v>
      </c>
      <c r="I16" t="s">
        <v>15</v>
      </c>
      <c r="J16">
        <v>729</v>
      </c>
      <c r="K16">
        <v>0</v>
      </c>
      <c r="N16" s="35">
        <v>28944</v>
      </c>
      <c r="O16" s="83">
        <v>486</v>
      </c>
      <c r="P16" s="83">
        <v>0</v>
      </c>
    </row>
    <row r="17" spans="1:16" x14ac:dyDescent="0.3">
      <c r="A17">
        <v>28944</v>
      </c>
      <c r="B17" t="s">
        <v>2</v>
      </c>
      <c r="C17">
        <f>VLOOKUP(A17,Table57[],3,FALSE)</f>
        <v>486</v>
      </c>
      <c r="D17">
        <f>VLOOKUP(A17,Table57[],4,FALSE)</f>
        <v>0</v>
      </c>
      <c r="H17">
        <v>29097</v>
      </c>
      <c r="I17" t="s">
        <v>9</v>
      </c>
      <c r="J17">
        <v>586</v>
      </c>
      <c r="K17">
        <v>586</v>
      </c>
      <c r="N17" s="35">
        <v>28948</v>
      </c>
      <c r="O17" s="83">
        <v>1139</v>
      </c>
      <c r="P17" s="83">
        <v>0</v>
      </c>
    </row>
    <row r="18" spans="1:16" x14ac:dyDescent="0.3">
      <c r="A18">
        <v>29069</v>
      </c>
      <c r="B18" t="s">
        <v>2</v>
      </c>
      <c r="C18">
        <f>VLOOKUP(A18,Table57[],3,FALSE)</f>
        <v>424</v>
      </c>
      <c r="D18">
        <f>VLOOKUP(A18,Table57[],4,FALSE)</f>
        <v>0</v>
      </c>
      <c r="H18">
        <v>29094</v>
      </c>
      <c r="I18" t="s">
        <v>7</v>
      </c>
      <c r="J18">
        <v>258</v>
      </c>
      <c r="K18">
        <v>0</v>
      </c>
      <c r="N18" s="35">
        <v>28951</v>
      </c>
      <c r="O18" s="83">
        <v>918</v>
      </c>
      <c r="P18" s="83">
        <v>0</v>
      </c>
    </row>
    <row r="19" spans="1:16" x14ac:dyDescent="0.3">
      <c r="A19">
        <v>29070</v>
      </c>
      <c r="B19" t="s">
        <v>2</v>
      </c>
      <c r="C19">
        <f>VLOOKUP(A19,Table57[],3,FALSE)</f>
        <v>698</v>
      </c>
      <c r="D19">
        <f>VLOOKUP(A19,Table57[],4,FALSE)</f>
        <v>698</v>
      </c>
      <c r="H19">
        <v>29093</v>
      </c>
      <c r="I19" t="s">
        <v>7</v>
      </c>
      <c r="J19">
        <v>1261</v>
      </c>
      <c r="K19">
        <v>0</v>
      </c>
      <c r="N19" s="35">
        <v>28967</v>
      </c>
      <c r="O19" s="83">
        <v>458</v>
      </c>
      <c r="P19" s="83">
        <v>0</v>
      </c>
    </row>
    <row r="20" spans="1:16" x14ac:dyDescent="0.3">
      <c r="A20">
        <v>29057</v>
      </c>
      <c r="B20" t="s">
        <v>2</v>
      </c>
      <c r="C20">
        <f>VLOOKUP(A20,Table57[],3,FALSE)</f>
        <v>1072</v>
      </c>
      <c r="D20">
        <f>VLOOKUP(A20,Table57[],4,FALSE)</f>
        <v>0</v>
      </c>
      <c r="H20">
        <v>29091</v>
      </c>
      <c r="I20" t="s">
        <v>7</v>
      </c>
      <c r="J20">
        <v>509</v>
      </c>
      <c r="K20">
        <v>509</v>
      </c>
      <c r="N20" s="35">
        <v>28973</v>
      </c>
      <c r="O20" s="83">
        <v>443</v>
      </c>
      <c r="P20" s="83">
        <v>0</v>
      </c>
    </row>
    <row r="21" spans="1:16" x14ac:dyDescent="0.3">
      <c r="A21">
        <v>29017</v>
      </c>
      <c r="B21" t="s">
        <v>2</v>
      </c>
      <c r="C21">
        <f>VLOOKUP(A21,Table57[],3,FALSE)</f>
        <v>728</v>
      </c>
      <c r="D21">
        <f>VLOOKUP(A21,Table57[],4,FALSE)</f>
        <v>728</v>
      </c>
      <c r="H21">
        <v>29090</v>
      </c>
      <c r="I21" t="s">
        <v>20</v>
      </c>
      <c r="J21">
        <v>119.5</v>
      </c>
      <c r="K21">
        <v>0</v>
      </c>
      <c r="N21" s="35">
        <v>28985</v>
      </c>
      <c r="O21" s="83">
        <v>750</v>
      </c>
      <c r="P21" s="83">
        <v>0</v>
      </c>
    </row>
    <row r="22" spans="1:16" x14ac:dyDescent="0.3">
      <c r="A22">
        <v>29012</v>
      </c>
      <c r="B22" t="s">
        <v>2</v>
      </c>
      <c r="C22">
        <f>VLOOKUP(A22,Table57[],3,FALSE)</f>
        <v>1767</v>
      </c>
      <c r="D22">
        <f>VLOOKUP(A22,Table57[],4,FALSE)</f>
        <v>0</v>
      </c>
      <c r="H22">
        <v>29089</v>
      </c>
      <c r="I22" t="s">
        <v>9</v>
      </c>
      <c r="J22">
        <v>520</v>
      </c>
      <c r="K22">
        <v>0</v>
      </c>
      <c r="N22" s="35">
        <v>29000</v>
      </c>
      <c r="O22" s="83">
        <v>422</v>
      </c>
      <c r="P22" s="83">
        <v>0</v>
      </c>
    </row>
    <row r="23" spans="1:16" x14ac:dyDescent="0.3">
      <c r="A23">
        <v>29018</v>
      </c>
      <c r="B23" t="s">
        <v>1</v>
      </c>
      <c r="C23">
        <f>VLOOKUP(A23,Table57[],3,FALSE)</f>
        <v>1085</v>
      </c>
      <c r="D23">
        <f>VLOOKUP(A23,Table57[],4,FALSE)</f>
        <v>0</v>
      </c>
      <c r="H23">
        <v>29085</v>
      </c>
      <c r="I23" t="s">
        <v>18</v>
      </c>
      <c r="J23">
        <v>455</v>
      </c>
      <c r="K23">
        <v>0</v>
      </c>
      <c r="N23" s="35">
        <v>29003</v>
      </c>
      <c r="O23" s="83">
        <v>1331</v>
      </c>
      <c r="P23" s="83">
        <v>1331</v>
      </c>
    </row>
    <row r="24" spans="1:16" x14ac:dyDescent="0.3">
      <c r="A24">
        <v>29025</v>
      </c>
      <c r="B24" t="s">
        <v>1</v>
      </c>
      <c r="C24">
        <f>VLOOKUP(A24,Table57[],3,FALSE)</f>
        <v>869</v>
      </c>
      <c r="D24">
        <f>VLOOKUP(A24,Table57[],4,FALSE)</f>
        <v>0</v>
      </c>
      <c r="H24">
        <v>29084</v>
      </c>
      <c r="I24" t="s">
        <v>13</v>
      </c>
      <c r="J24">
        <v>427</v>
      </c>
      <c r="K24">
        <v>0</v>
      </c>
      <c r="N24" s="35">
        <v>29004</v>
      </c>
      <c r="O24" s="83">
        <v>1609</v>
      </c>
      <c r="P24" s="83">
        <v>0</v>
      </c>
    </row>
    <row r="25" spans="1:16" x14ac:dyDescent="0.3">
      <c r="A25">
        <v>29040</v>
      </c>
      <c r="B25" t="s">
        <v>1</v>
      </c>
      <c r="C25">
        <f>VLOOKUP(A25,Table57[],3,FALSE)</f>
        <v>433</v>
      </c>
      <c r="D25">
        <f>VLOOKUP(A25,Table57[],4,FALSE)</f>
        <v>0</v>
      </c>
      <c r="H25">
        <v>29083</v>
      </c>
      <c r="I25" t="s">
        <v>13</v>
      </c>
      <c r="J25">
        <v>432</v>
      </c>
      <c r="K25">
        <v>0</v>
      </c>
      <c r="N25" s="35">
        <v>29005</v>
      </c>
      <c r="O25" s="83">
        <v>481</v>
      </c>
      <c r="P25" s="83">
        <v>0</v>
      </c>
    </row>
    <row r="26" spans="1:16" x14ac:dyDescent="0.3">
      <c r="A26">
        <v>28951</v>
      </c>
      <c r="B26" t="s">
        <v>1</v>
      </c>
      <c r="C26">
        <f>VLOOKUP(A26,Table57[],3,FALSE)</f>
        <v>918</v>
      </c>
      <c r="D26">
        <f>VLOOKUP(A26,Table57[],4,FALSE)</f>
        <v>0</v>
      </c>
      <c r="H26">
        <v>29082</v>
      </c>
      <c r="I26" t="s">
        <v>21</v>
      </c>
      <c r="J26">
        <v>459</v>
      </c>
      <c r="K26">
        <v>0</v>
      </c>
      <c r="N26" s="35">
        <v>29006</v>
      </c>
      <c r="O26" s="83">
        <v>450</v>
      </c>
      <c r="P26" s="83">
        <v>0</v>
      </c>
    </row>
    <row r="27" spans="1:16" x14ac:dyDescent="0.3">
      <c r="A27">
        <v>29027</v>
      </c>
      <c r="B27" t="s">
        <v>1</v>
      </c>
      <c r="C27">
        <f>VLOOKUP(A27,Table57[],3,FALSE)</f>
        <v>576</v>
      </c>
      <c r="D27">
        <f>VLOOKUP(A27,Table57[],4,FALSE)</f>
        <v>0</v>
      </c>
      <c r="H27">
        <v>29081</v>
      </c>
      <c r="I27" t="s">
        <v>7</v>
      </c>
      <c r="J27">
        <v>0</v>
      </c>
      <c r="K27">
        <v>0</v>
      </c>
      <c r="N27" s="35">
        <v>29007</v>
      </c>
      <c r="O27" s="83">
        <v>501</v>
      </c>
      <c r="P27" s="83">
        <v>0</v>
      </c>
    </row>
    <row r="28" spans="1:16" x14ac:dyDescent="0.3">
      <c r="A28">
        <v>29044</v>
      </c>
      <c r="B28" t="s">
        <v>1</v>
      </c>
      <c r="C28">
        <f>VLOOKUP(A28,Table57[],3,FALSE)</f>
        <v>523</v>
      </c>
      <c r="D28">
        <f>VLOOKUP(A28,Table57[],4,FALSE)</f>
        <v>0</v>
      </c>
      <c r="H28">
        <v>29080</v>
      </c>
      <c r="I28" t="s">
        <v>18</v>
      </c>
      <c r="J28">
        <v>503</v>
      </c>
      <c r="K28">
        <v>503</v>
      </c>
      <c r="N28" s="35">
        <v>29008</v>
      </c>
      <c r="O28" s="83">
        <v>1162.6500000000001</v>
      </c>
      <c r="P28" s="83">
        <v>0</v>
      </c>
    </row>
    <row r="29" spans="1:16" x14ac:dyDescent="0.3">
      <c r="A29">
        <v>29050</v>
      </c>
      <c r="B29" t="s">
        <v>1</v>
      </c>
      <c r="C29">
        <f>VLOOKUP(A29,Table57[],3,FALSE)</f>
        <v>820</v>
      </c>
      <c r="D29">
        <f>VLOOKUP(A29,Table57[],4,FALSE)</f>
        <v>0</v>
      </c>
      <c r="H29">
        <v>29079</v>
      </c>
      <c r="I29" t="s">
        <v>7</v>
      </c>
      <c r="J29">
        <v>0</v>
      </c>
      <c r="K29">
        <v>0</v>
      </c>
      <c r="N29" s="35">
        <v>29009</v>
      </c>
      <c r="O29" s="83">
        <v>602</v>
      </c>
      <c r="P29" s="83">
        <v>602</v>
      </c>
    </row>
    <row r="30" spans="1:16" x14ac:dyDescent="0.3">
      <c r="A30">
        <v>29052</v>
      </c>
      <c r="B30" t="s">
        <v>1</v>
      </c>
      <c r="C30">
        <f>VLOOKUP(A30,Table57[],3,FALSE)</f>
        <v>473</v>
      </c>
      <c r="D30">
        <f>VLOOKUP(A30,Table57[],4,FALSE)</f>
        <v>0</v>
      </c>
      <c r="H30">
        <v>29077</v>
      </c>
      <c r="I30" t="s">
        <v>13</v>
      </c>
      <c r="J30">
        <v>1469</v>
      </c>
      <c r="K30">
        <v>1469</v>
      </c>
      <c r="N30" s="35">
        <v>29010</v>
      </c>
      <c r="O30" s="83">
        <v>820</v>
      </c>
      <c r="P30" s="83">
        <v>0</v>
      </c>
    </row>
    <row r="31" spans="1:16" x14ac:dyDescent="0.3">
      <c r="A31">
        <v>29008</v>
      </c>
      <c r="B31" t="s">
        <v>1</v>
      </c>
      <c r="C31">
        <f>VLOOKUP(A31,Table57[],3,FALSE)</f>
        <v>1162.6500000000001</v>
      </c>
      <c r="D31">
        <f>VLOOKUP(A31,Table57[],4,FALSE)</f>
        <v>0</v>
      </c>
      <c r="H31">
        <v>29075</v>
      </c>
      <c r="I31" t="s">
        <v>21</v>
      </c>
      <c r="J31">
        <v>490</v>
      </c>
      <c r="K31">
        <v>0</v>
      </c>
      <c r="N31" s="35">
        <v>29011</v>
      </c>
      <c r="O31" s="83">
        <v>446</v>
      </c>
      <c r="P31" s="83">
        <v>0</v>
      </c>
    </row>
    <row r="32" spans="1:16" x14ac:dyDescent="0.3">
      <c r="A32">
        <v>29035</v>
      </c>
      <c r="B32" t="s">
        <v>1</v>
      </c>
      <c r="C32">
        <f>VLOOKUP(A32,Table57[],3,FALSE)</f>
        <v>742</v>
      </c>
      <c r="D32">
        <f>VLOOKUP(A32,Table57[],4,FALSE)</f>
        <v>0</v>
      </c>
      <c r="H32">
        <v>29074</v>
      </c>
      <c r="I32" t="s">
        <v>91</v>
      </c>
      <c r="J32">
        <v>354</v>
      </c>
      <c r="K32">
        <v>0</v>
      </c>
      <c r="N32" s="35">
        <v>29012</v>
      </c>
      <c r="O32" s="83">
        <v>1767</v>
      </c>
      <c r="P32" s="83">
        <v>0</v>
      </c>
    </row>
    <row r="33" spans="1:16" x14ac:dyDescent="0.3">
      <c r="A33">
        <v>29031</v>
      </c>
      <c r="B33" t="s">
        <v>1</v>
      </c>
      <c r="C33">
        <f>VLOOKUP(A33,Table57[],3,FALSE)</f>
        <v>430</v>
      </c>
      <c r="D33">
        <f>VLOOKUP(A33,Table57[],4,FALSE)</f>
        <v>0</v>
      </c>
      <c r="H33">
        <v>29073</v>
      </c>
      <c r="I33" t="s">
        <v>91</v>
      </c>
      <c r="J33">
        <v>471</v>
      </c>
      <c r="K33">
        <v>0</v>
      </c>
      <c r="N33" s="35">
        <v>29013</v>
      </c>
      <c r="O33" s="83">
        <v>455</v>
      </c>
      <c r="P33" s="83">
        <v>0</v>
      </c>
    </row>
    <row r="34" spans="1:16" x14ac:dyDescent="0.3">
      <c r="A34">
        <v>29077</v>
      </c>
      <c r="B34" t="s">
        <v>4</v>
      </c>
      <c r="C34">
        <f>VLOOKUP(A34,Table57[],3,FALSE)</f>
        <v>1469</v>
      </c>
      <c r="D34">
        <f>VLOOKUP(A34,Table57[],4,FALSE)</f>
        <v>1469</v>
      </c>
      <c r="H34">
        <v>29072</v>
      </c>
      <c r="I34" t="s">
        <v>18</v>
      </c>
      <c r="J34">
        <v>714</v>
      </c>
      <c r="K34">
        <v>0</v>
      </c>
      <c r="N34" s="35">
        <v>29014</v>
      </c>
      <c r="O34" s="83">
        <v>721</v>
      </c>
      <c r="P34" s="83">
        <v>721</v>
      </c>
    </row>
    <row r="35" spans="1:16" x14ac:dyDescent="0.3">
      <c r="A35">
        <v>29014</v>
      </c>
      <c r="B35" t="s">
        <v>4</v>
      </c>
      <c r="C35">
        <f>VLOOKUP(A35,Table57[],3,FALSE)</f>
        <v>721</v>
      </c>
      <c r="D35">
        <f>VLOOKUP(A35,Table57[],4,FALSE)</f>
        <v>721</v>
      </c>
      <c r="H35">
        <v>29071</v>
      </c>
      <c r="I35" t="s">
        <v>20</v>
      </c>
      <c r="J35">
        <v>917</v>
      </c>
      <c r="K35">
        <v>917</v>
      </c>
      <c r="N35" s="35">
        <v>29015</v>
      </c>
      <c r="O35" s="83">
        <v>421.5</v>
      </c>
      <c r="P35" s="83">
        <v>0</v>
      </c>
    </row>
    <row r="36" spans="1:16" x14ac:dyDescent="0.3">
      <c r="A36">
        <v>29043</v>
      </c>
      <c r="B36" t="s">
        <v>4</v>
      </c>
      <c r="C36">
        <f>VLOOKUP(A36,Table57[],3,FALSE)</f>
        <v>144</v>
      </c>
      <c r="D36">
        <f>VLOOKUP(A36,Table57[],4,FALSE)</f>
        <v>0</v>
      </c>
      <c r="H36">
        <v>29070</v>
      </c>
      <c r="I36" t="s">
        <v>11</v>
      </c>
      <c r="J36">
        <v>698</v>
      </c>
      <c r="K36">
        <v>698</v>
      </c>
      <c r="N36" s="35">
        <v>29016</v>
      </c>
      <c r="O36" s="83">
        <v>45</v>
      </c>
      <c r="P36" s="83">
        <v>0</v>
      </c>
    </row>
    <row r="37" spans="1:16" x14ac:dyDescent="0.3">
      <c r="A37">
        <v>29041</v>
      </c>
      <c r="B37" t="s">
        <v>4</v>
      </c>
      <c r="C37">
        <f>VLOOKUP(A37,Table57[],3,FALSE)</f>
        <v>435</v>
      </c>
      <c r="D37">
        <f>VLOOKUP(A37,Table57[],4,FALSE)</f>
        <v>0</v>
      </c>
      <c r="H37">
        <v>29069</v>
      </c>
      <c r="I37" t="s">
        <v>11</v>
      </c>
      <c r="J37">
        <v>424</v>
      </c>
      <c r="K37">
        <v>0</v>
      </c>
      <c r="N37" s="35">
        <v>29017</v>
      </c>
      <c r="O37" s="83">
        <v>728</v>
      </c>
      <c r="P37" s="83">
        <v>728</v>
      </c>
    </row>
    <row r="38" spans="1:16" x14ac:dyDescent="0.3">
      <c r="A38">
        <v>28924</v>
      </c>
      <c r="B38" t="s">
        <v>4</v>
      </c>
      <c r="C38">
        <f>VLOOKUP(A38,Table57[],3,FALSE)</f>
        <v>784</v>
      </c>
      <c r="D38">
        <f>VLOOKUP(A38,Table57[],4,FALSE)</f>
        <v>0</v>
      </c>
      <c r="H38">
        <v>29068</v>
      </c>
      <c r="I38" t="s">
        <v>11</v>
      </c>
      <c r="J38">
        <v>291</v>
      </c>
      <c r="K38">
        <v>0</v>
      </c>
      <c r="N38" s="35">
        <v>29018</v>
      </c>
      <c r="O38" s="83">
        <v>1085</v>
      </c>
      <c r="P38" s="83">
        <v>0</v>
      </c>
    </row>
    <row r="39" spans="1:16" x14ac:dyDescent="0.3">
      <c r="A39">
        <v>29084</v>
      </c>
      <c r="B39" t="s">
        <v>4</v>
      </c>
      <c r="C39">
        <f>VLOOKUP(A39,Table57[],3,FALSE)</f>
        <v>427</v>
      </c>
      <c r="D39">
        <f>VLOOKUP(A39,Table57[],4,FALSE)</f>
        <v>0</v>
      </c>
      <c r="H39">
        <v>29067</v>
      </c>
      <c r="I39" t="s">
        <v>18</v>
      </c>
      <c r="J39">
        <v>453</v>
      </c>
      <c r="K39">
        <v>453</v>
      </c>
      <c r="N39" s="35">
        <v>29019</v>
      </c>
      <c r="O39" s="83">
        <v>469</v>
      </c>
      <c r="P39" s="83">
        <v>0</v>
      </c>
    </row>
    <row r="40" spans="1:16" x14ac:dyDescent="0.3">
      <c r="A40">
        <v>28858</v>
      </c>
      <c r="B40" t="s">
        <v>4</v>
      </c>
      <c r="C40">
        <f>VLOOKUP(A40,Table57[],3,FALSE)</f>
        <v>357.75</v>
      </c>
      <c r="D40">
        <f>VLOOKUP(A40,Table57[],4,FALSE)</f>
        <v>0</v>
      </c>
      <c r="H40">
        <v>29066</v>
      </c>
      <c r="I40" t="s">
        <v>9</v>
      </c>
      <c r="J40">
        <v>553</v>
      </c>
      <c r="K40">
        <v>0</v>
      </c>
      <c r="N40" s="35">
        <v>29020</v>
      </c>
      <c r="O40" s="83">
        <v>414</v>
      </c>
      <c r="P40" s="83">
        <v>0</v>
      </c>
    </row>
    <row r="41" spans="1:16" x14ac:dyDescent="0.3">
      <c r="A41">
        <v>29011</v>
      </c>
      <c r="B41" t="s">
        <v>4</v>
      </c>
      <c r="C41">
        <f>VLOOKUP(A41,Table57[],3,FALSE)</f>
        <v>446</v>
      </c>
      <c r="D41">
        <f>VLOOKUP(A41,Table57[],4,FALSE)</f>
        <v>0</v>
      </c>
      <c r="H41">
        <v>29065</v>
      </c>
      <c r="I41" t="s">
        <v>13</v>
      </c>
      <c r="J41">
        <v>450</v>
      </c>
      <c r="K41">
        <v>0</v>
      </c>
      <c r="N41" s="35">
        <v>29021</v>
      </c>
      <c r="O41" s="83">
        <v>396</v>
      </c>
      <c r="P41" s="83">
        <v>0</v>
      </c>
    </row>
    <row r="42" spans="1:16" x14ac:dyDescent="0.3">
      <c r="A42">
        <v>29062</v>
      </c>
      <c r="B42" t="s">
        <v>4</v>
      </c>
      <c r="C42">
        <f>VLOOKUP(A42,Table57[],3,FALSE)</f>
        <v>511.65</v>
      </c>
      <c r="D42">
        <f>VLOOKUP(A42,Table57[],4,FALSE)</f>
        <v>0</v>
      </c>
      <c r="H42">
        <v>29064</v>
      </c>
      <c r="I42" t="s">
        <v>20</v>
      </c>
      <c r="J42">
        <v>431</v>
      </c>
      <c r="K42">
        <v>0</v>
      </c>
      <c r="N42" s="35">
        <v>29023</v>
      </c>
      <c r="O42" s="83">
        <v>585.65</v>
      </c>
      <c r="P42" s="83">
        <v>0</v>
      </c>
    </row>
    <row r="43" spans="1:16" x14ac:dyDescent="0.3">
      <c r="A43">
        <v>29083</v>
      </c>
      <c r="B43" t="s">
        <v>4</v>
      </c>
      <c r="C43">
        <f>VLOOKUP(A43,Table57[],3,FALSE)</f>
        <v>432</v>
      </c>
      <c r="D43">
        <f>VLOOKUP(A43,Table57[],4,FALSE)</f>
        <v>0</v>
      </c>
      <c r="H43">
        <v>29063</v>
      </c>
      <c r="I43" t="s">
        <v>20</v>
      </c>
      <c r="J43">
        <v>427</v>
      </c>
      <c r="K43">
        <v>0</v>
      </c>
      <c r="N43" s="35">
        <v>29024</v>
      </c>
      <c r="O43" s="83">
        <v>528</v>
      </c>
      <c r="P43" s="83">
        <v>0</v>
      </c>
    </row>
    <row r="44" spans="1:16" x14ac:dyDescent="0.3">
      <c r="A44">
        <v>29065</v>
      </c>
      <c r="B44" t="s">
        <v>4</v>
      </c>
      <c r="C44">
        <f>VLOOKUP(A44,Table57[],3,FALSE)</f>
        <v>450</v>
      </c>
      <c r="D44">
        <f>VLOOKUP(A44,Table57[],4,FALSE)</f>
        <v>0</v>
      </c>
      <c r="H44">
        <v>29062</v>
      </c>
      <c r="I44" t="s">
        <v>13</v>
      </c>
      <c r="J44">
        <v>511.65</v>
      </c>
      <c r="K44">
        <v>0</v>
      </c>
      <c r="N44" s="35">
        <v>29025</v>
      </c>
      <c r="O44" s="83">
        <v>869</v>
      </c>
      <c r="P44" s="83">
        <v>0</v>
      </c>
    </row>
    <row r="45" spans="1:16" x14ac:dyDescent="0.3">
      <c r="A45">
        <v>29042</v>
      </c>
      <c r="B45" t="s">
        <v>4</v>
      </c>
      <c r="C45">
        <f>VLOOKUP(A45,Table57[],3,FALSE)</f>
        <v>435</v>
      </c>
      <c r="D45">
        <f>VLOOKUP(A45,Table57[],4,FALSE)</f>
        <v>0</v>
      </c>
      <c r="H45">
        <v>29061</v>
      </c>
      <c r="I45" t="s">
        <v>9</v>
      </c>
      <c r="J45">
        <v>749</v>
      </c>
      <c r="K45">
        <v>0</v>
      </c>
      <c r="N45" s="35">
        <v>29026</v>
      </c>
      <c r="O45" s="83">
        <v>901</v>
      </c>
      <c r="P45" s="83">
        <v>0</v>
      </c>
    </row>
    <row r="46" spans="1:16" x14ac:dyDescent="0.3">
      <c r="A46">
        <v>29006</v>
      </c>
      <c r="B46" t="s">
        <v>4</v>
      </c>
      <c r="C46">
        <f>VLOOKUP(A46,Table57[],3,FALSE)</f>
        <v>450</v>
      </c>
      <c r="D46">
        <f>VLOOKUP(A46,Table57[],4,FALSE)</f>
        <v>0</v>
      </c>
      <c r="H46">
        <v>29060</v>
      </c>
      <c r="I46" t="s">
        <v>15</v>
      </c>
      <c r="J46">
        <v>479</v>
      </c>
      <c r="K46">
        <v>0</v>
      </c>
      <c r="N46" s="35">
        <v>29027</v>
      </c>
      <c r="O46" s="83">
        <v>576</v>
      </c>
      <c r="P46" s="83">
        <v>0</v>
      </c>
    </row>
    <row r="47" spans="1:16" x14ac:dyDescent="0.3">
      <c r="A47">
        <v>29058</v>
      </c>
      <c r="B47" t="s">
        <v>50</v>
      </c>
      <c r="C47">
        <f>VLOOKUP(A47,Table57[],3,FALSE)</f>
        <v>871</v>
      </c>
      <c r="D47">
        <f>VLOOKUP(A47,Table57[],4,FALSE)</f>
        <v>0</v>
      </c>
      <c r="H47">
        <v>29059</v>
      </c>
      <c r="I47" t="s">
        <v>15</v>
      </c>
      <c r="J47">
        <v>442</v>
      </c>
      <c r="K47">
        <v>0</v>
      </c>
      <c r="N47" s="35">
        <v>29028</v>
      </c>
      <c r="O47" s="83">
        <v>460</v>
      </c>
      <c r="P47" s="83">
        <v>0</v>
      </c>
    </row>
    <row r="48" spans="1:16" x14ac:dyDescent="0.3">
      <c r="A48">
        <v>29053</v>
      </c>
      <c r="B48" t="s">
        <v>50</v>
      </c>
      <c r="C48">
        <f>VLOOKUP(A48,Table57[],3,FALSE)</f>
        <v>1138</v>
      </c>
      <c r="D48">
        <f>VLOOKUP(A48,Table57[],4,FALSE)</f>
        <v>0</v>
      </c>
      <c r="H48">
        <v>29058</v>
      </c>
      <c r="I48" t="s">
        <v>91</v>
      </c>
      <c r="J48">
        <v>871</v>
      </c>
      <c r="K48">
        <v>0</v>
      </c>
      <c r="N48" s="35">
        <v>29029</v>
      </c>
      <c r="O48" s="83">
        <v>488</v>
      </c>
      <c r="P48" s="83">
        <v>488</v>
      </c>
    </row>
    <row r="49" spans="1:16" x14ac:dyDescent="0.3">
      <c r="A49">
        <v>29036</v>
      </c>
      <c r="B49" t="s">
        <v>50</v>
      </c>
      <c r="C49">
        <f>VLOOKUP(A49,Table57[],3,FALSE)</f>
        <v>434</v>
      </c>
      <c r="D49">
        <f>VLOOKUP(A49,Table57[],4,FALSE)</f>
        <v>0</v>
      </c>
      <c r="H49">
        <v>29057</v>
      </c>
      <c r="I49" t="s">
        <v>11</v>
      </c>
      <c r="J49">
        <v>1072</v>
      </c>
      <c r="K49">
        <v>0</v>
      </c>
      <c r="N49" s="35">
        <v>29030</v>
      </c>
      <c r="O49" s="83">
        <v>813.15</v>
      </c>
      <c r="P49" s="83">
        <v>0</v>
      </c>
    </row>
    <row r="50" spans="1:16" x14ac:dyDescent="0.3">
      <c r="A50">
        <v>29028</v>
      </c>
      <c r="B50" t="s">
        <v>50</v>
      </c>
      <c r="C50">
        <f>VLOOKUP(A50,Table57[],3,FALSE)</f>
        <v>460</v>
      </c>
      <c r="D50">
        <f>VLOOKUP(A50,Table57[],4,FALSE)</f>
        <v>0</v>
      </c>
      <c r="H50">
        <v>29056</v>
      </c>
      <c r="I50" t="s">
        <v>15</v>
      </c>
      <c r="J50">
        <v>569</v>
      </c>
      <c r="K50">
        <v>0</v>
      </c>
      <c r="N50" s="35">
        <v>29031</v>
      </c>
      <c r="O50" s="83">
        <v>430</v>
      </c>
      <c r="P50" s="83">
        <v>0</v>
      </c>
    </row>
    <row r="51" spans="1:16" x14ac:dyDescent="0.3">
      <c r="A51">
        <v>29007</v>
      </c>
      <c r="B51" t="s">
        <v>50</v>
      </c>
      <c r="C51">
        <f>VLOOKUP(A51,Table57[],3,FALSE)</f>
        <v>501</v>
      </c>
      <c r="D51">
        <f>VLOOKUP(A51,Table57[],4,FALSE)</f>
        <v>0</v>
      </c>
      <c r="H51">
        <v>29055</v>
      </c>
      <c r="I51" t="s">
        <v>21</v>
      </c>
      <c r="J51">
        <v>468</v>
      </c>
      <c r="K51">
        <v>0</v>
      </c>
      <c r="N51" s="35">
        <v>29032</v>
      </c>
      <c r="O51" s="83">
        <v>1268</v>
      </c>
      <c r="P51" s="83">
        <v>0</v>
      </c>
    </row>
    <row r="52" spans="1:16" x14ac:dyDescent="0.3">
      <c r="A52">
        <v>29074</v>
      </c>
      <c r="B52" t="s">
        <v>50</v>
      </c>
      <c r="C52">
        <f>VLOOKUP(A52,Table57[],3,FALSE)</f>
        <v>354</v>
      </c>
      <c r="D52">
        <f>VLOOKUP(A52,Table57[],4,FALSE)</f>
        <v>0</v>
      </c>
      <c r="H52">
        <v>29054</v>
      </c>
      <c r="I52" t="s">
        <v>7</v>
      </c>
      <c r="J52">
        <v>0</v>
      </c>
      <c r="K52">
        <v>0</v>
      </c>
      <c r="N52" s="35">
        <v>29033</v>
      </c>
      <c r="O52" s="83">
        <v>421</v>
      </c>
      <c r="P52" s="83">
        <v>0</v>
      </c>
    </row>
    <row r="53" spans="1:16" x14ac:dyDescent="0.3">
      <c r="A53">
        <v>29073</v>
      </c>
      <c r="B53" t="s">
        <v>50</v>
      </c>
      <c r="C53">
        <f>VLOOKUP(A53,Table57[],3,FALSE)</f>
        <v>471</v>
      </c>
      <c r="D53">
        <f>VLOOKUP(A53,Table57[],4,FALSE)</f>
        <v>0</v>
      </c>
      <c r="H53">
        <v>29053</v>
      </c>
      <c r="I53" t="s">
        <v>91</v>
      </c>
      <c r="J53">
        <v>1138</v>
      </c>
      <c r="K53">
        <v>0</v>
      </c>
      <c r="N53" s="35">
        <v>29034</v>
      </c>
      <c r="O53" s="83">
        <v>498</v>
      </c>
      <c r="P53" s="83">
        <v>0</v>
      </c>
    </row>
    <row r="54" spans="1:16" x14ac:dyDescent="0.3">
      <c r="A54">
        <v>28889</v>
      </c>
      <c r="B54" t="s">
        <v>50</v>
      </c>
      <c r="C54">
        <f>VLOOKUP(A54,Table57[],3,FALSE)</f>
        <v>75</v>
      </c>
      <c r="D54">
        <f>VLOOKUP(A54,Table57[],4,FALSE)</f>
        <v>0</v>
      </c>
      <c r="H54">
        <v>29052</v>
      </c>
      <c r="I54" t="s">
        <v>8</v>
      </c>
      <c r="J54">
        <v>473</v>
      </c>
      <c r="K54">
        <v>0</v>
      </c>
      <c r="N54" s="35">
        <v>29035</v>
      </c>
      <c r="O54" s="83">
        <v>742</v>
      </c>
      <c r="P54" s="83">
        <v>0</v>
      </c>
    </row>
    <row r="55" spans="1:16" x14ac:dyDescent="0.3">
      <c r="A55">
        <v>28880</v>
      </c>
      <c r="B55" t="s">
        <v>3</v>
      </c>
      <c r="C55">
        <f>VLOOKUP(A55,Table57[],3,FALSE)</f>
        <v>474</v>
      </c>
      <c r="D55">
        <f>VLOOKUP(A55,Table57[],4,FALSE)</f>
        <v>0</v>
      </c>
      <c r="H55">
        <v>29051</v>
      </c>
      <c r="I55" t="s">
        <v>20</v>
      </c>
      <c r="J55">
        <v>1235.5</v>
      </c>
      <c r="K55">
        <v>0</v>
      </c>
      <c r="N55" s="35">
        <v>29036</v>
      </c>
      <c r="O55" s="83">
        <v>434</v>
      </c>
      <c r="P55" s="83">
        <v>0</v>
      </c>
    </row>
    <row r="56" spans="1:16" x14ac:dyDescent="0.3">
      <c r="A56">
        <v>29049</v>
      </c>
      <c r="B56" t="s">
        <v>3</v>
      </c>
      <c r="C56">
        <f>VLOOKUP(A56,Table57[],3,FALSE)</f>
        <v>166</v>
      </c>
      <c r="D56">
        <f>VLOOKUP(A56,Table57[],4,FALSE)</f>
        <v>0</v>
      </c>
      <c r="H56">
        <v>29050</v>
      </c>
      <c r="I56" t="s">
        <v>8</v>
      </c>
      <c r="J56">
        <v>820</v>
      </c>
      <c r="K56">
        <v>0</v>
      </c>
      <c r="N56" s="35">
        <v>29037</v>
      </c>
      <c r="O56" s="83">
        <v>1488</v>
      </c>
      <c r="P56" s="83">
        <v>1488</v>
      </c>
    </row>
    <row r="57" spans="1:16" x14ac:dyDescent="0.3">
      <c r="A57">
        <v>29013</v>
      </c>
      <c r="B57" t="s">
        <v>3</v>
      </c>
      <c r="C57">
        <f>VLOOKUP(A57,Table57[],3,FALSE)</f>
        <v>455</v>
      </c>
      <c r="D57">
        <f>VLOOKUP(A57,Table57[],4,FALSE)</f>
        <v>0</v>
      </c>
      <c r="H57">
        <v>29049</v>
      </c>
      <c r="I57" t="s">
        <v>9</v>
      </c>
      <c r="J57">
        <v>166</v>
      </c>
      <c r="K57">
        <v>0</v>
      </c>
      <c r="N57" s="35">
        <v>29038</v>
      </c>
      <c r="O57" s="83">
        <v>429</v>
      </c>
      <c r="P57" s="83">
        <v>429</v>
      </c>
    </row>
    <row r="58" spans="1:16" x14ac:dyDescent="0.3">
      <c r="A58">
        <v>29066</v>
      </c>
      <c r="B58" t="s">
        <v>3</v>
      </c>
      <c r="C58">
        <f>VLOOKUP(A58,Table57[],3,FALSE)</f>
        <v>553</v>
      </c>
      <c r="D58">
        <f>VLOOKUP(A58,Table57[],4,FALSE)</f>
        <v>0</v>
      </c>
      <c r="H58">
        <v>29048</v>
      </c>
      <c r="I58" t="s">
        <v>20</v>
      </c>
      <c r="J58">
        <v>1315</v>
      </c>
      <c r="K58">
        <v>0</v>
      </c>
      <c r="N58" s="35">
        <v>29039</v>
      </c>
      <c r="O58" s="83">
        <v>945</v>
      </c>
      <c r="P58" s="83">
        <v>0</v>
      </c>
    </row>
    <row r="59" spans="1:16" x14ac:dyDescent="0.3">
      <c r="A59">
        <v>29061</v>
      </c>
      <c r="B59" t="s">
        <v>3</v>
      </c>
      <c r="C59">
        <f>VLOOKUP(A59,Table57[],3,FALSE)</f>
        <v>749</v>
      </c>
      <c r="D59">
        <f>VLOOKUP(A59,Table57[],4,FALSE)</f>
        <v>0</v>
      </c>
      <c r="H59">
        <v>29047</v>
      </c>
      <c r="I59" t="s">
        <v>21</v>
      </c>
      <c r="J59">
        <v>506</v>
      </c>
      <c r="K59">
        <v>0</v>
      </c>
      <c r="N59" s="35">
        <v>29040</v>
      </c>
      <c r="O59" s="83">
        <v>433</v>
      </c>
      <c r="P59" s="83">
        <v>0</v>
      </c>
    </row>
    <row r="60" spans="1:16" x14ac:dyDescent="0.3">
      <c r="A60">
        <v>29023</v>
      </c>
      <c r="B60" t="s">
        <v>3</v>
      </c>
      <c r="C60">
        <f>VLOOKUP(A60,Table57[],3,FALSE)</f>
        <v>585.65</v>
      </c>
      <c r="D60">
        <f>VLOOKUP(A60,Table57[],4,FALSE)</f>
        <v>0</v>
      </c>
      <c r="H60">
        <v>29046</v>
      </c>
      <c r="I60" t="s">
        <v>15</v>
      </c>
      <c r="J60">
        <v>616</v>
      </c>
      <c r="K60">
        <v>0</v>
      </c>
      <c r="N60" s="35">
        <v>29041</v>
      </c>
      <c r="O60" s="83">
        <v>435</v>
      </c>
      <c r="P60" s="83">
        <v>0</v>
      </c>
    </row>
    <row r="61" spans="1:16" x14ac:dyDescent="0.3">
      <c r="A61">
        <v>29029</v>
      </c>
      <c r="B61" t="s">
        <v>3</v>
      </c>
      <c r="C61">
        <f>VLOOKUP(A61,Table57[],3,FALSE)</f>
        <v>488</v>
      </c>
      <c r="D61">
        <f>VLOOKUP(A61,Table57[],4,FALSE)</f>
        <v>488</v>
      </c>
      <c r="H61">
        <v>29045</v>
      </c>
      <c r="I61" t="s">
        <v>18</v>
      </c>
      <c r="J61">
        <v>848</v>
      </c>
      <c r="K61">
        <v>0</v>
      </c>
      <c r="N61" s="35">
        <v>29042</v>
      </c>
      <c r="O61" s="83">
        <v>435</v>
      </c>
      <c r="P61" s="83">
        <v>0</v>
      </c>
    </row>
    <row r="62" spans="1:16" x14ac:dyDescent="0.3">
      <c r="A62">
        <v>29097</v>
      </c>
      <c r="B62" t="s">
        <v>3</v>
      </c>
      <c r="C62">
        <f>VLOOKUP(A62,Table57[],3,FALSE)</f>
        <v>586</v>
      </c>
      <c r="D62">
        <f>VLOOKUP(A62,Table57[],4,FALSE)</f>
        <v>586</v>
      </c>
      <c r="H62">
        <v>29044</v>
      </c>
      <c r="I62" t="s">
        <v>8</v>
      </c>
      <c r="J62">
        <v>523</v>
      </c>
      <c r="K62">
        <v>0</v>
      </c>
      <c r="N62" s="35">
        <v>29043</v>
      </c>
      <c r="O62" s="83">
        <v>144</v>
      </c>
      <c r="P62" s="83">
        <v>0</v>
      </c>
    </row>
    <row r="63" spans="1:16" x14ac:dyDescent="0.3">
      <c r="A63">
        <v>29000</v>
      </c>
      <c r="B63" t="s">
        <v>3</v>
      </c>
      <c r="C63">
        <f>VLOOKUP(A63,Table57[],3,FALSE)</f>
        <v>422</v>
      </c>
      <c r="D63">
        <f>VLOOKUP(A63,Table57[],4,FALSE)</f>
        <v>0</v>
      </c>
      <c r="H63">
        <v>29043</v>
      </c>
      <c r="I63" t="s">
        <v>13</v>
      </c>
      <c r="J63">
        <v>144</v>
      </c>
      <c r="K63">
        <v>0</v>
      </c>
      <c r="N63" s="35">
        <v>29044</v>
      </c>
      <c r="O63" s="83">
        <v>523</v>
      </c>
      <c r="P63" s="83">
        <v>0</v>
      </c>
    </row>
    <row r="64" spans="1:16" x14ac:dyDescent="0.3">
      <c r="A64">
        <v>29089</v>
      </c>
      <c r="B64" t="s">
        <v>3</v>
      </c>
      <c r="C64">
        <f>VLOOKUP(A64,Table57[],3,FALSE)</f>
        <v>520</v>
      </c>
      <c r="D64">
        <f>VLOOKUP(A64,Table57[],4,FALSE)</f>
        <v>0</v>
      </c>
      <c r="H64">
        <v>29042</v>
      </c>
      <c r="I64" t="s">
        <v>13</v>
      </c>
      <c r="J64">
        <v>435</v>
      </c>
      <c r="K64">
        <v>0</v>
      </c>
      <c r="N64" s="35">
        <v>29045</v>
      </c>
      <c r="O64" s="83">
        <v>848</v>
      </c>
      <c r="P64" s="83">
        <v>0</v>
      </c>
    </row>
    <row r="65" spans="1:16" x14ac:dyDescent="0.3">
      <c r="A65">
        <v>29016</v>
      </c>
      <c r="B65" t="s">
        <v>3</v>
      </c>
      <c r="C65">
        <f>VLOOKUP(A65,Table57[],3,FALSE)</f>
        <v>45</v>
      </c>
      <c r="D65">
        <f>VLOOKUP(A65,Table57[],4,FALSE)</f>
        <v>0</v>
      </c>
      <c r="H65">
        <v>29041</v>
      </c>
      <c r="I65" t="s">
        <v>13</v>
      </c>
      <c r="J65">
        <v>435</v>
      </c>
      <c r="K65">
        <v>0</v>
      </c>
      <c r="N65" s="35">
        <v>29046</v>
      </c>
      <c r="O65" s="83">
        <v>616</v>
      </c>
      <c r="P65" s="83">
        <v>0</v>
      </c>
    </row>
    <row r="66" spans="1:16" x14ac:dyDescent="0.3">
      <c r="A66">
        <v>29090</v>
      </c>
      <c r="B66" t="s">
        <v>39</v>
      </c>
      <c r="C66">
        <f>VLOOKUP(A66,Table57[],3,FALSE)</f>
        <v>119.5</v>
      </c>
      <c r="D66">
        <f>VLOOKUP(A66,Table57[],4,FALSE)</f>
        <v>0</v>
      </c>
      <c r="H66">
        <v>29040</v>
      </c>
      <c r="I66" t="s">
        <v>8</v>
      </c>
      <c r="J66">
        <v>433</v>
      </c>
      <c r="K66">
        <v>0</v>
      </c>
      <c r="N66" s="35">
        <v>29047</v>
      </c>
      <c r="O66" s="83">
        <v>506</v>
      </c>
      <c r="P66" s="83">
        <v>0</v>
      </c>
    </row>
    <row r="67" spans="1:16" x14ac:dyDescent="0.3">
      <c r="A67">
        <v>29019</v>
      </c>
      <c r="B67" t="s">
        <v>39</v>
      </c>
      <c r="C67">
        <f>VLOOKUP(A67,Table57[],3,FALSE)</f>
        <v>469</v>
      </c>
      <c r="D67">
        <f>VLOOKUP(A67,Table57[],4,FALSE)</f>
        <v>0</v>
      </c>
      <c r="H67">
        <v>29039</v>
      </c>
      <c r="I67" t="s">
        <v>18</v>
      </c>
      <c r="J67">
        <v>945</v>
      </c>
      <c r="K67">
        <v>0</v>
      </c>
      <c r="N67" s="35">
        <v>29048</v>
      </c>
      <c r="O67" s="83">
        <v>1315</v>
      </c>
      <c r="P67" s="83">
        <v>0</v>
      </c>
    </row>
    <row r="68" spans="1:16" x14ac:dyDescent="0.3">
      <c r="A68">
        <v>29032</v>
      </c>
      <c r="B68" t="s">
        <v>39</v>
      </c>
      <c r="C68">
        <f>VLOOKUP(A68,Table57[],3,FALSE)</f>
        <v>1268</v>
      </c>
      <c r="D68">
        <f>VLOOKUP(A68,Table57[],4,FALSE)</f>
        <v>0</v>
      </c>
      <c r="H68">
        <v>29038</v>
      </c>
      <c r="I68" t="s">
        <v>21</v>
      </c>
      <c r="J68">
        <v>429</v>
      </c>
      <c r="K68">
        <v>429</v>
      </c>
      <c r="N68" s="35">
        <v>29049</v>
      </c>
      <c r="O68" s="83">
        <v>166</v>
      </c>
      <c r="P68" s="83">
        <v>0</v>
      </c>
    </row>
    <row r="69" spans="1:16" x14ac:dyDescent="0.3">
      <c r="A69">
        <v>29024</v>
      </c>
      <c r="B69" t="s">
        <v>39</v>
      </c>
      <c r="C69">
        <f>VLOOKUP(A69,Table57[],3,FALSE)</f>
        <v>528</v>
      </c>
      <c r="D69">
        <f>VLOOKUP(A69,Table57[],4,FALSE)</f>
        <v>0</v>
      </c>
      <c r="H69">
        <v>29037</v>
      </c>
      <c r="I69" t="s">
        <v>21</v>
      </c>
      <c r="J69">
        <v>1488</v>
      </c>
      <c r="K69">
        <v>1488</v>
      </c>
      <c r="N69" s="35">
        <v>29050</v>
      </c>
      <c r="O69" s="83">
        <v>820</v>
      </c>
      <c r="P69" s="83">
        <v>0</v>
      </c>
    </row>
    <row r="70" spans="1:16" x14ac:dyDescent="0.3">
      <c r="A70">
        <v>29033</v>
      </c>
      <c r="B70" t="s">
        <v>39</v>
      </c>
      <c r="C70">
        <f>VLOOKUP(A70,Table57[],3,FALSE)</f>
        <v>421</v>
      </c>
      <c r="D70">
        <f>VLOOKUP(A70,Table57[],4,FALSE)</f>
        <v>0</v>
      </c>
      <c r="H70">
        <v>29036</v>
      </c>
      <c r="I70" t="s">
        <v>91</v>
      </c>
      <c r="J70">
        <v>434</v>
      </c>
      <c r="K70">
        <v>0</v>
      </c>
      <c r="N70" s="35">
        <v>29051</v>
      </c>
      <c r="O70" s="83">
        <v>1235.5</v>
      </c>
      <c r="P70" s="83">
        <v>0</v>
      </c>
    </row>
    <row r="71" spans="1:16" x14ac:dyDescent="0.3">
      <c r="A71">
        <v>29048</v>
      </c>
      <c r="B71" t="s">
        <v>39</v>
      </c>
      <c r="C71">
        <f>VLOOKUP(A71,Table57[],3,FALSE)</f>
        <v>1315</v>
      </c>
      <c r="D71">
        <f>VLOOKUP(A71,Table57[],4,FALSE)</f>
        <v>0</v>
      </c>
      <c r="H71">
        <v>29035</v>
      </c>
      <c r="I71" t="s">
        <v>8</v>
      </c>
      <c r="J71">
        <v>742</v>
      </c>
      <c r="K71">
        <v>0</v>
      </c>
      <c r="N71" s="35">
        <v>29052</v>
      </c>
      <c r="O71" s="83">
        <v>473</v>
      </c>
      <c r="P71" s="83">
        <v>0</v>
      </c>
    </row>
    <row r="72" spans="1:16" x14ac:dyDescent="0.3">
      <c r="A72">
        <v>29071</v>
      </c>
      <c r="B72" t="s">
        <v>39</v>
      </c>
      <c r="C72">
        <f>VLOOKUP(A72,Table57[],3,FALSE)</f>
        <v>917</v>
      </c>
      <c r="D72">
        <f>VLOOKUP(A72,Table57[],4,FALSE)</f>
        <v>917</v>
      </c>
      <c r="H72">
        <v>29034</v>
      </c>
      <c r="I72" t="s">
        <v>11</v>
      </c>
      <c r="J72">
        <v>498</v>
      </c>
      <c r="K72">
        <v>0</v>
      </c>
      <c r="N72" s="35">
        <v>29053</v>
      </c>
      <c r="O72" s="83">
        <v>1138</v>
      </c>
      <c r="P72" s="83">
        <v>0</v>
      </c>
    </row>
    <row r="73" spans="1:16" x14ac:dyDescent="0.3">
      <c r="A73">
        <v>29051</v>
      </c>
      <c r="B73" t="s">
        <v>39</v>
      </c>
      <c r="C73">
        <f>VLOOKUP(A73,Table57[],3,FALSE)</f>
        <v>1235.5</v>
      </c>
      <c r="D73">
        <f>VLOOKUP(A73,Table57[],4,FALSE)</f>
        <v>0</v>
      </c>
      <c r="H73">
        <v>29033</v>
      </c>
      <c r="I73" t="s">
        <v>20</v>
      </c>
      <c r="J73">
        <v>421</v>
      </c>
      <c r="K73">
        <v>0</v>
      </c>
      <c r="N73" s="35">
        <v>29055</v>
      </c>
      <c r="O73" s="83">
        <v>468</v>
      </c>
      <c r="P73" s="83">
        <v>0</v>
      </c>
    </row>
    <row r="74" spans="1:16" x14ac:dyDescent="0.3">
      <c r="A74">
        <v>28985</v>
      </c>
      <c r="B74" t="s">
        <v>39</v>
      </c>
      <c r="C74">
        <f>VLOOKUP(A74,Table57[],3,FALSE)</f>
        <v>750</v>
      </c>
      <c r="D74">
        <f>VLOOKUP(A74,Table57[],4,FALSE)</f>
        <v>0</v>
      </c>
      <c r="H74">
        <v>29032</v>
      </c>
      <c r="I74" t="s">
        <v>20</v>
      </c>
      <c r="J74">
        <v>1268</v>
      </c>
      <c r="K74">
        <v>0</v>
      </c>
      <c r="N74" s="35">
        <v>29056</v>
      </c>
      <c r="O74" s="83">
        <v>569</v>
      </c>
      <c r="P74" s="83">
        <v>0</v>
      </c>
    </row>
    <row r="75" spans="1:16" x14ac:dyDescent="0.3">
      <c r="A75">
        <v>29063</v>
      </c>
      <c r="B75" t="s">
        <v>39</v>
      </c>
      <c r="C75">
        <f>VLOOKUP(A75,Table57[],3,FALSE)</f>
        <v>427</v>
      </c>
      <c r="D75">
        <f>VLOOKUP(A75,Table57[],4,FALSE)</f>
        <v>0</v>
      </c>
      <c r="H75">
        <v>29031</v>
      </c>
      <c r="I75" t="s">
        <v>11</v>
      </c>
      <c r="J75">
        <v>430</v>
      </c>
      <c r="K75">
        <v>0</v>
      </c>
      <c r="N75" s="35">
        <v>29057</v>
      </c>
      <c r="O75" s="83">
        <v>1072</v>
      </c>
      <c r="P75" s="83">
        <v>0</v>
      </c>
    </row>
    <row r="76" spans="1:16" x14ac:dyDescent="0.3">
      <c r="A76">
        <v>29064</v>
      </c>
      <c r="B76" t="s">
        <v>39</v>
      </c>
      <c r="C76">
        <f>VLOOKUP(A76,Table57[],3,FALSE)</f>
        <v>431</v>
      </c>
      <c r="D76">
        <f>VLOOKUP(A76,Table57[],4,FALSE)</f>
        <v>0</v>
      </c>
      <c r="H76">
        <v>29030</v>
      </c>
      <c r="I76" t="s">
        <v>21</v>
      </c>
      <c r="J76">
        <v>813.15</v>
      </c>
      <c r="K76">
        <v>0</v>
      </c>
      <c r="N76" s="35">
        <v>29058</v>
      </c>
      <c r="O76" s="83">
        <v>871</v>
      </c>
      <c r="P76" s="83">
        <v>0</v>
      </c>
    </row>
    <row r="77" spans="1:16" x14ac:dyDescent="0.3">
      <c r="A77">
        <v>29059</v>
      </c>
      <c r="B77" t="s">
        <v>46</v>
      </c>
      <c r="C77">
        <f>VLOOKUP(A77,Table57[],3,FALSE)</f>
        <v>442</v>
      </c>
      <c r="D77">
        <f>VLOOKUP(A77,Table57[],4,FALSE)</f>
        <v>0</v>
      </c>
      <c r="H77">
        <v>29029</v>
      </c>
      <c r="I77" t="s">
        <v>9</v>
      </c>
      <c r="J77">
        <v>488</v>
      </c>
      <c r="K77">
        <v>488</v>
      </c>
      <c r="N77" s="35">
        <v>29059</v>
      </c>
      <c r="O77" s="83">
        <v>442</v>
      </c>
      <c r="P77" s="83">
        <v>0</v>
      </c>
    </row>
    <row r="78" spans="1:16" x14ac:dyDescent="0.3">
      <c r="A78">
        <v>29026</v>
      </c>
      <c r="B78" t="s">
        <v>46</v>
      </c>
      <c r="C78">
        <f>VLOOKUP(A78,Table57[],3,FALSE)</f>
        <v>901</v>
      </c>
      <c r="D78">
        <f>VLOOKUP(A78,Table57[],4,FALSE)</f>
        <v>0</v>
      </c>
      <c r="H78">
        <v>29028</v>
      </c>
      <c r="I78" t="s">
        <v>91</v>
      </c>
      <c r="J78">
        <v>460</v>
      </c>
      <c r="K78">
        <v>0</v>
      </c>
      <c r="N78" s="35">
        <v>29060</v>
      </c>
      <c r="O78" s="83">
        <v>479</v>
      </c>
      <c r="P78" s="83">
        <v>0</v>
      </c>
    </row>
    <row r="79" spans="1:16" x14ac:dyDescent="0.3">
      <c r="A79">
        <v>28973</v>
      </c>
      <c r="B79" t="s">
        <v>46</v>
      </c>
      <c r="C79">
        <f>VLOOKUP(A79,Table57[],3,FALSE)</f>
        <v>443</v>
      </c>
      <c r="D79">
        <f>VLOOKUP(A79,Table57[],4,FALSE)</f>
        <v>0</v>
      </c>
      <c r="H79">
        <v>29027</v>
      </c>
      <c r="I79" t="s">
        <v>8</v>
      </c>
      <c r="J79">
        <v>576</v>
      </c>
      <c r="K79">
        <v>0</v>
      </c>
      <c r="N79" s="35">
        <v>29061</v>
      </c>
      <c r="O79" s="83">
        <v>749</v>
      </c>
      <c r="P79" s="83">
        <v>0</v>
      </c>
    </row>
    <row r="80" spans="1:16" x14ac:dyDescent="0.3">
      <c r="A80">
        <v>29056</v>
      </c>
      <c r="B80" t="s">
        <v>46</v>
      </c>
      <c r="C80">
        <f>VLOOKUP(A80,Table57[],3,FALSE)</f>
        <v>569</v>
      </c>
      <c r="D80">
        <f>VLOOKUP(A80,Table57[],4,FALSE)</f>
        <v>0</v>
      </c>
      <c r="H80">
        <v>29026</v>
      </c>
      <c r="I80" t="s">
        <v>15</v>
      </c>
      <c r="J80">
        <v>901</v>
      </c>
      <c r="K80">
        <v>0</v>
      </c>
      <c r="N80" s="35">
        <v>29062</v>
      </c>
      <c r="O80" s="83">
        <v>511.65</v>
      </c>
      <c r="P80" s="83">
        <v>0</v>
      </c>
    </row>
    <row r="81" spans="1:16" x14ac:dyDescent="0.3">
      <c r="A81">
        <v>29046</v>
      </c>
      <c r="B81" t="s">
        <v>46</v>
      </c>
      <c r="C81">
        <f>VLOOKUP(A81,Table57[],3,FALSE)</f>
        <v>616</v>
      </c>
      <c r="D81">
        <f>VLOOKUP(A81,Table57[],4,FALSE)</f>
        <v>0</v>
      </c>
      <c r="H81">
        <v>29025</v>
      </c>
      <c r="I81" t="s">
        <v>8</v>
      </c>
      <c r="J81">
        <v>869</v>
      </c>
      <c r="K81">
        <v>0</v>
      </c>
      <c r="N81" s="35">
        <v>29063</v>
      </c>
      <c r="O81" s="83">
        <v>427</v>
      </c>
      <c r="P81" s="83">
        <v>0</v>
      </c>
    </row>
    <row r="82" spans="1:16" x14ac:dyDescent="0.3">
      <c r="A82">
        <v>29010</v>
      </c>
      <c r="B82" t="s">
        <v>46</v>
      </c>
      <c r="C82">
        <f>VLOOKUP(A82,Table57[],3,FALSE)</f>
        <v>820</v>
      </c>
      <c r="D82">
        <f>VLOOKUP(A82,Table57[],4,FALSE)</f>
        <v>0</v>
      </c>
      <c r="H82">
        <v>29024</v>
      </c>
      <c r="I82" t="s">
        <v>20</v>
      </c>
      <c r="J82">
        <v>528</v>
      </c>
      <c r="K82">
        <v>0</v>
      </c>
      <c r="N82" s="35">
        <v>29064</v>
      </c>
      <c r="O82" s="83">
        <v>431</v>
      </c>
      <c r="P82" s="83">
        <v>0</v>
      </c>
    </row>
    <row r="83" spans="1:16" x14ac:dyDescent="0.3">
      <c r="A83">
        <v>29003</v>
      </c>
      <c r="B83" t="s">
        <v>46</v>
      </c>
      <c r="C83">
        <f>VLOOKUP(A83,Table57[],3,FALSE)</f>
        <v>1331</v>
      </c>
      <c r="D83">
        <f>VLOOKUP(A83,Table57[],4,FALSE)</f>
        <v>1331</v>
      </c>
      <c r="H83">
        <v>29023</v>
      </c>
      <c r="I83" t="s">
        <v>9</v>
      </c>
      <c r="J83">
        <v>585.65</v>
      </c>
      <c r="K83">
        <v>0</v>
      </c>
      <c r="N83" s="35">
        <v>29065</v>
      </c>
      <c r="O83" s="83">
        <v>450</v>
      </c>
      <c r="P83" s="83">
        <v>0</v>
      </c>
    </row>
    <row r="84" spans="1:16" x14ac:dyDescent="0.3">
      <c r="A84">
        <v>29060</v>
      </c>
      <c r="B84" t="s">
        <v>46</v>
      </c>
      <c r="C84">
        <f>VLOOKUP(A84,Table57[],3,FALSE)</f>
        <v>479</v>
      </c>
      <c r="D84">
        <f>VLOOKUP(A84,Table57[],4,FALSE)</f>
        <v>0</v>
      </c>
      <c r="H84">
        <v>29022</v>
      </c>
      <c r="I84" t="s">
        <v>7</v>
      </c>
      <c r="J84">
        <v>0</v>
      </c>
      <c r="K84">
        <v>0</v>
      </c>
      <c r="N84" s="35">
        <v>29066</v>
      </c>
      <c r="O84" s="83">
        <v>553</v>
      </c>
      <c r="P84" s="83">
        <v>0</v>
      </c>
    </row>
    <row r="85" spans="1:16" x14ac:dyDescent="0.3">
      <c r="A85">
        <v>28705</v>
      </c>
      <c r="B85" t="s">
        <v>46</v>
      </c>
      <c r="C85">
        <f>VLOOKUP(A85,Table57[],3,FALSE)</f>
        <v>77</v>
      </c>
      <c r="D85">
        <f>VLOOKUP(A85,Table57[],4,FALSE)</f>
        <v>0</v>
      </c>
      <c r="H85">
        <v>29021</v>
      </c>
      <c r="I85" t="s">
        <v>18</v>
      </c>
      <c r="J85">
        <v>396</v>
      </c>
      <c r="K85">
        <v>0</v>
      </c>
      <c r="N85" s="35">
        <v>29067</v>
      </c>
      <c r="O85" s="83">
        <v>453</v>
      </c>
      <c r="P85" s="83">
        <v>453</v>
      </c>
    </row>
    <row r="86" spans="1:16" x14ac:dyDescent="0.3">
      <c r="A86">
        <v>29098</v>
      </c>
      <c r="B86" t="s">
        <v>46</v>
      </c>
      <c r="C86">
        <f>VLOOKUP(A86,Table57[],3,FALSE)</f>
        <v>729</v>
      </c>
      <c r="D86">
        <f>VLOOKUP(A86,Table57[],4,FALSE)</f>
        <v>0</v>
      </c>
      <c r="H86">
        <v>29020</v>
      </c>
      <c r="I86" t="s">
        <v>21</v>
      </c>
      <c r="J86">
        <v>414</v>
      </c>
      <c r="K86">
        <v>0</v>
      </c>
      <c r="N86" s="35">
        <v>29068</v>
      </c>
      <c r="O86" s="83">
        <v>291</v>
      </c>
      <c r="P86" s="83">
        <v>0</v>
      </c>
    </row>
    <row r="87" spans="1:16" x14ac:dyDescent="0.3">
      <c r="A87">
        <v>28967</v>
      </c>
      <c r="B87" t="s">
        <v>46</v>
      </c>
      <c r="C87">
        <f>VLOOKUP(A87,Table57[],3,FALSE)</f>
        <v>458</v>
      </c>
      <c r="D87">
        <f>VLOOKUP(A87,Table57[],4,FALSE)</f>
        <v>0</v>
      </c>
      <c r="H87">
        <v>29019</v>
      </c>
      <c r="I87" t="s">
        <v>20</v>
      </c>
      <c r="J87">
        <v>469</v>
      </c>
      <c r="K87">
        <v>0</v>
      </c>
      <c r="N87" s="35">
        <v>29069</v>
      </c>
      <c r="O87" s="83">
        <v>424</v>
      </c>
      <c r="P87" s="83">
        <v>0</v>
      </c>
    </row>
    <row r="88" spans="1:16" x14ac:dyDescent="0.3">
      <c r="A88">
        <v>28948</v>
      </c>
      <c r="B88" t="s">
        <v>46</v>
      </c>
      <c r="C88">
        <f>VLOOKUP(A88,Table57[],3,FALSE)</f>
        <v>1139</v>
      </c>
      <c r="D88">
        <f>VLOOKUP(A88,Table57[],4,FALSE)</f>
        <v>0</v>
      </c>
      <c r="H88">
        <v>29018</v>
      </c>
      <c r="I88" t="s">
        <v>8</v>
      </c>
      <c r="J88">
        <v>1085</v>
      </c>
      <c r="K88">
        <v>0</v>
      </c>
      <c r="N88" s="35">
        <v>29070</v>
      </c>
      <c r="O88" s="83">
        <v>698</v>
      </c>
      <c r="P88" s="83">
        <v>698</v>
      </c>
    </row>
    <row r="89" spans="1:16" x14ac:dyDescent="0.3">
      <c r="A89">
        <v>28932</v>
      </c>
      <c r="B89" t="s">
        <v>46</v>
      </c>
      <c r="C89">
        <f>VLOOKUP(A89,Table57[],3,FALSE)</f>
        <v>452</v>
      </c>
      <c r="D89">
        <f>VLOOKUP(A89,Table57[],4,FALSE)</f>
        <v>0</v>
      </c>
      <c r="H89">
        <v>29017</v>
      </c>
      <c r="I89" t="s">
        <v>11</v>
      </c>
      <c r="J89">
        <v>728</v>
      </c>
      <c r="K89">
        <v>728</v>
      </c>
      <c r="N89" s="35">
        <v>29071</v>
      </c>
      <c r="O89" s="83">
        <v>917</v>
      </c>
      <c r="P89" s="83">
        <v>917</v>
      </c>
    </row>
    <row r="90" spans="1:16" x14ac:dyDescent="0.3">
      <c r="A90">
        <v>28845</v>
      </c>
      <c r="B90" t="s">
        <v>44</v>
      </c>
      <c r="C90">
        <f>VLOOKUP(A90,Table57[],3,FALSE)</f>
        <v>403</v>
      </c>
      <c r="D90">
        <f>VLOOKUP(A90,Table57[],4,FALSE)</f>
        <v>0</v>
      </c>
      <c r="H90">
        <v>29016</v>
      </c>
      <c r="I90" t="s">
        <v>9</v>
      </c>
      <c r="J90">
        <v>45</v>
      </c>
      <c r="K90">
        <v>0</v>
      </c>
      <c r="N90" s="35">
        <v>29072</v>
      </c>
      <c r="O90" s="83">
        <v>714</v>
      </c>
      <c r="P90" s="83">
        <v>0</v>
      </c>
    </row>
    <row r="91" spans="1:16" x14ac:dyDescent="0.3">
      <c r="A91">
        <v>29009</v>
      </c>
      <c r="B91" t="s">
        <v>44</v>
      </c>
      <c r="C91">
        <f>VLOOKUP(A91,Table57[],3,FALSE)</f>
        <v>602</v>
      </c>
      <c r="D91">
        <f>VLOOKUP(A91,Table57[],4,FALSE)</f>
        <v>602</v>
      </c>
      <c r="H91">
        <v>29015</v>
      </c>
      <c r="I91" t="s">
        <v>21</v>
      </c>
      <c r="J91">
        <v>421.5</v>
      </c>
      <c r="K91">
        <v>0</v>
      </c>
      <c r="N91" s="35">
        <v>29073</v>
      </c>
      <c r="O91" s="83">
        <v>471</v>
      </c>
      <c r="P91" s="83">
        <v>0</v>
      </c>
    </row>
    <row r="92" spans="1:16" x14ac:dyDescent="0.3">
      <c r="A92">
        <v>29037</v>
      </c>
      <c r="B92" t="s">
        <v>44</v>
      </c>
      <c r="C92">
        <f>VLOOKUP(A92,Table57[],3,FALSE)</f>
        <v>1488</v>
      </c>
      <c r="D92">
        <f>VLOOKUP(A92,Table57[],4,FALSE)</f>
        <v>1488</v>
      </c>
      <c r="H92">
        <v>29014</v>
      </c>
      <c r="I92" t="s">
        <v>13</v>
      </c>
      <c r="J92">
        <v>721</v>
      </c>
      <c r="K92">
        <v>721</v>
      </c>
      <c r="N92" s="35">
        <v>29074</v>
      </c>
      <c r="O92" s="83">
        <v>354</v>
      </c>
      <c r="P92" s="83">
        <v>0</v>
      </c>
    </row>
    <row r="93" spans="1:16" x14ac:dyDescent="0.3">
      <c r="A93">
        <v>29020</v>
      </c>
      <c r="B93" t="s">
        <v>44</v>
      </c>
      <c r="C93">
        <f>VLOOKUP(A93,Table57[],3,FALSE)</f>
        <v>414</v>
      </c>
      <c r="D93">
        <f>VLOOKUP(A93,Table57[],4,FALSE)</f>
        <v>0</v>
      </c>
      <c r="H93">
        <v>29013</v>
      </c>
      <c r="I93" t="s">
        <v>9</v>
      </c>
      <c r="J93">
        <v>455</v>
      </c>
      <c r="K93">
        <v>0</v>
      </c>
      <c r="N93" s="35">
        <v>29075</v>
      </c>
      <c r="O93" s="83">
        <v>490</v>
      </c>
      <c r="P93" s="83">
        <v>0</v>
      </c>
    </row>
    <row r="94" spans="1:16" x14ac:dyDescent="0.3">
      <c r="A94">
        <v>29038</v>
      </c>
      <c r="B94" t="s">
        <v>44</v>
      </c>
      <c r="C94">
        <f>VLOOKUP(A94,Table57[],3,FALSE)</f>
        <v>429</v>
      </c>
      <c r="D94">
        <f>VLOOKUP(A94,Table57[],4,FALSE)</f>
        <v>429</v>
      </c>
      <c r="H94">
        <v>29012</v>
      </c>
      <c r="I94" t="s">
        <v>11</v>
      </c>
      <c r="J94">
        <v>1767</v>
      </c>
      <c r="K94">
        <v>0</v>
      </c>
      <c r="N94" s="35">
        <v>29077</v>
      </c>
      <c r="O94" s="83">
        <v>1469</v>
      </c>
      <c r="P94" s="83">
        <v>1469</v>
      </c>
    </row>
    <row r="95" spans="1:16" x14ac:dyDescent="0.3">
      <c r="A95">
        <v>29055</v>
      </c>
      <c r="B95" t="s">
        <v>44</v>
      </c>
      <c r="C95">
        <f>VLOOKUP(A95,Table57[],3,FALSE)</f>
        <v>468</v>
      </c>
      <c r="D95">
        <f>VLOOKUP(A95,Table57[],4,FALSE)</f>
        <v>0</v>
      </c>
      <c r="H95">
        <v>29011</v>
      </c>
      <c r="I95" t="s">
        <v>13</v>
      </c>
      <c r="J95">
        <v>446</v>
      </c>
      <c r="K95">
        <v>0</v>
      </c>
      <c r="N95" s="35">
        <v>29080</v>
      </c>
      <c r="O95" s="83">
        <v>503</v>
      </c>
      <c r="P95" s="83">
        <v>503</v>
      </c>
    </row>
    <row r="96" spans="1:16" x14ac:dyDescent="0.3">
      <c r="A96">
        <v>29047</v>
      </c>
      <c r="B96" t="s">
        <v>44</v>
      </c>
      <c r="C96">
        <f>VLOOKUP(A96,Table57[],3,FALSE)</f>
        <v>506</v>
      </c>
      <c r="D96">
        <f>VLOOKUP(A96,Table57[],4,FALSE)</f>
        <v>0</v>
      </c>
      <c r="H96">
        <v>29010</v>
      </c>
      <c r="I96" t="s">
        <v>15</v>
      </c>
      <c r="J96">
        <v>820</v>
      </c>
      <c r="K96">
        <v>0</v>
      </c>
      <c r="N96" s="35">
        <v>29082</v>
      </c>
      <c r="O96" s="83">
        <v>459</v>
      </c>
      <c r="P96" s="83">
        <v>0</v>
      </c>
    </row>
    <row r="97" spans="1:16" x14ac:dyDescent="0.3">
      <c r="A97">
        <v>29075</v>
      </c>
      <c r="B97" t="s">
        <v>44</v>
      </c>
      <c r="C97">
        <f>VLOOKUP(A97,Table57[],3,FALSE)</f>
        <v>490</v>
      </c>
      <c r="D97">
        <f>VLOOKUP(A97,Table57[],4,FALSE)</f>
        <v>0</v>
      </c>
      <c r="H97">
        <v>29009</v>
      </c>
      <c r="I97" t="s">
        <v>21</v>
      </c>
      <c r="J97">
        <v>602</v>
      </c>
      <c r="K97">
        <v>602</v>
      </c>
      <c r="N97" s="35">
        <v>29083</v>
      </c>
      <c r="O97" s="83">
        <v>432</v>
      </c>
      <c r="P97" s="83">
        <v>0</v>
      </c>
    </row>
    <row r="98" spans="1:16" x14ac:dyDescent="0.3">
      <c r="A98">
        <v>29015</v>
      </c>
      <c r="B98" t="s">
        <v>44</v>
      </c>
      <c r="C98">
        <f>VLOOKUP(A98,Table57[],3,FALSE)</f>
        <v>421.5</v>
      </c>
      <c r="D98">
        <f>VLOOKUP(A98,Table57[],4,FALSE)</f>
        <v>0</v>
      </c>
      <c r="H98">
        <v>29008</v>
      </c>
      <c r="I98" t="s">
        <v>8</v>
      </c>
      <c r="J98">
        <v>1162.6500000000001</v>
      </c>
      <c r="K98">
        <v>0</v>
      </c>
      <c r="N98" s="35">
        <v>29084</v>
      </c>
      <c r="O98" s="83">
        <v>427</v>
      </c>
      <c r="P98" s="83">
        <v>0</v>
      </c>
    </row>
    <row r="99" spans="1:16" x14ac:dyDescent="0.3">
      <c r="A99">
        <v>29004</v>
      </c>
      <c r="B99" t="s">
        <v>44</v>
      </c>
      <c r="C99">
        <f>VLOOKUP(A99,Table57[],3,FALSE)</f>
        <v>1609</v>
      </c>
      <c r="D99">
        <f>VLOOKUP(A99,Table57[],4,FALSE)</f>
        <v>0</v>
      </c>
      <c r="H99">
        <v>29007</v>
      </c>
      <c r="I99" t="s">
        <v>91</v>
      </c>
      <c r="J99">
        <v>501</v>
      </c>
      <c r="K99">
        <v>0</v>
      </c>
      <c r="N99" s="35">
        <v>29085</v>
      </c>
      <c r="O99" s="83">
        <v>455</v>
      </c>
      <c r="P99" s="83">
        <v>0</v>
      </c>
    </row>
    <row r="100" spans="1:16" x14ac:dyDescent="0.3">
      <c r="A100">
        <v>29102</v>
      </c>
      <c r="B100" t="s">
        <v>44</v>
      </c>
      <c r="C100">
        <f>VLOOKUP(A100,Table57[],3,FALSE)</f>
        <v>629</v>
      </c>
      <c r="D100">
        <f>VLOOKUP(A100,Table57[],4,FALSE)</f>
        <v>629</v>
      </c>
      <c r="H100">
        <v>29006</v>
      </c>
      <c r="I100" t="s">
        <v>13</v>
      </c>
      <c r="J100">
        <v>450</v>
      </c>
      <c r="K100">
        <v>0</v>
      </c>
      <c r="N100" s="35">
        <v>29089</v>
      </c>
      <c r="O100" s="83">
        <v>520</v>
      </c>
      <c r="P100" s="83">
        <v>0</v>
      </c>
    </row>
    <row r="101" spans="1:16" x14ac:dyDescent="0.3">
      <c r="A101">
        <v>29104</v>
      </c>
      <c r="B101" t="s">
        <v>44</v>
      </c>
      <c r="C101">
        <f>VLOOKUP(A101,Table57[],3,FALSE)</f>
        <v>670</v>
      </c>
      <c r="D101">
        <f>VLOOKUP(A101,Table57[],4,FALSE)</f>
        <v>0</v>
      </c>
      <c r="H101">
        <v>29005</v>
      </c>
      <c r="I101" t="s">
        <v>18</v>
      </c>
      <c r="J101">
        <v>481</v>
      </c>
      <c r="K101">
        <v>0</v>
      </c>
      <c r="N101" s="35">
        <v>29090</v>
      </c>
      <c r="O101" s="83">
        <v>119.5</v>
      </c>
      <c r="P101" s="83">
        <v>0</v>
      </c>
    </row>
    <row r="102" spans="1:16" x14ac:dyDescent="0.3">
      <c r="A102">
        <v>29082</v>
      </c>
      <c r="B102" t="s">
        <v>44</v>
      </c>
      <c r="C102">
        <f>VLOOKUP(A102,Table57[],3,FALSE)</f>
        <v>459</v>
      </c>
      <c r="D102">
        <f>VLOOKUP(A102,Table57[],4,FALSE)</f>
        <v>0</v>
      </c>
      <c r="H102">
        <v>29004</v>
      </c>
      <c r="I102" t="s">
        <v>21</v>
      </c>
      <c r="J102">
        <v>1609</v>
      </c>
      <c r="K102">
        <v>0</v>
      </c>
      <c r="N102" s="35">
        <v>29097</v>
      </c>
      <c r="O102" s="83">
        <v>586</v>
      </c>
      <c r="P102" s="83">
        <v>586</v>
      </c>
    </row>
    <row r="103" spans="1:16" x14ac:dyDescent="0.3">
      <c r="A103">
        <v>29030</v>
      </c>
      <c r="B103" t="s">
        <v>44</v>
      </c>
      <c r="C103">
        <f>VLOOKUP(A103,Table57[],3,FALSE)</f>
        <v>813.15</v>
      </c>
      <c r="D103">
        <f>VLOOKUP(A103,Table57[],4,FALSE)</f>
        <v>0</v>
      </c>
      <c r="H103">
        <v>29003</v>
      </c>
      <c r="I103" t="s">
        <v>15</v>
      </c>
      <c r="J103">
        <v>1331</v>
      </c>
      <c r="K103">
        <v>1331</v>
      </c>
      <c r="N103" s="35">
        <v>29098</v>
      </c>
      <c r="O103" s="83">
        <v>729</v>
      </c>
      <c r="P103" s="83">
        <v>0</v>
      </c>
    </row>
    <row r="104" spans="1:16" x14ac:dyDescent="0.3">
      <c r="H104">
        <v>29000</v>
      </c>
      <c r="I104" t="s">
        <v>9</v>
      </c>
      <c r="J104">
        <v>422</v>
      </c>
      <c r="K104">
        <v>0</v>
      </c>
      <c r="N104" s="35">
        <v>29102</v>
      </c>
      <c r="O104" s="83">
        <v>629</v>
      </c>
      <c r="P104" s="83">
        <v>629</v>
      </c>
    </row>
    <row r="105" spans="1:16" x14ac:dyDescent="0.3">
      <c r="H105">
        <v>28995</v>
      </c>
      <c r="I105" t="s">
        <v>7</v>
      </c>
      <c r="J105">
        <v>0</v>
      </c>
      <c r="K105">
        <v>0</v>
      </c>
      <c r="N105" s="35">
        <v>29104</v>
      </c>
      <c r="O105" s="83">
        <v>670</v>
      </c>
      <c r="P105" s="83">
        <v>0</v>
      </c>
    </row>
    <row r="106" spans="1:16" x14ac:dyDescent="0.3">
      <c r="H106">
        <v>28986</v>
      </c>
      <c r="I106" t="s">
        <v>15</v>
      </c>
      <c r="J106">
        <v>501</v>
      </c>
      <c r="K106">
        <v>0</v>
      </c>
      <c r="N106" s="35" t="s">
        <v>30</v>
      </c>
      <c r="O106" s="83">
        <v>62664.350000000006</v>
      </c>
      <c r="P106" s="83">
        <v>11042</v>
      </c>
    </row>
    <row r="107" spans="1:16" x14ac:dyDescent="0.3">
      <c r="H107">
        <v>28985</v>
      </c>
      <c r="I107" t="s">
        <v>20</v>
      </c>
      <c r="J107">
        <v>750</v>
      </c>
      <c r="K107">
        <v>0</v>
      </c>
    </row>
    <row r="108" spans="1:16" x14ac:dyDescent="0.3">
      <c r="H108">
        <v>28973</v>
      </c>
      <c r="I108" t="s">
        <v>15</v>
      </c>
      <c r="J108">
        <v>443</v>
      </c>
      <c r="K108">
        <v>0</v>
      </c>
    </row>
    <row r="109" spans="1:16" x14ac:dyDescent="0.3">
      <c r="H109">
        <v>28971</v>
      </c>
      <c r="I109" t="s">
        <v>7</v>
      </c>
      <c r="J109">
        <v>0</v>
      </c>
      <c r="K109">
        <v>0</v>
      </c>
    </row>
    <row r="110" spans="1:16" x14ac:dyDescent="0.3">
      <c r="H110">
        <v>28967</v>
      </c>
      <c r="I110" t="s">
        <v>15</v>
      </c>
      <c r="J110">
        <v>458</v>
      </c>
      <c r="K110">
        <v>0</v>
      </c>
    </row>
    <row r="111" spans="1:16" x14ac:dyDescent="0.3">
      <c r="H111">
        <v>28951</v>
      </c>
      <c r="I111" t="s">
        <v>8</v>
      </c>
      <c r="J111">
        <v>918</v>
      </c>
      <c r="K111">
        <v>0</v>
      </c>
    </row>
    <row r="112" spans="1:16" x14ac:dyDescent="0.3">
      <c r="H112">
        <v>28948</v>
      </c>
      <c r="I112" t="s">
        <v>15</v>
      </c>
      <c r="J112">
        <v>1139</v>
      </c>
      <c r="K112">
        <v>0</v>
      </c>
    </row>
    <row r="113" spans="8:11" x14ac:dyDescent="0.3">
      <c r="H113">
        <v>28944</v>
      </c>
      <c r="I113" t="s">
        <v>11</v>
      </c>
      <c r="J113">
        <v>486</v>
      </c>
      <c r="K113">
        <v>0</v>
      </c>
    </row>
    <row r="114" spans="8:11" x14ac:dyDescent="0.3">
      <c r="H114">
        <v>28939</v>
      </c>
      <c r="I114" t="s">
        <v>14</v>
      </c>
      <c r="J114">
        <v>639</v>
      </c>
      <c r="K114">
        <v>0</v>
      </c>
    </row>
    <row r="115" spans="8:11" x14ac:dyDescent="0.3">
      <c r="H115">
        <v>28932</v>
      </c>
      <c r="I115" t="s">
        <v>15</v>
      </c>
      <c r="J115">
        <v>452</v>
      </c>
      <c r="K115">
        <v>0</v>
      </c>
    </row>
    <row r="116" spans="8:11" x14ac:dyDescent="0.3">
      <c r="H116">
        <v>28929</v>
      </c>
      <c r="I116" t="s">
        <v>7</v>
      </c>
      <c r="J116">
        <v>0</v>
      </c>
      <c r="K116">
        <v>0</v>
      </c>
    </row>
    <row r="117" spans="8:11" x14ac:dyDescent="0.3">
      <c r="H117">
        <v>28925</v>
      </c>
      <c r="I117" t="s">
        <v>11</v>
      </c>
      <c r="J117">
        <v>800</v>
      </c>
      <c r="K117">
        <v>0</v>
      </c>
    </row>
    <row r="118" spans="8:11" x14ac:dyDescent="0.3">
      <c r="H118">
        <v>28924</v>
      </c>
      <c r="I118" t="s">
        <v>13</v>
      </c>
      <c r="J118">
        <v>784</v>
      </c>
      <c r="K118">
        <v>0</v>
      </c>
    </row>
    <row r="119" spans="8:11" x14ac:dyDescent="0.3">
      <c r="H119">
        <v>28920</v>
      </c>
      <c r="I119" t="s">
        <v>18</v>
      </c>
      <c r="J119">
        <v>459</v>
      </c>
      <c r="K119">
        <v>0</v>
      </c>
    </row>
    <row r="120" spans="8:11" x14ac:dyDescent="0.3">
      <c r="H120">
        <v>28919</v>
      </c>
      <c r="I120" t="s">
        <v>91</v>
      </c>
      <c r="J120">
        <v>0</v>
      </c>
      <c r="K120">
        <v>0</v>
      </c>
    </row>
    <row r="121" spans="8:11" x14ac:dyDescent="0.3">
      <c r="H121">
        <v>28918</v>
      </c>
      <c r="I121" t="s">
        <v>18</v>
      </c>
      <c r="J121">
        <v>466</v>
      </c>
      <c r="K121">
        <v>0</v>
      </c>
    </row>
    <row r="122" spans="8:11" x14ac:dyDescent="0.3">
      <c r="H122">
        <v>28916</v>
      </c>
      <c r="I122" t="s">
        <v>91</v>
      </c>
      <c r="J122">
        <v>0</v>
      </c>
      <c r="K122">
        <v>0</v>
      </c>
    </row>
    <row r="123" spans="8:11" x14ac:dyDescent="0.3">
      <c r="H123">
        <v>28911</v>
      </c>
      <c r="I123" t="s">
        <v>9</v>
      </c>
      <c r="J123">
        <v>0</v>
      </c>
      <c r="K123">
        <v>0</v>
      </c>
    </row>
    <row r="124" spans="8:11" x14ac:dyDescent="0.3">
      <c r="H124">
        <v>28895</v>
      </c>
      <c r="I124" t="s">
        <v>7</v>
      </c>
      <c r="J124">
        <v>0</v>
      </c>
      <c r="K124">
        <v>0</v>
      </c>
    </row>
    <row r="125" spans="8:11" x14ac:dyDescent="0.3">
      <c r="H125">
        <v>28890</v>
      </c>
      <c r="I125" t="s">
        <v>91</v>
      </c>
      <c r="J125">
        <v>0</v>
      </c>
      <c r="K125">
        <v>0</v>
      </c>
    </row>
    <row r="126" spans="8:11" x14ac:dyDescent="0.3">
      <c r="H126">
        <v>28889</v>
      </c>
      <c r="I126" t="s">
        <v>91</v>
      </c>
      <c r="J126">
        <v>75</v>
      </c>
      <c r="K126">
        <v>0</v>
      </c>
    </row>
    <row r="127" spans="8:11" x14ac:dyDescent="0.3">
      <c r="H127">
        <v>28888</v>
      </c>
      <c r="I127" t="s">
        <v>7</v>
      </c>
      <c r="J127">
        <v>0</v>
      </c>
      <c r="K127">
        <v>0</v>
      </c>
    </row>
    <row r="128" spans="8:11" x14ac:dyDescent="0.3">
      <c r="H128">
        <v>28884</v>
      </c>
      <c r="I128" t="s">
        <v>9</v>
      </c>
      <c r="J128">
        <v>0</v>
      </c>
      <c r="K128">
        <v>0</v>
      </c>
    </row>
    <row r="129" spans="8:11" x14ac:dyDescent="0.3">
      <c r="H129">
        <v>28880</v>
      </c>
      <c r="I129" t="s">
        <v>9</v>
      </c>
      <c r="J129">
        <v>474</v>
      </c>
      <c r="K129">
        <v>0</v>
      </c>
    </row>
    <row r="130" spans="8:11" x14ac:dyDescent="0.3">
      <c r="H130">
        <v>28879</v>
      </c>
      <c r="I130" t="s">
        <v>7</v>
      </c>
      <c r="J130">
        <v>0</v>
      </c>
      <c r="K130">
        <v>0</v>
      </c>
    </row>
    <row r="131" spans="8:11" x14ac:dyDescent="0.3">
      <c r="H131">
        <v>28878</v>
      </c>
      <c r="I131" t="s">
        <v>15</v>
      </c>
      <c r="J131">
        <v>54</v>
      </c>
      <c r="K131">
        <v>0</v>
      </c>
    </row>
    <row r="132" spans="8:11" x14ac:dyDescent="0.3">
      <c r="H132">
        <v>28877</v>
      </c>
      <c r="I132" t="s">
        <v>7</v>
      </c>
      <c r="J132">
        <v>455</v>
      </c>
      <c r="K132">
        <v>0</v>
      </c>
    </row>
    <row r="133" spans="8:11" x14ac:dyDescent="0.3">
      <c r="H133">
        <v>28870</v>
      </c>
      <c r="I133" t="s">
        <v>7</v>
      </c>
      <c r="J133">
        <v>0</v>
      </c>
      <c r="K133">
        <v>0</v>
      </c>
    </row>
    <row r="134" spans="8:11" x14ac:dyDescent="0.3">
      <c r="H134">
        <v>28860</v>
      </c>
      <c r="I134" t="s">
        <v>66</v>
      </c>
      <c r="J134">
        <v>451</v>
      </c>
      <c r="K134">
        <v>0</v>
      </c>
    </row>
    <row r="135" spans="8:11" x14ac:dyDescent="0.3">
      <c r="H135">
        <v>28858</v>
      </c>
      <c r="I135" t="s">
        <v>13</v>
      </c>
      <c r="J135">
        <v>357.75</v>
      </c>
      <c r="K135">
        <v>0</v>
      </c>
    </row>
    <row r="136" spans="8:11" x14ac:dyDescent="0.3">
      <c r="H136">
        <v>28855</v>
      </c>
      <c r="I136" t="s">
        <v>7</v>
      </c>
      <c r="J136">
        <v>-27</v>
      </c>
      <c r="K136">
        <v>0</v>
      </c>
    </row>
    <row r="137" spans="8:11" x14ac:dyDescent="0.3">
      <c r="H137">
        <v>28845</v>
      </c>
      <c r="I137" t="s">
        <v>21</v>
      </c>
      <c r="J137">
        <v>403</v>
      </c>
      <c r="K137">
        <v>0</v>
      </c>
    </row>
    <row r="138" spans="8:11" x14ac:dyDescent="0.3">
      <c r="H138">
        <v>28831</v>
      </c>
      <c r="I138" t="s">
        <v>7</v>
      </c>
      <c r="J138">
        <v>0</v>
      </c>
      <c r="K138">
        <v>0</v>
      </c>
    </row>
    <row r="139" spans="8:11" x14ac:dyDescent="0.3">
      <c r="H139">
        <v>28830</v>
      </c>
      <c r="I139" t="s">
        <v>15</v>
      </c>
      <c r="J139">
        <v>-25</v>
      </c>
      <c r="K139">
        <v>0</v>
      </c>
    </row>
    <row r="140" spans="8:11" x14ac:dyDescent="0.3">
      <c r="H140">
        <v>28828</v>
      </c>
      <c r="I140" t="s">
        <v>66</v>
      </c>
      <c r="J140">
        <v>532</v>
      </c>
      <c r="K140">
        <v>0</v>
      </c>
    </row>
    <row r="141" spans="8:11" x14ac:dyDescent="0.3">
      <c r="H141">
        <v>28827</v>
      </c>
      <c r="I141" t="s">
        <v>66</v>
      </c>
      <c r="J141">
        <v>2069</v>
      </c>
      <c r="K141">
        <v>0</v>
      </c>
    </row>
    <row r="142" spans="8:11" x14ac:dyDescent="0.3">
      <c r="H142">
        <v>28825</v>
      </c>
      <c r="I142" t="s">
        <v>15</v>
      </c>
      <c r="J142">
        <v>-37</v>
      </c>
      <c r="K142">
        <v>0</v>
      </c>
    </row>
    <row r="143" spans="8:11" x14ac:dyDescent="0.3">
      <c r="H143">
        <v>28821</v>
      </c>
      <c r="I143" t="s">
        <v>89</v>
      </c>
      <c r="J143">
        <v>974</v>
      </c>
      <c r="K143">
        <v>974</v>
      </c>
    </row>
    <row r="144" spans="8:11" x14ac:dyDescent="0.3">
      <c r="H144">
        <v>28819</v>
      </c>
      <c r="I144" t="s">
        <v>7</v>
      </c>
      <c r="J144">
        <v>0</v>
      </c>
      <c r="K144">
        <v>0</v>
      </c>
    </row>
    <row r="145" spans="8:11" x14ac:dyDescent="0.3">
      <c r="H145">
        <v>28816</v>
      </c>
      <c r="I145" t="s">
        <v>89</v>
      </c>
      <c r="J145">
        <v>570</v>
      </c>
      <c r="K145">
        <v>0</v>
      </c>
    </row>
    <row r="146" spans="8:11" x14ac:dyDescent="0.3">
      <c r="H146">
        <v>28815</v>
      </c>
      <c r="I146" t="s">
        <v>7</v>
      </c>
      <c r="J146">
        <v>0</v>
      </c>
      <c r="K146">
        <v>0</v>
      </c>
    </row>
    <row r="147" spans="8:11" x14ac:dyDescent="0.3">
      <c r="H147">
        <v>28808</v>
      </c>
      <c r="I147" t="s">
        <v>7</v>
      </c>
      <c r="J147">
        <v>0</v>
      </c>
      <c r="K147">
        <v>0</v>
      </c>
    </row>
    <row r="148" spans="8:11" x14ac:dyDescent="0.3">
      <c r="H148">
        <v>28806</v>
      </c>
      <c r="I148" t="s">
        <v>20</v>
      </c>
      <c r="J148">
        <v>0</v>
      </c>
      <c r="K148">
        <v>0</v>
      </c>
    </row>
    <row r="149" spans="8:11" x14ac:dyDescent="0.3">
      <c r="H149">
        <v>28805</v>
      </c>
      <c r="I149" t="s">
        <v>7</v>
      </c>
      <c r="J149">
        <v>0</v>
      </c>
      <c r="K149">
        <v>0</v>
      </c>
    </row>
    <row r="150" spans="8:11" x14ac:dyDescent="0.3">
      <c r="H150">
        <v>28802</v>
      </c>
      <c r="I150" t="s">
        <v>15</v>
      </c>
      <c r="J150">
        <v>-30</v>
      </c>
      <c r="K150">
        <v>0</v>
      </c>
    </row>
    <row r="151" spans="8:11" x14ac:dyDescent="0.3">
      <c r="H151">
        <v>28800</v>
      </c>
      <c r="I151" t="s">
        <v>89</v>
      </c>
      <c r="J151">
        <v>459</v>
      </c>
      <c r="K151">
        <v>0</v>
      </c>
    </row>
    <row r="152" spans="8:11" x14ac:dyDescent="0.3">
      <c r="H152">
        <v>28795</v>
      </c>
      <c r="I152" t="s">
        <v>89</v>
      </c>
      <c r="J152">
        <v>447</v>
      </c>
      <c r="K152">
        <v>0</v>
      </c>
    </row>
    <row r="153" spans="8:11" x14ac:dyDescent="0.3">
      <c r="H153">
        <v>28787</v>
      </c>
      <c r="I153" t="s">
        <v>7</v>
      </c>
      <c r="J153">
        <v>0</v>
      </c>
      <c r="K153">
        <v>0</v>
      </c>
    </row>
    <row r="154" spans="8:11" x14ac:dyDescent="0.3">
      <c r="H154">
        <v>28783</v>
      </c>
      <c r="I154" t="s">
        <v>89</v>
      </c>
      <c r="J154">
        <v>673</v>
      </c>
      <c r="K154">
        <v>0</v>
      </c>
    </row>
    <row r="155" spans="8:11" x14ac:dyDescent="0.3">
      <c r="H155">
        <v>28772</v>
      </c>
      <c r="I155" t="s">
        <v>7</v>
      </c>
      <c r="J155">
        <v>0</v>
      </c>
      <c r="K155">
        <v>0</v>
      </c>
    </row>
    <row r="156" spans="8:11" x14ac:dyDescent="0.3">
      <c r="H156">
        <v>28762</v>
      </c>
      <c r="I156" t="s">
        <v>7</v>
      </c>
      <c r="J156">
        <v>0</v>
      </c>
      <c r="K156">
        <v>0</v>
      </c>
    </row>
    <row r="157" spans="8:11" x14ac:dyDescent="0.3">
      <c r="H157">
        <v>28748</v>
      </c>
      <c r="I157" t="s">
        <v>12</v>
      </c>
      <c r="J157">
        <v>3574</v>
      </c>
      <c r="K157">
        <v>0</v>
      </c>
    </row>
    <row r="158" spans="8:11" x14ac:dyDescent="0.3">
      <c r="H158">
        <v>28746</v>
      </c>
      <c r="I158" t="s">
        <v>7</v>
      </c>
      <c r="J158">
        <v>0</v>
      </c>
      <c r="K158">
        <v>0</v>
      </c>
    </row>
    <row r="159" spans="8:11" x14ac:dyDescent="0.3">
      <c r="H159">
        <v>28741</v>
      </c>
      <c r="I159" t="s">
        <v>8</v>
      </c>
      <c r="J159">
        <v>0</v>
      </c>
      <c r="K159">
        <v>0</v>
      </c>
    </row>
    <row r="160" spans="8:11" x14ac:dyDescent="0.3">
      <c r="H160">
        <v>28718</v>
      </c>
      <c r="I160" t="s">
        <v>7</v>
      </c>
      <c r="J160">
        <v>0</v>
      </c>
      <c r="K160">
        <v>0</v>
      </c>
    </row>
    <row r="161" spans="8:11" x14ac:dyDescent="0.3">
      <c r="H161">
        <v>28709</v>
      </c>
      <c r="I161" t="s">
        <v>20</v>
      </c>
      <c r="J161">
        <v>-25</v>
      </c>
      <c r="K161">
        <v>0</v>
      </c>
    </row>
    <row r="162" spans="8:11" x14ac:dyDescent="0.3">
      <c r="H162">
        <v>28705</v>
      </c>
      <c r="I162" t="s">
        <v>15</v>
      </c>
      <c r="J162">
        <v>77</v>
      </c>
      <c r="K162">
        <v>0</v>
      </c>
    </row>
    <row r="163" spans="8:11" x14ac:dyDescent="0.3">
      <c r="H163">
        <v>28703</v>
      </c>
      <c r="I163" t="s">
        <v>89</v>
      </c>
      <c r="J163">
        <v>449</v>
      </c>
      <c r="K163">
        <v>0</v>
      </c>
    </row>
    <row r="164" spans="8:11" x14ac:dyDescent="0.3">
      <c r="H164">
        <v>28700</v>
      </c>
      <c r="I164" t="s">
        <v>12</v>
      </c>
      <c r="J164">
        <v>459</v>
      </c>
      <c r="K164">
        <v>0</v>
      </c>
    </row>
    <row r="165" spans="8:11" x14ac:dyDescent="0.3">
      <c r="H165">
        <v>28686</v>
      </c>
      <c r="I165" t="s">
        <v>15</v>
      </c>
      <c r="J165">
        <v>476.5</v>
      </c>
      <c r="K165">
        <v>476.5</v>
      </c>
    </row>
    <row r="166" spans="8:11" x14ac:dyDescent="0.3">
      <c r="H166">
        <v>28669</v>
      </c>
      <c r="I166" t="s">
        <v>18</v>
      </c>
      <c r="J166">
        <v>0</v>
      </c>
      <c r="K166">
        <v>0</v>
      </c>
    </row>
    <row r="167" spans="8:11" x14ac:dyDescent="0.3">
      <c r="H167">
        <v>28663</v>
      </c>
      <c r="I167" t="s">
        <v>7</v>
      </c>
      <c r="J167">
        <v>0</v>
      </c>
      <c r="K167">
        <v>0</v>
      </c>
    </row>
    <row r="168" spans="8:11" x14ac:dyDescent="0.3">
      <c r="H168">
        <v>28662</v>
      </c>
      <c r="I168" t="s">
        <v>7</v>
      </c>
      <c r="J168">
        <v>0</v>
      </c>
      <c r="K168">
        <v>0</v>
      </c>
    </row>
    <row r="169" spans="8:11" x14ac:dyDescent="0.3">
      <c r="H169">
        <v>28651</v>
      </c>
      <c r="I169" t="s">
        <v>18</v>
      </c>
      <c r="J169">
        <v>1114</v>
      </c>
      <c r="K169">
        <v>0</v>
      </c>
    </row>
    <row r="170" spans="8:11" x14ac:dyDescent="0.3">
      <c r="H170">
        <v>28645</v>
      </c>
      <c r="I170" t="s">
        <v>7</v>
      </c>
      <c r="J170">
        <v>0</v>
      </c>
      <c r="K170">
        <v>0</v>
      </c>
    </row>
    <row r="171" spans="8:11" x14ac:dyDescent="0.3">
      <c r="H171">
        <v>28643</v>
      </c>
      <c r="I171" t="s">
        <v>7</v>
      </c>
      <c r="J171">
        <v>0</v>
      </c>
      <c r="K171">
        <v>0</v>
      </c>
    </row>
    <row r="172" spans="8:11" x14ac:dyDescent="0.3">
      <c r="H172">
        <v>28642</v>
      </c>
      <c r="I172" t="s">
        <v>7</v>
      </c>
      <c r="J172">
        <v>0</v>
      </c>
      <c r="K172">
        <v>0</v>
      </c>
    </row>
    <row r="173" spans="8:11" x14ac:dyDescent="0.3">
      <c r="H173">
        <v>28631</v>
      </c>
      <c r="I173" t="s">
        <v>7</v>
      </c>
      <c r="J173">
        <v>0</v>
      </c>
      <c r="K173">
        <v>0</v>
      </c>
    </row>
    <row r="174" spans="8:11" x14ac:dyDescent="0.3">
      <c r="H174">
        <v>28618</v>
      </c>
      <c r="I174" t="s">
        <v>7</v>
      </c>
      <c r="J174">
        <v>0</v>
      </c>
      <c r="K174">
        <v>0</v>
      </c>
    </row>
    <row r="175" spans="8:11" x14ac:dyDescent="0.3">
      <c r="H175">
        <v>28611</v>
      </c>
      <c r="I175" t="s">
        <v>7</v>
      </c>
      <c r="J175">
        <v>-25</v>
      </c>
      <c r="K175">
        <v>0</v>
      </c>
    </row>
    <row r="176" spans="8:11" x14ac:dyDescent="0.3">
      <c r="H176">
        <v>28608</v>
      </c>
      <c r="I176" t="s">
        <v>7</v>
      </c>
      <c r="J176">
        <v>0</v>
      </c>
      <c r="K176">
        <v>0</v>
      </c>
    </row>
    <row r="177" spans="8:11" x14ac:dyDescent="0.3">
      <c r="H177">
        <v>28583</v>
      </c>
      <c r="I177" t="s">
        <v>9</v>
      </c>
      <c r="J177">
        <v>0</v>
      </c>
      <c r="K177">
        <v>0</v>
      </c>
    </row>
    <row r="178" spans="8:11" x14ac:dyDescent="0.3">
      <c r="H178">
        <v>28563</v>
      </c>
      <c r="I178" t="s">
        <v>13</v>
      </c>
      <c r="J178">
        <v>0</v>
      </c>
      <c r="K178">
        <v>0</v>
      </c>
    </row>
    <row r="179" spans="8:11" x14ac:dyDescent="0.3">
      <c r="H179">
        <v>28543</v>
      </c>
      <c r="I179" t="s">
        <v>7</v>
      </c>
      <c r="J179">
        <v>0</v>
      </c>
      <c r="K179">
        <v>0</v>
      </c>
    </row>
    <row r="180" spans="8:11" x14ac:dyDescent="0.3">
      <c r="H180">
        <v>28461</v>
      </c>
      <c r="I180" t="s">
        <v>7</v>
      </c>
      <c r="J180">
        <v>0</v>
      </c>
      <c r="K180">
        <v>0</v>
      </c>
    </row>
    <row r="181" spans="8:11" x14ac:dyDescent="0.3">
      <c r="H181">
        <v>28459</v>
      </c>
      <c r="I181" t="s">
        <v>91</v>
      </c>
      <c r="J181">
        <v>637</v>
      </c>
      <c r="K181">
        <v>0</v>
      </c>
    </row>
  </sheetData>
  <conditionalFormatting sqref="A1:A1048576">
    <cfRule type="duplicateValues" dxfId="93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1E9AF-77E0-4735-AFF4-C25BD36A5528}">
  <dimension ref="A1:O145"/>
  <sheetViews>
    <sheetView workbookViewId="0">
      <selection activeCell="O17" sqref="O17"/>
    </sheetView>
  </sheetViews>
  <sheetFormatPr defaultRowHeight="15.6" x14ac:dyDescent="0.3"/>
  <cols>
    <col min="3" max="3" width="9.5546875" customWidth="1"/>
    <col min="9" max="9" width="9.5546875" customWidth="1"/>
    <col min="13" max="13" width="6.6640625" style="33" customWidth="1"/>
    <col min="14" max="15" width="6.5546875" style="33" customWidth="1"/>
  </cols>
  <sheetData>
    <row r="1" spans="1:15" x14ac:dyDescent="0.3">
      <c r="M1" s="33" t="s">
        <v>101</v>
      </c>
    </row>
    <row r="2" spans="1:15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0</v>
      </c>
      <c r="I2" t="s">
        <v>25</v>
      </c>
      <c r="J2" t="s">
        <v>26</v>
      </c>
      <c r="M2" s="34" t="s">
        <v>0</v>
      </c>
      <c r="N2" s="33" t="s">
        <v>28</v>
      </c>
    </row>
    <row r="3" spans="1:15" x14ac:dyDescent="0.3">
      <c r="A3">
        <v>29105</v>
      </c>
      <c r="B3" t="s">
        <v>1</v>
      </c>
      <c r="C3">
        <f>VLOOKUP(A3,Table59[],3,FALSE)</f>
        <v>697</v>
      </c>
      <c r="D3">
        <f>VLOOKUP(A3,Table59[],4,FALSE)</f>
        <v>0</v>
      </c>
      <c r="G3">
        <v>29153</v>
      </c>
      <c r="H3" t="s">
        <v>8</v>
      </c>
      <c r="I3">
        <v>794</v>
      </c>
      <c r="J3">
        <v>794</v>
      </c>
    </row>
    <row r="4" spans="1:15" x14ac:dyDescent="0.3">
      <c r="A4">
        <v>29112</v>
      </c>
      <c r="B4" t="s">
        <v>1</v>
      </c>
      <c r="C4">
        <f>VLOOKUP(A4,Table59[],3,FALSE)</f>
        <v>23</v>
      </c>
      <c r="D4">
        <f>VLOOKUP(A4,Table59[],4,FALSE)</f>
        <v>0</v>
      </c>
      <c r="G4">
        <v>29152</v>
      </c>
      <c r="H4" t="s">
        <v>18</v>
      </c>
      <c r="I4">
        <v>1195</v>
      </c>
      <c r="J4">
        <v>0</v>
      </c>
      <c r="M4" s="34" t="s">
        <v>29</v>
      </c>
      <c r="N4" s="33" t="s">
        <v>31</v>
      </c>
      <c r="O4" s="33" t="s">
        <v>32</v>
      </c>
    </row>
    <row r="5" spans="1:15" x14ac:dyDescent="0.3">
      <c r="A5">
        <v>29106</v>
      </c>
      <c r="B5" t="s">
        <v>1</v>
      </c>
      <c r="C5">
        <f>VLOOKUP(A5,Table59[],3,FALSE)</f>
        <v>543</v>
      </c>
      <c r="D5">
        <f>VLOOKUP(A5,Table59[],4,FALSE)</f>
        <v>0</v>
      </c>
      <c r="G5">
        <v>29151</v>
      </c>
      <c r="H5" t="s">
        <v>7</v>
      </c>
      <c r="I5">
        <v>385</v>
      </c>
      <c r="J5">
        <v>0</v>
      </c>
      <c r="M5" s="35">
        <v>28651</v>
      </c>
      <c r="N5" s="83">
        <v>1114</v>
      </c>
      <c r="O5" s="83">
        <v>0</v>
      </c>
    </row>
    <row r="6" spans="1:15" x14ac:dyDescent="0.3">
      <c r="A6">
        <v>29116</v>
      </c>
      <c r="B6" t="s">
        <v>1</v>
      </c>
      <c r="C6">
        <f>VLOOKUP(A6,Table59[],3,FALSE)</f>
        <v>705</v>
      </c>
      <c r="D6">
        <f>VLOOKUP(A6,Table59[],4,FALSE)</f>
        <v>0</v>
      </c>
      <c r="G6">
        <v>29150</v>
      </c>
      <c r="H6" t="s">
        <v>15</v>
      </c>
      <c r="I6">
        <v>980</v>
      </c>
      <c r="J6">
        <v>0</v>
      </c>
      <c r="M6" s="35">
        <v>28877</v>
      </c>
      <c r="N6" s="83">
        <v>455</v>
      </c>
      <c r="O6" s="83">
        <v>0</v>
      </c>
    </row>
    <row r="7" spans="1:15" x14ac:dyDescent="0.3">
      <c r="A7">
        <v>29099</v>
      </c>
      <c r="B7" t="s">
        <v>1</v>
      </c>
      <c r="C7">
        <f>VLOOKUP(A7,Table59[],3,FALSE)</f>
        <v>377</v>
      </c>
      <c r="D7">
        <f>VLOOKUP(A7,Table59[],4,FALSE)</f>
        <v>0</v>
      </c>
      <c r="G7">
        <v>29149</v>
      </c>
      <c r="H7" t="s">
        <v>11</v>
      </c>
      <c r="I7">
        <v>496.95</v>
      </c>
      <c r="J7">
        <v>0</v>
      </c>
      <c r="M7" s="35">
        <v>28878</v>
      </c>
      <c r="N7" s="83">
        <v>0</v>
      </c>
      <c r="O7" s="83">
        <v>0</v>
      </c>
    </row>
    <row r="8" spans="1:15" x14ac:dyDescent="0.3">
      <c r="A8">
        <v>29091</v>
      </c>
      <c r="B8" t="s">
        <v>1</v>
      </c>
      <c r="C8">
        <f>VLOOKUP(A8,Table59[],3,FALSE)</f>
        <v>509</v>
      </c>
      <c r="D8">
        <f>VLOOKUP(A8,Table59[],4,FALSE)</f>
        <v>509</v>
      </c>
      <c r="G8">
        <v>29148</v>
      </c>
      <c r="H8" t="s">
        <v>20</v>
      </c>
      <c r="I8">
        <v>436</v>
      </c>
      <c r="J8">
        <v>0</v>
      </c>
      <c r="M8" s="35">
        <v>29015</v>
      </c>
      <c r="N8" s="83">
        <v>421.5</v>
      </c>
      <c r="O8" s="83">
        <v>0</v>
      </c>
    </row>
    <row r="9" spans="1:15" x14ac:dyDescent="0.3">
      <c r="A9">
        <v>29114</v>
      </c>
      <c r="B9" t="s">
        <v>1</v>
      </c>
      <c r="C9">
        <f>VLOOKUP(A9,Table59[],3,FALSE)</f>
        <v>100</v>
      </c>
      <c r="D9">
        <f>VLOOKUP(A9,Table59[],4,FALSE)</f>
        <v>0</v>
      </c>
      <c r="G9">
        <v>29147</v>
      </c>
      <c r="H9" t="s">
        <v>15</v>
      </c>
      <c r="I9">
        <v>43</v>
      </c>
      <c r="J9">
        <v>43</v>
      </c>
      <c r="M9" s="35">
        <v>29020</v>
      </c>
      <c r="N9" s="83">
        <v>414</v>
      </c>
      <c r="O9" s="83">
        <v>0</v>
      </c>
    </row>
    <row r="10" spans="1:15" x14ac:dyDescent="0.3">
      <c r="A10">
        <v>29108</v>
      </c>
      <c r="B10" t="s">
        <v>1</v>
      </c>
      <c r="C10">
        <f>VLOOKUP(A10,Table59[],3,FALSE)</f>
        <v>465</v>
      </c>
      <c r="D10">
        <f>VLOOKUP(A10,Table59[],4,FALSE)</f>
        <v>0</v>
      </c>
      <c r="G10">
        <v>29146</v>
      </c>
      <c r="H10" t="s">
        <v>91</v>
      </c>
      <c r="I10">
        <v>433</v>
      </c>
      <c r="J10">
        <v>0</v>
      </c>
      <c r="M10" s="35">
        <v>29036</v>
      </c>
      <c r="N10" s="83">
        <v>434</v>
      </c>
      <c r="O10" s="83">
        <v>0</v>
      </c>
    </row>
    <row r="11" spans="1:15" x14ac:dyDescent="0.3">
      <c r="A11">
        <v>29120</v>
      </c>
      <c r="B11" t="s">
        <v>1</v>
      </c>
      <c r="C11">
        <f>VLOOKUP(A11,Table59[],3,FALSE)</f>
        <v>66</v>
      </c>
      <c r="D11">
        <f>VLOOKUP(A11,Table59[],4,FALSE)</f>
        <v>0</v>
      </c>
      <c r="G11">
        <v>29143</v>
      </c>
      <c r="H11" t="s">
        <v>91</v>
      </c>
      <c r="I11">
        <v>413</v>
      </c>
      <c r="J11">
        <v>0</v>
      </c>
      <c r="M11" s="35">
        <v>29091</v>
      </c>
      <c r="N11" s="83">
        <v>509</v>
      </c>
      <c r="O11" s="83">
        <v>509</v>
      </c>
    </row>
    <row r="12" spans="1:15" x14ac:dyDescent="0.3">
      <c r="A12">
        <v>29121</v>
      </c>
      <c r="B12" t="s">
        <v>1</v>
      </c>
      <c r="C12">
        <f>VLOOKUP(A12,Table59[],3,FALSE)</f>
        <v>449</v>
      </c>
      <c r="D12">
        <f>VLOOKUP(A12,Table59[],4,FALSE)</f>
        <v>0</v>
      </c>
      <c r="G12">
        <v>29142</v>
      </c>
      <c r="H12" t="s">
        <v>8</v>
      </c>
      <c r="I12">
        <v>907</v>
      </c>
      <c r="J12">
        <v>0</v>
      </c>
      <c r="M12" s="35">
        <v>29093</v>
      </c>
      <c r="N12" s="83">
        <v>1261</v>
      </c>
      <c r="O12" s="83">
        <v>0</v>
      </c>
    </row>
    <row r="13" spans="1:15" x14ac:dyDescent="0.3">
      <c r="A13">
        <v>29134</v>
      </c>
      <c r="B13" t="s">
        <v>1</v>
      </c>
      <c r="C13">
        <f>VLOOKUP(A13,Table59[],3,FALSE)</f>
        <v>455</v>
      </c>
      <c r="D13">
        <f>VLOOKUP(A13,Table59[],4,FALSE)</f>
        <v>0</v>
      </c>
      <c r="G13">
        <v>29141</v>
      </c>
      <c r="H13" t="s">
        <v>7</v>
      </c>
      <c r="I13">
        <v>0</v>
      </c>
      <c r="J13">
        <v>0</v>
      </c>
      <c r="M13" s="35">
        <v>29094</v>
      </c>
      <c r="N13" s="83">
        <v>258</v>
      </c>
      <c r="O13" s="83">
        <v>0</v>
      </c>
    </row>
    <row r="14" spans="1:15" x14ac:dyDescent="0.3">
      <c r="A14">
        <v>29131</v>
      </c>
      <c r="B14" t="s">
        <v>1</v>
      </c>
      <c r="C14">
        <f>VLOOKUP(A14,Table59[],3,FALSE)</f>
        <v>513</v>
      </c>
      <c r="D14">
        <f>VLOOKUP(A14,Table59[],4,FALSE)</f>
        <v>0</v>
      </c>
      <c r="G14">
        <v>29139</v>
      </c>
      <c r="H14" t="s">
        <v>91</v>
      </c>
      <c r="I14">
        <v>602</v>
      </c>
      <c r="J14">
        <v>602</v>
      </c>
      <c r="M14" s="35">
        <v>29099</v>
      </c>
      <c r="N14" s="83">
        <v>377</v>
      </c>
      <c r="O14" s="83">
        <v>0</v>
      </c>
    </row>
    <row r="15" spans="1:15" x14ac:dyDescent="0.3">
      <c r="A15">
        <v>29132</v>
      </c>
      <c r="B15" t="s">
        <v>1</v>
      </c>
      <c r="C15">
        <f>VLOOKUP(A15,Table59[],3,FALSE)</f>
        <v>312.60000000000002</v>
      </c>
      <c r="D15">
        <f>VLOOKUP(A15,Table59[],4,FALSE)</f>
        <v>0</v>
      </c>
      <c r="G15">
        <v>29137</v>
      </c>
      <c r="H15" t="s">
        <v>91</v>
      </c>
      <c r="I15">
        <v>444</v>
      </c>
      <c r="J15">
        <v>0</v>
      </c>
      <c r="M15" s="35">
        <v>29103</v>
      </c>
      <c r="N15" s="83">
        <v>174</v>
      </c>
      <c r="O15" s="83">
        <v>0</v>
      </c>
    </row>
    <row r="16" spans="1:15" x14ac:dyDescent="0.3">
      <c r="A16">
        <v>29142</v>
      </c>
      <c r="B16" t="s">
        <v>1</v>
      </c>
      <c r="C16">
        <f>VLOOKUP(A16,Table59[],3,FALSE)</f>
        <v>907</v>
      </c>
      <c r="D16">
        <f>VLOOKUP(A16,Table59[],4,FALSE)</f>
        <v>0</v>
      </c>
      <c r="G16">
        <v>29136</v>
      </c>
      <c r="H16" t="s">
        <v>20</v>
      </c>
      <c r="I16">
        <v>37</v>
      </c>
      <c r="J16">
        <v>0</v>
      </c>
      <c r="M16" s="35">
        <v>29104</v>
      </c>
      <c r="N16" s="83">
        <v>670</v>
      </c>
      <c r="O16" s="83">
        <v>0</v>
      </c>
    </row>
    <row r="17" spans="1:15" x14ac:dyDescent="0.3">
      <c r="A17">
        <v>29153</v>
      </c>
      <c r="B17" t="s">
        <v>1</v>
      </c>
      <c r="C17">
        <f>VLOOKUP(A17,Table59[],3,FALSE)</f>
        <v>794</v>
      </c>
      <c r="D17">
        <f>VLOOKUP(A17,Table59[],4,FALSE)</f>
        <v>794</v>
      </c>
      <c r="G17">
        <v>29135</v>
      </c>
      <c r="H17" t="s">
        <v>18</v>
      </c>
      <c r="I17">
        <v>476</v>
      </c>
      <c r="J17">
        <v>0</v>
      </c>
      <c r="M17" s="35">
        <v>29105</v>
      </c>
      <c r="N17" s="83">
        <v>697</v>
      </c>
      <c r="O17" s="83">
        <v>0</v>
      </c>
    </row>
    <row r="18" spans="1:15" x14ac:dyDescent="0.3">
      <c r="A18">
        <v>28651</v>
      </c>
      <c r="B18" t="s">
        <v>38</v>
      </c>
      <c r="C18">
        <f>VLOOKUP(A18,Table59[],3,FALSE)</f>
        <v>1114</v>
      </c>
      <c r="D18">
        <f>VLOOKUP(A18,Table59[],4,FALSE)</f>
        <v>0</v>
      </c>
      <c r="G18">
        <v>29134</v>
      </c>
      <c r="H18" t="s">
        <v>8</v>
      </c>
      <c r="I18">
        <v>455</v>
      </c>
      <c r="J18">
        <v>0</v>
      </c>
      <c r="M18" s="35">
        <v>29106</v>
      </c>
      <c r="N18" s="83">
        <v>543</v>
      </c>
      <c r="O18" s="83">
        <v>0</v>
      </c>
    </row>
    <row r="19" spans="1:15" x14ac:dyDescent="0.3">
      <c r="A19">
        <v>28877</v>
      </c>
      <c r="B19" t="s">
        <v>38</v>
      </c>
      <c r="C19">
        <f>VLOOKUP(A19,Table59[],3,FALSE)</f>
        <v>455</v>
      </c>
      <c r="D19">
        <f>VLOOKUP(A19,Table59[],4,FALSE)</f>
        <v>0</v>
      </c>
      <c r="G19">
        <v>29133</v>
      </c>
      <c r="H19" t="s">
        <v>20</v>
      </c>
      <c r="I19">
        <v>544</v>
      </c>
      <c r="J19">
        <v>0</v>
      </c>
      <c r="M19" s="35">
        <v>29107</v>
      </c>
      <c r="N19" s="83">
        <v>229</v>
      </c>
      <c r="O19" s="83">
        <v>0</v>
      </c>
    </row>
    <row r="20" spans="1:15" x14ac:dyDescent="0.3">
      <c r="A20">
        <v>29093</v>
      </c>
      <c r="B20" t="s">
        <v>38</v>
      </c>
      <c r="C20">
        <f>VLOOKUP(A20,Table59[],3,FALSE)</f>
        <v>1261</v>
      </c>
      <c r="D20">
        <f>VLOOKUP(A20,Table59[],4,FALSE)</f>
        <v>0</v>
      </c>
      <c r="G20">
        <v>29132</v>
      </c>
      <c r="H20" t="s">
        <v>8</v>
      </c>
      <c r="I20">
        <v>312.60000000000002</v>
      </c>
      <c r="J20">
        <v>0</v>
      </c>
      <c r="M20" s="35">
        <v>29108</v>
      </c>
      <c r="N20" s="83">
        <v>465</v>
      </c>
      <c r="O20" s="83">
        <v>0</v>
      </c>
    </row>
    <row r="21" spans="1:15" x14ac:dyDescent="0.3">
      <c r="A21">
        <v>29135</v>
      </c>
      <c r="B21" t="s">
        <v>38</v>
      </c>
      <c r="C21">
        <f>VLOOKUP(A21,Table59[],3,FALSE)</f>
        <v>476</v>
      </c>
      <c r="D21">
        <f>VLOOKUP(A21,Table59[],4,FALSE)</f>
        <v>0</v>
      </c>
      <c r="G21">
        <v>29131</v>
      </c>
      <c r="H21" t="s">
        <v>8</v>
      </c>
      <c r="I21">
        <v>513</v>
      </c>
      <c r="J21">
        <v>0</v>
      </c>
      <c r="M21" s="35">
        <v>29109</v>
      </c>
      <c r="N21" s="83">
        <v>643</v>
      </c>
      <c r="O21" s="83">
        <v>0</v>
      </c>
    </row>
    <row r="22" spans="1:15" x14ac:dyDescent="0.3">
      <c r="A22">
        <v>29117</v>
      </c>
      <c r="B22" t="s">
        <v>38</v>
      </c>
      <c r="C22">
        <f>VLOOKUP(A22,Table59[],3,FALSE)</f>
        <v>1013</v>
      </c>
      <c r="D22">
        <f>VLOOKUP(A22,Table59[],4,FALSE)</f>
        <v>0</v>
      </c>
      <c r="G22">
        <v>29130</v>
      </c>
      <c r="H22" t="s">
        <v>9</v>
      </c>
      <c r="I22">
        <v>0</v>
      </c>
      <c r="J22">
        <v>0</v>
      </c>
      <c r="M22" s="35">
        <v>29110</v>
      </c>
      <c r="N22" s="83">
        <v>474.65</v>
      </c>
      <c r="O22" s="83">
        <v>0</v>
      </c>
    </row>
    <row r="23" spans="1:15" x14ac:dyDescent="0.3">
      <c r="A23">
        <v>29152</v>
      </c>
      <c r="B23" t="s">
        <v>38</v>
      </c>
      <c r="C23">
        <f>VLOOKUP(A23,Table59[],3,FALSE)</f>
        <v>1195</v>
      </c>
      <c r="D23">
        <f>VLOOKUP(A23,Table59[],4,FALSE)</f>
        <v>0</v>
      </c>
      <c r="G23">
        <v>29129</v>
      </c>
      <c r="H23" t="s">
        <v>9</v>
      </c>
      <c r="I23">
        <v>608</v>
      </c>
      <c r="J23">
        <v>0</v>
      </c>
      <c r="M23" s="35">
        <v>29111</v>
      </c>
      <c r="N23" s="83">
        <v>637</v>
      </c>
      <c r="O23" s="83">
        <v>0</v>
      </c>
    </row>
    <row r="24" spans="1:15" x14ac:dyDescent="0.3">
      <c r="A24">
        <v>29110</v>
      </c>
      <c r="B24" t="s">
        <v>46</v>
      </c>
      <c r="C24">
        <f>VLOOKUP(A24,Table59[],3,FALSE)</f>
        <v>474.65</v>
      </c>
      <c r="D24">
        <f>VLOOKUP(A24,Table59[],4,FALSE)</f>
        <v>0</v>
      </c>
      <c r="G24">
        <v>29127</v>
      </c>
      <c r="H24" t="s">
        <v>21</v>
      </c>
      <c r="I24">
        <v>401</v>
      </c>
      <c r="J24">
        <v>0</v>
      </c>
      <c r="M24" s="35">
        <v>29112</v>
      </c>
      <c r="N24" s="83">
        <v>23</v>
      </c>
      <c r="O24" s="83">
        <v>0</v>
      </c>
    </row>
    <row r="25" spans="1:15" x14ac:dyDescent="0.3">
      <c r="A25">
        <v>29147</v>
      </c>
      <c r="B25" t="s">
        <v>46</v>
      </c>
      <c r="C25">
        <f>VLOOKUP(A25,Table59[],3,FALSE)</f>
        <v>43</v>
      </c>
      <c r="D25">
        <f>VLOOKUP(A25,Table59[],4,FALSE)</f>
        <v>43</v>
      </c>
      <c r="G25">
        <v>29126</v>
      </c>
      <c r="H25" t="s">
        <v>91</v>
      </c>
      <c r="I25">
        <v>1365</v>
      </c>
      <c r="J25">
        <v>1365</v>
      </c>
      <c r="M25" s="35">
        <v>29113</v>
      </c>
      <c r="N25" s="83">
        <v>444</v>
      </c>
      <c r="O25" s="83">
        <v>444</v>
      </c>
    </row>
    <row r="26" spans="1:15" x14ac:dyDescent="0.3">
      <c r="A26">
        <v>29150</v>
      </c>
      <c r="B26" t="s">
        <v>46</v>
      </c>
      <c r="C26">
        <f>VLOOKUP(A26,Table59[],3,FALSE)</f>
        <v>980</v>
      </c>
      <c r="D26">
        <f>VLOOKUP(A26,Table59[],4,FALSE)</f>
        <v>0</v>
      </c>
      <c r="G26">
        <v>29125</v>
      </c>
      <c r="H26" t="s">
        <v>14</v>
      </c>
      <c r="I26">
        <v>32</v>
      </c>
      <c r="J26">
        <v>0</v>
      </c>
      <c r="M26" s="35">
        <v>29114</v>
      </c>
      <c r="N26" s="83">
        <v>100</v>
      </c>
      <c r="O26" s="83">
        <v>0</v>
      </c>
    </row>
    <row r="27" spans="1:15" x14ac:dyDescent="0.3">
      <c r="A27">
        <v>29118</v>
      </c>
      <c r="B27" t="s">
        <v>2</v>
      </c>
      <c r="C27">
        <f>VLOOKUP(A27,Table59[],3,FALSE)</f>
        <v>541</v>
      </c>
      <c r="D27">
        <f>VLOOKUP(A27,Table59[],4,FALSE)</f>
        <v>0</v>
      </c>
      <c r="G27">
        <v>29124</v>
      </c>
      <c r="H27" t="s">
        <v>20</v>
      </c>
      <c r="I27">
        <v>457</v>
      </c>
      <c r="J27">
        <v>0</v>
      </c>
      <c r="M27" s="35">
        <v>29115</v>
      </c>
      <c r="N27" s="83">
        <v>500</v>
      </c>
      <c r="O27" s="83">
        <v>0</v>
      </c>
    </row>
    <row r="28" spans="1:15" x14ac:dyDescent="0.3">
      <c r="A28">
        <v>29113</v>
      </c>
      <c r="B28" t="s">
        <v>2</v>
      </c>
      <c r="C28">
        <f>VLOOKUP(A28,Table59[],3,FALSE)</f>
        <v>444</v>
      </c>
      <c r="D28">
        <f>VLOOKUP(A28,Table59[],4,FALSE)</f>
        <v>444</v>
      </c>
      <c r="G28">
        <v>29123</v>
      </c>
      <c r="H28" t="s">
        <v>20</v>
      </c>
      <c r="I28">
        <v>468</v>
      </c>
      <c r="J28">
        <v>0</v>
      </c>
      <c r="M28" s="35">
        <v>29116</v>
      </c>
      <c r="N28" s="83">
        <v>705</v>
      </c>
      <c r="O28" s="83">
        <v>0</v>
      </c>
    </row>
    <row r="29" spans="1:15" x14ac:dyDescent="0.3">
      <c r="A29">
        <v>29103</v>
      </c>
      <c r="B29" t="s">
        <v>2</v>
      </c>
      <c r="C29">
        <f>VLOOKUP(A29,Table59[],3,FALSE)</f>
        <v>174</v>
      </c>
      <c r="D29">
        <f>VLOOKUP(A29,Table59[],4,FALSE)</f>
        <v>0</v>
      </c>
      <c r="G29">
        <v>29122</v>
      </c>
      <c r="H29" t="s">
        <v>21</v>
      </c>
      <c r="I29">
        <v>363</v>
      </c>
      <c r="J29">
        <v>0</v>
      </c>
      <c r="M29" s="35">
        <v>29117</v>
      </c>
      <c r="N29" s="83">
        <v>1013</v>
      </c>
      <c r="O29" s="83">
        <v>0</v>
      </c>
    </row>
    <row r="30" spans="1:15" x14ac:dyDescent="0.3">
      <c r="A30">
        <v>29149</v>
      </c>
      <c r="B30" t="s">
        <v>2</v>
      </c>
      <c r="C30">
        <f>VLOOKUP(A30,Table59[],3,FALSE)</f>
        <v>496.95</v>
      </c>
      <c r="D30">
        <f>VLOOKUP(A30,Table59[],4,FALSE)</f>
        <v>0</v>
      </c>
      <c r="G30">
        <v>29121</v>
      </c>
      <c r="H30" t="s">
        <v>8</v>
      </c>
      <c r="I30">
        <v>449</v>
      </c>
      <c r="J30">
        <v>0</v>
      </c>
      <c r="M30" s="35">
        <v>29118</v>
      </c>
      <c r="N30" s="83">
        <v>541</v>
      </c>
      <c r="O30" s="83">
        <v>0</v>
      </c>
    </row>
    <row r="31" spans="1:15" x14ac:dyDescent="0.3">
      <c r="A31">
        <v>29104</v>
      </c>
      <c r="B31" t="s">
        <v>44</v>
      </c>
      <c r="C31">
        <f>VLOOKUP(A31,Table59[],3,FALSE)</f>
        <v>670</v>
      </c>
      <c r="D31">
        <f>VLOOKUP(A31,Table59[],4,FALSE)</f>
        <v>0</v>
      </c>
      <c r="G31">
        <v>29120</v>
      </c>
      <c r="H31" t="s">
        <v>8</v>
      </c>
      <c r="I31">
        <v>66</v>
      </c>
      <c r="J31">
        <v>0</v>
      </c>
      <c r="M31" s="35">
        <v>29119</v>
      </c>
      <c r="N31" s="83">
        <v>450</v>
      </c>
      <c r="O31" s="83">
        <v>0</v>
      </c>
    </row>
    <row r="32" spans="1:15" x14ac:dyDescent="0.3">
      <c r="A32">
        <v>29122</v>
      </c>
      <c r="B32" t="s">
        <v>44</v>
      </c>
      <c r="C32">
        <f>VLOOKUP(A32,Table59[],3,FALSE)</f>
        <v>363</v>
      </c>
      <c r="D32">
        <f>VLOOKUP(A32,Table59[],4,FALSE)</f>
        <v>0</v>
      </c>
      <c r="G32">
        <v>29119</v>
      </c>
      <c r="H32" t="s">
        <v>20</v>
      </c>
      <c r="I32">
        <v>450</v>
      </c>
      <c r="J32">
        <v>0</v>
      </c>
      <c r="M32" s="35">
        <v>29120</v>
      </c>
      <c r="N32" s="83">
        <v>66</v>
      </c>
      <c r="O32" s="83">
        <v>0</v>
      </c>
    </row>
    <row r="33" spans="1:15" x14ac:dyDescent="0.3">
      <c r="A33">
        <v>28878</v>
      </c>
      <c r="B33" t="s">
        <v>44</v>
      </c>
      <c r="C33">
        <f>VLOOKUP(A33,Table59[],3,FALSE)</f>
        <v>0</v>
      </c>
      <c r="D33">
        <f>VLOOKUP(A33,Table59[],4,FALSE)</f>
        <v>0</v>
      </c>
      <c r="G33">
        <v>29118</v>
      </c>
      <c r="H33" t="s">
        <v>11</v>
      </c>
      <c r="I33">
        <v>541</v>
      </c>
      <c r="J33">
        <v>0</v>
      </c>
      <c r="M33" s="35">
        <v>29121</v>
      </c>
      <c r="N33" s="83">
        <v>449</v>
      </c>
      <c r="O33" s="83">
        <v>0</v>
      </c>
    </row>
    <row r="34" spans="1:15" x14ac:dyDescent="0.3">
      <c r="A34">
        <v>29020</v>
      </c>
      <c r="B34" t="s">
        <v>44</v>
      </c>
      <c r="C34">
        <f>VLOOKUP(A34,Table59[],3,FALSE)</f>
        <v>414</v>
      </c>
      <c r="D34">
        <f>VLOOKUP(A34,Table59[],4,FALSE)</f>
        <v>0</v>
      </c>
      <c r="G34">
        <v>29117</v>
      </c>
      <c r="H34" t="s">
        <v>18</v>
      </c>
      <c r="I34">
        <v>1013</v>
      </c>
      <c r="J34">
        <v>0</v>
      </c>
      <c r="M34" s="35">
        <v>29122</v>
      </c>
      <c r="N34" s="83">
        <v>363</v>
      </c>
      <c r="O34" s="83">
        <v>0</v>
      </c>
    </row>
    <row r="35" spans="1:15" x14ac:dyDescent="0.3">
      <c r="A35">
        <v>29015</v>
      </c>
      <c r="B35" t="s">
        <v>44</v>
      </c>
      <c r="C35">
        <f>VLOOKUP(A35,Table59[],3,FALSE)</f>
        <v>421.5</v>
      </c>
      <c r="D35">
        <f>VLOOKUP(A35,Table59[],4,FALSE)</f>
        <v>0</v>
      </c>
      <c r="G35">
        <v>29116</v>
      </c>
      <c r="H35" t="s">
        <v>8</v>
      </c>
      <c r="I35">
        <v>705</v>
      </c>
      <c r="J35">
        <v>0</v>
      </c>
      <c r="M35" s="35">
        <v>29123</v>
      </c>
      <c r="N35" s="83">
        <v>468</v>
      </c>
      <c r="O35" s="83">
        <v>0</v>
      </c>
    </row>
    <row r="36" spans="1:15" x14ac:dyDescent="0.3">
      <c r="A36">
        <v>29127</v>
      </c>
      <c r="B36" t="s">
        <v>44</v>
      </c>
      <c r="C36">
        <f>VLOOKUP(A36,Table59[],3,FALSE)</f>
        <v>401</v>
      </c>
      <c r="D36">
        <f>VLOOKUP(A36,Table59[],4,FALSE)</f>
        <v>0</v>
      </c>
      <c r="G36">
        <v>29115</v>
      </c>
      <c r="H36" t="s">
        <v>20</v>
      </c>
      <c r="I36">
        <v>500</v>
      </c>
      <c r="J36">
        <v>0</v>
      </c>
      <c r="M36" s="35">
        <v>29124</v>
      </c>
      <c r="N36" s="83">
        <v>457</v>
      </c>
      <c r="O36" s="83">
        <v>0</v>
      </c>
    </row>
    <row r="37" spans="1:15" x14ac:dyDescent="0.3">
      <c r="A37">
        <v>29136</v>
      </c>
      <c r="B37" t="s">
        <v>39</v>
      </c>
      <c r="C37">
        <f>VLOOKUP(A37,Table59[],3,FALSE)</f>
        <v>37</v>
      </c>
      <c r="D37">
        <f>VLOOKUP(A37,Table59[],4,FALSE)</f>
        <v>0</v>
      </c>
      <c r="G37">
        <v>29114</v>
      </c>
      <c r="H37" t="s">
        <v>8</v>
      </c>
      <c r="I37">
        <v>100</v>
      </c>
      <c r="J37">
        <v>0</v>
      </c>
      <c r="M37" s="35">
        <v>29126</v>
      </c>
      <c r="N37" s="83">
        <v>1365</v>
      </c>
      <c r="O37" s="83">
        <v>1365</v>
      </c>
    </row>
    <row r="38" spans="1:15" x14ac:dyDescent="0.3">
      <c r="A38">
        <v>29123</v>
      </c>
      <c r="B38" t="s">
        <v>39</v>
      </c>
      <c r="C38">
        <f>VLOOKUP(A38,Table59[],3,FALSE)</f>
        <v>468</v>
      </c>
      <c r="D38">
        <f>VLOOKUP(A38,Table59[],4,FALSE)</f>
        <v>0</v>
      </c>
      <c r="G38">
        <v>29113</v>
      </c>
      <c r="H38" t="s">
        <v>11</v>
      </c>
      <c r="I38">
        <v>444</v>
      </c>
      <c r="J38">
        <v>444</v>
      </c>
      <c r="M38" s="35">
        <v>29127</v>
      </c>
      <c r="N38" s="83">
        <v>401</v>
      </c>
      <c r="O38" s="83">
        <v>0</v>
      </c>
    </row>
    <row r="39" spans="1:15" x14ac:dyDescent="0.3">
      <c r="A39">
        <v>29124</v>
      </c>
      <c r="B39" t="s">
        <v>39</v>
      </c>
      <c r="C39">
        <f>VLOOKUP(A39,Table59[],3,FALSE)</f>
        <v>457</v>
      </c>
      <c r="D39">
        <f>VLOOKUP(A39,Table59[],4,FALSE)</f>
        <v>0</v>
      </c>
      <c r="G39">
        <v>29112</v>
      </c>
      <c r="H39" t="s">
        <v>8</v>
      </c>
      <c r="I39">
        <v>23</v>
      </c>
      <c r="J39">
        <v>0</v>
      </c>
      <c r="M39" s="35">
        <v>29129</v>
      </c>
      <c r="N39" s="83">
        <v>608</v>
      </c>
      <c r="O39" s="83">
        <v>0</v>
      </c>
    </row>
    <row r="40" spans="1:15" x14ac:dyDescent="0.3">
      <c r="A40">
        <v>29119</v>
      </c>
      <c r="B40" t="s">
        <v>39</v>
      </c>
      <c r="C40">
        <f>VLOOKUP(A40,Table59[],3,FALSE)</f>
        <v>450</v>
      </c>
      <c r="D40">
        <f>VLOOKUP(A40,Table59[],4,FALSE)</f>
        <v>0</v>
      </c>
      <c r="G40">
        <v>29111</v>
      </c>
      <c r="H40" t="s">
        <v>20</v>
      </c>
      <c r="I40">
        <v>637</v>
      </c>
      <c r="J40">
        <v>0</v>
      </c>
      <c r="M40" s="35">
        <v>29130</v>
      </c>
      <c r="N40" s="83">
        <v>0</v>
      </c>
      <c r="O40" s="83">
        <v>0</v>
      </c>
    </row>
    <row r="41" spans="1:15" x14ac:dyDescent="0.3">
      <c r="A41">
        <v>29111</v>
      </c>
      <c r="B41" t="s">
        <v>39</v>
      </c>
      <c r="C41">
        <f>VLOOKUP(A41,Table59[],3,FALSE)</f>
        <v>637</v>
      </c>
      <c r="D41">
        <f>VLOOKUP(A41,Table59[],4,FALSE)</f>
        <v>0</v>
      </c>
      <c r="G41">
        <v>29110</v>
      </c>
      <c r="H41" t="s">
        <v>15</v>
      </c>
      <c r="I41">
        <v>474.65</v>
      </c>
      <c r="J41">
        <v>0</v>
      </c>
      <c r="M41" s="35">
        <v>29131</v>
      </c>
      <c r="N41" s="83">
        <v>513</v>
      </c>
      <c r="O41" s="83">
        <v>0</v>
      </c>
    </row>
    <row r="42" spans="1:15" x14ac:dyDescent="0.3">
      <c r="A42">
        <v>29133</v>
      </c>
      <c r="B42" t="s">
        <v>39</v>
      </c>
      <c r="C42">
        <f>VLOOKUP(A42,Table59[],3,FALSE)</f>
        <v>544</v>
      </c>
      <c r="D42">
        <f>VLOOKUP(A42,Table59[],4,FALSE)</f>
        <v>0</v>
      </c>
      <c r="G42">
        <v>29109</v>
      </c>
      <c r="H42" t="s">
        <v>9</v>
      </c>
      <c r="I42">
        <v>643</v>
      </c>
      <c r="J42">
        <v>0</v>
      </c>
      <c r="M42" s="35">
        <v>29132</v>
      </c>
      <c r="N42" s="83">
        <v>312.60000000000002</v>
      </c>
      <c r="O42" s="83">
        <v>0</v>
      </c>
    </row>
    <row r="43" spans="1:15" x14ac:dyDescent="0.3">
      <c r="A43">
        <v>29115</v>
      </c>
      <c r="B43" t="s">
        <v>39</v>
      </c>
      <c r="C43">
        <f>VLOOKUP(A43,Table59[],3,FALSE)</f>
        <v>500</v>
      </c>
      <c r="D43">
        <f>VLOOKUP(A43,Table59[],4,FALSE)</f>
        <v>0</v>
      </c>
      <c r="G43">
        <v>29108</v>
      </c>
      <c r="H43" t="s">
        <v>8</v>
      </c>
      <c r="I43">
        <v>465</v>
      </c>
      <c r="J43">
        <v>0</v>
      </c>
      <c r="M43" s="35">
        <v>29133</v>
      </c>
      <c r="N43" s="83">
        <v>544</v>
      </c>
      <c r="O43" s="83">
        <v>0</v>
      </c>
    </row>
    <row r="44" spans="1:15" x14ac:dyDescent="0.3">
      <c r="A44">
        <v>29148</v>
      </c>
      <c r="B44" t="s">
        <v>39</v>
      </c>
      <c r="C44">
        <f>VLOOKUP(A44,Table59[],3,FALSE)</f>
        <v>436</v>
      </c>
      <c r="D44">
        <f>VLOOKUP(A44,Table59[],4,FALSE)</f>
        <v>0</v>
      </c>
      <c r="G44">
        <v>29107</v>
      </c>
      <c r="H44" t="s">
        <v>9</v>
      </c>
      <c r="I44">
        <v>229</v>
      </c>
      <c r="J44">
        <v>0</v>
      </c>
      <c r="M44" s="35">
        <v>29134</v>
      </c>
      <c r="N44" s="83">
        <v>455</v>
      </c>
      <c r="O44" s="83">
        <v>0</v>
      </c>
    </row>
    <row r="45" spans="1:15" x14ac:dyDescent="0.3">
      <c r="A45">
        <v>29137</v>
      </c>
      <c r="B45" t="s">
        <v>50</v>
      </c>
      <c r="C45">
        <f>VLOOKUP(A45,Table59[],3,FALSE)</f>
        <v>444</v>
      </c>
      <c r="D45">
        <f>VLOOKUP(A45,Table59[],4,FALSE)</f>
        <v>0</v>
      </c>
      <c r="G45">
        <v>29106</v>
      </c>
      <c r="H45" t="s">
        <v>8</v>
      </c>
      <c r="I45">
        <v>543</v>
      </c>
      <c r="J45">
        <v>0</v>
      </c>
      <c r="M45" s="35">
        <v>29135</v>
      </c>
      <c r="N45" s="83">
        <v>476</v>
      </c>
      <c r="O45" s="83">
        <v>0</v>
      </c>
    </row>
    <row r="46" spans="1:15" x14ac:dyDescent="0.3">
      <c r="A46">
        <v>29036</v>
      </c>
      <c r="B46" t="s">
        <v>50</v>
      </c>
      <c r="C46">
        <f>VLOOKUP(A46,Table59[],3,FALSE)</f>
        <v>434</v>
      </c>
      <c r="D46">
        <f>VLOOKUP(A46,Table59[],4,FALSE)</f>
        <v>0</v>
      </c>
      <c r="G46">
        <v>29105</v>
      </c>
      <c r="H46" t="s">
        <v>8</v>
      </c>
      <c r="I46">
        <v>697</v>
      </c>
      <c r="J46">
        <v>0</v>
      </c>
      <c r="M46" s="35">
        <v>29136</v>
      </c>
      <c r="N46" s="83">
        <v>37</v>
      </c>
      <c r="O46" s="83">
        <v>0</v>
      </c>
    </row>
    <row r="47" spans="1:15" x14ac:dyDescent="0.3">
      <c r="A47">
        <v>29094</v>
      </c>
      <c r="B47" t="s">
        <v>50</v>
      </c>
      <c r="C47">
        <f>VLOOKUP(A47,Table59[],3,FALSE)</f>
        <v>258</v>
      </c>
      <c r="D47">
        <f>VLOOKUP(A47,Table59[],4,FALSE)</f>
        <v>0</v>
      </c>
      <c r="G47">
        <v>29104</v>
      </c>
      <c r="H47" t="s">
        <v>21</v>
      </c>
      <c r="I47">
        <v>670</v>
      </c>
      <c r="J47">
        <v>0</v>
      </c>
      <c r="M47" s="35">
        <v>29137</v>
      </c>
      <c r="N47" s="83">
        <v>444</v>
      </c>
      <c r="O47" s="83">
        <v>0</v>
      </c>
    </row>
    <row r="48" spans="1:15" x14ac:dyDescent="0.3">
      <c r="A48">
        <v>29126</v>
      </c>
      <c r="B48" t="s">
        <v>50</v>
      </c>
      <c r="C48">
        <f>VLOOKUP(A48,Table59[],3,FALSE)</f>
        <v>1365</v>
      </c>
      <c r="D48">
        <f>VLOOKUP(A48,Table59[],4,FALSE)</f>
        <v>1365</v>
      </c>
      <c r="G48">
        <v>29103</v>
      </c>
      <c r="H48" t="s">
        <v>11</v>
      </c>
      <c r="I48">
        <v>174</v>
      </c>
      <c r="J48">
        <v>0</v>
      </c>
      <c r="M48" s="35">
        <v>29139</v>
      </c>
      <c r="N48" s="83">
        <v>602</v>
      </c>
      <c r="O48" s="83">
        <v>602</v>
      </c>
    </row>
    <row r="49" spans="1:15" x14ac:dyDescent="0.3">
      <c r="A49">
        <v>29143</v>
      </c>
      <c r="B49" t="s">
        <v>50</v>
      </c>
      <c r="C49">
        <f>VLOOKUP(A49,Table59[],3,FALSE)</f>
        <v>413</v>
      </c>
      <c r="D49">
        <f>VLOOKUP(A49,Table59[],4,FALSE)</f>
        <v>0</v>
      </c>
      <c r="G49">
        <v>29100</v>
      </c>
      <c r="H49" t="s">
        <v>11</v>
      </c>
      <c r="I49">
        <v>1488</v>
      </c>
      <c r="J49">
        <v>0</v>
      </c>
      <c r="M49" s="35">
        <v>29142</v>
      </c>
      <c r="N49" s="83">
        <v>907</v>
      </c>
      <c r="O49" s="83">
        <v>0</v>
      </c>
    </row>
    <row r="50" spans="1:15" x14ac:dyDescent="0.3">
      <c r="A50">
        <v>29146</v>
      </c>
      <c r="B50" t="s">
        <v>50</v>
      </c>
      <c r="C50">
        <f>VLOOKUP(A50,Table59[],3,FALSE)</f>
        <v>433</v>
      </c>
      <c r="D50">
        <f>VLOOKUP(A50,Table59[],4,FALSE)</f>
        <v>0</v>
      </c>
      <c r="G50">
        <v>29099</v>
      </c>
      <c r="H50" t="s">
        <v>8</v>
      </c>
      <c r="I50">
        <v>377</v>
      </c>
      <c r="J50">
        <v>0</v>
      </c>
      <c r="M50" s="35">
        <v>29143</v>
      </c>
      <c r="N50" s="83">
        <v>413</v>
      </c>
      <c r="O50" s="83">
        <v>0</v>
      </c>
    </row>
    <row r="51" spans="1:15" x14ac:dyDescent="0.3">
      <c r="A51">
        <v>29139</v>
      </c>
      <c r="B51" t="s">
        <v>50</v>
      </c>
      <c r="C51">
        <f>VLOOKUP(A51,Table59[],3,FALSE)</f>
        <v>602</v>
      </c>
      <c r="D51">
        <f>VLOOKUP(A51,Table59[],4,FALSE)</f>
        <v>602</v>
      </c>
      <c r="G51">
        <v>29098</v>
      </c>
      <c r="H51" t="s">
        <v>15</v>
      </c>
      <c r="I51">
        <v>729</v>
      </c>
      <c r="J51">
        <v>0</v>
      </c>
      <c r="M51" s="35">
        <v>29146</v>
      </c>
      <c r="N51" s="83">
        <v>433</v>
      </c>
      <c r="O51" s="83">
        <v>0</v>
      </c>
    </row>
    <row r="52" spans="1:15" x14ac:dyDescent="0.3">
      <c r="A52">
        <v>29109</v>
      </c>
      <c r="B52" t="s">
        <v>3</v>
      </c>
      <c r="C52">
        <f>VLOOKUP(A52,Table59[],3,FALSE)</f>
        <v>643</v>
      </c>
      <c r="D52">
        <f>VLOOKUP(A52,Table59[],4,FALSE)</f>
        <v>0</v>
      </c>
      <c r="G52">
        <v>29094</v>
      </c>
      <c r="H52" t="s">
        <v>91</v>
      </c>
      <c r="I52">
        <v>258</v>
      </c>
      <c r="J52">
        <v>0</v>
      </c>
      <c r="M52" s="35">
        <v>29147</v>
      </c>
      <c r="N52" s="83">
        <v>43</v>
      </c>
      <c r="O52" s="83">
        <v>43</v>
      </c>
    </row>
    <row r="53" spans="1:15" x14ac:dyDescent="0.3">
      <c r="A53">
        <v>29107</v>
      </c>
      <c r="B53" t="s">
        <v>3</v>
      </c>
      <c r="C53">
        <f>VLOOKUP(A53,Table59[],3,FALSE)</f>
        <v>229</v>
      </c>
      <c r="D53">
        <f>VLOOKUP(A53,Table59[],4,FALSE)</f>
        <v>0</v>
      </c>
      <c r="G53">
        <v>29093</v>
      </c>
      <c r="H53" t="s">
        <v>18</v>
      </c>
      <c r="I53">
        <v>1261</v>
      </c>
      <c r="J53">
        <v>0</v>
      </c>
      <c r="M53" s="35">
        <v>29148</v>
      </c>
      <c r="N53" s="83">
        <v>436</v>
      </c>
      <c r="O53" s="83">
        <v>0</v>
      </c>
    </row>
    <row r="54" spans="1:15" x14ac:dyDescent="0.3">
      <c r="A54">
        <v>29130</v>
      </c>
      <c r="B54" t="s">
        <v>3</v>
      </c>
      <c r="C54">
        <f>VLOOKUP(A54,Table59[],3,FALSE)</f>
        <v>0</v>
      </c>
      <c r="D54">
        <f>VLOOKUP(A54,Table59[],4,FALSE)</f>
        <v>0</v>
      </c>
      <c r="G54">
        <v>29091</v>
      </c>
      <c r="H54" t="s">
        <v>8</v>
      </c>
      <c r="I54">
        <v>509</v>
      </c>
      <c r="J54">
        <v>509</v>
      </c>
      <c r="M54" s="35">
        <v>29149</v>
      </c>
      <c r="N54" s="83">
        <v>496.95</v>
      </c>
      <c r="O54" s="83">
        <v>0</v>
      </c>
    </row>
    <row r="55" spans="1:15" x14ac:dyDescent="0.3">
      <c r="A55">
        <v>29129</v>
      </c>
      <c r="B55" t="s">
        <v>3</v>
      </c>
      <c r="C55">
        <f>VLOOKUP(A55,Table59[],3,FALSE)</f>
        <v>608</v>
      </c>
      <c r="D55">
        <f>VLOOKUP(A55,Table59[],4,FALSE)</f>
        <v>0</v>
      </c>
      <c r="G55">
        <v>29081</v>
      </c>
      <c r="H55" t="s">
        <v>7</v>
      </c>
      <c r="I55">
        <v>0</v>
      </c>
      <c r="J55">
        <v>0</v>
      </c>
      <c r="M55" s="35">
        <v>29150</v>
      </c>
      <c r="N55" s="83">
        <v>980</v>
      </c>
      <c r="O55" s="83">
        <v>0</v>
      </c>
    </row>
    <row r="56" spans="1:15" x14ac:dyDescent="0.3">
      <c r="G56">
        <v>29079</v>
      </c>
      <c r="H56" t="s">
        <v>7</v>
      </c>
      <c r="I56">
        <v>0</v>
      </c>
      <c r="J56">
        <v>0</v>
      </c>
      <c r="M56" s="35">
        <v>29152</v>
      </c>
      <c r="N56" s="83">
        <v>1195</v>
      </c>
      <c r="O56" s="83">
        <v>0</v>
      </c>
    </row>
    <row r="57" spans="1:15" x14ac:dyDescent="0.3">
      <c r="G57">
        <v>29071</v>
      </c>
      <c r="H57" t="s">
        <v>20</v>
      </c>
      <c r="I57">
        <v>917</v>
      </c>
      <c r="J57">
        <v>917</v>
      </c>
      <c r="M57" s="35">
        <v>29153</v>
      </c>
      <c r="N57" s="83">
        <v>794</v>
      </c>
      <c r="O57" s="83">
        <v>794</v>
      </c>
    </row>
    <row r="58" spans="1:15" x14ac:dyDescent="0.3">
      <c r="G58">
        <v>29068</v>
      </c>
      <c r="H58" t="s">
        <v>11</v>
      </c>
      <c r="I58">
        <v>0</v>
      </c>
      <c r="J58">
        <v>0</v>
      </c>
      <c r="M58" s="35" t="s">
        <v>30</v>
      </c>
      <c r="N58" s="83">
        <v>26810.7</v>
      </c>
      <c r="O58" s="83">
        <v>3757</v>
      </c>
    </row>
    <row r="59" spans="1:15" x14ac:dyDescent="0.3">
      <c r="G59">
        <v>29064</v>
      </c>
      <c r="H59" t="s">
        <v>20</v>
      </c>
      <c r="I59">
        <v>431</v>
      </c>
      <c r="J59">
        <v>0</v>
      </c>
    </row>
    <row r="60" spans="1:15" x14ac:dyDescent="0.3">
      <c r="G60">
        <v>29063</v>
      </c>
      <c r="H60" t="s">
        <v>20</v>
      </c>
      <c r="I60">
        <v>427</v>
      </c>
      <c r="J60">
        <v>0</v>
      </c>
    </row>
    <row r="61" spans="1:15" x14ac:dyDescent="0.3">
      <c r="G61">
        <v>29060</v>
      </c>
      <c r="H61" t="s">
        <v>15</v>
      </c>
      <c r="I61">
        <v>479</v>
      </c>
      <c r="J61">
        <v>0</v>
      </c>
    </row>
    <row r="62" spans="1:15" x14ac:dyDescent="0.3">
      <c r="G62">
        <v>29059</v>
      </c>
      <c r="H62" t="s">
        <v>15</v>
      </c>
      <c r="I62">
        <v>442</v>
      </c>
      <c r="J62">
        <v>0</v>
      </c>
    </row>
    <row r="63" spans="1:15" x14ac:dyDescent="0.3">
      <c r="G63">
        <v>29056</v>
      </c>
      <c r="H63" t="s">
        <v>15</v>
      </c>
      <c r="I63">
        <v>569</v>
      </c>
      <c r="J63">
        <v>0</v>
      </c>
    </row>
    <row r="64" spans="1:15" x14ac:dyDescent="0.3">
      <c r="G64">
        <v>29054</v>
      </c>
      <c r="H64" t="s">
        <v>7</v>
      </c>
      <c r="I64">
        <v>0</v>
      </c>
      <c r="J64">
        <v>0</v>
      </c>
    </row>
    <row r="65" spans="7:10" x14ac:dyDescent="0.3">
      <c r="G65">
        <v>29049</v>
      </c>
      <c r="H65" t="s">
        <v>9</v>
      </c>
      <c r="I65">
        <v>0</v>
      </c>
      <c r="J65">
        <v>0</v>
      </c>
    </row>
    <row r="66" spans="7:10" x14ac:dyDescent="0.3">
      <c r="G66">
        <v>29046</v>
      </c>
      <c r="H66" t="s">
        <v>15</v>
      </c>
      <c r="I66">
        <v>616</v>
      </c>
      <c r="J66">
        <v>0</v>
      </c>
    </row>
    <row r="67" spans="7:10" x14ac:dyDescent="0.3">
      <c r="G67">
        <v>29038</v>
      </c>
      <c r="H67" t="s">
        <v>21</v>
      </c>
      <c r="I67">
        <v>360</v>
      </c>
      <c r="J67">
        <v>429</v>
      </c>
    </row>
    <row r="68" spans="7:10" x14ac:dyDescent="0.3">
      <c r="G68">
        <v>29036</v>
      </c>
      <c r="H68" t="s">
        <v>91</v>
      </c>
      <c r="I68">
        <v>434</v>
      </c>
      <c r="J68">
        <v>0</v>
      </c>
    </row>
    <row r="69" spans="7:10" x14ac:dyDescent="0.3">
      <c r="G69">
        <v>29033</v>
      </c>
      <c r="H69" t="s">
        <v>20</v>
      </c>
      <c r="I69">
        <v>421</v>
      </c>
      <c r="J69">
        <v>0</v>
      </c>
    </row>
    <row r="70" spans="7:10" x14ac:dyDescent="0.3">
      <c r="G70">
        <v>29031</v>
      </c>
      <c r="H70" t="s">
        <v>8</v>
      </c>
      <c r="I70">
        <v>430</v>
      </c>
      <c r="J70">
        <v>0</v>
      </c>
    </row>
    <row r="71" spans="7:10" x14ac:dyDescent="0.3">
      <c r="G71">
        <v>29026</v>
      </c>
      <c r="H71" t="s">
        <v>15</v>
      </c>
      <c r="I71">
        <v>901</v>
      </c>
      <c r="J71">
        <v>0</v>
      </c>
    </row>
    <row r="72" spans="7:10" x14ac:dyDescent="0.3">
      <c r="G72">
        <v>29024</v>
      </c>
      <c r="H72" t="s">
        <v>20</v>
      </c>
      <c r="I72">
        <v>528</v>
      </c>
      <c r="J72">
        <v>0</v>
      </c>
    </row>
    <row r="73" spans="7:10" x14ac:dyDescent="0.3">
      <c r="G73">
        <v>29022</v>
      </c>
      <c r="H73" t="s">
        <v>7</v>
      </c>
      <c r="I73">
        <v>0</v>
      </c>
      <c r="J73">
        <v>0</v>
      </c>
    </row>
    <row r="74" spans="7:10" x14ac:dyDescent="0.3">
      <c r="G74">
        <v>29020</v>
      </c>
      <c r="H74" t="s">
        <v>21</v>
      </c>
      <c r="I74">
        <v>414</v>
      </c>
      <c r="J74">
        <v>0</v>
      </c>
    </row>
    <row r="75" spans="7:10" x14ac:dyDescent="0.3">
      <c r="G75">
        <v>29019</v>
      </c>
      <c r="H75" t="s">
        <v>20</v>
      </c>
      <c r="I75">
        <v>469</v>
      </c>
      <c r="J75">
        <v>0</v>
      </c>
    </row>
    <row r="76" spans="7:10" x14ac:dyDescent="0.3">
      <c r="G76">
        <v>29015</v>
      </c>
      <c r="H76" t="s">
        <v>21</v>
      </c>
      <c r="I76">
        <v>421.5</v>
      </c>
      <c r="J76">
        <v>0</v>
      </c>
    </row>
    <row r="77" spans="7:10" x14ac:dyDescent="0.3">
      <c r="G77">
        <v>29010</v>
      </c>
      <c r="H77" t="s">
        <v>15</v>
      </c>
      <c r="I77">
        <v>820</v>
      </c>
      <c r="J77">
        <v>0</v>
      </c>
    </row>
    <row r="78" spans="7:10" x14ac:dyDescent="0.3">
      <c r="G78">
        <v>29007</v>
      </c>
      <c r="H78" t="s">
        <v>91</v>
      </c>
      <c r="I78">
        <v>501</v>
      </c>
      <c r="J78">
        <v>0</v>
      </c>
    </row>
    <row r="79" spans="7:10" x14ac:dyDescent="0.3">
      <c r="G79">
        <v>29003</v>
      </c>
      <c r="H79" t="s">
        <v>15</v>
      </c>
      <c r="I79">
        <v>1331</v>
      </c>
      <c r="J79">
        <v>1331</v>
      </c>
    </row>
    <row r="80" spans="7:10" x14ac:dyDescent="0.3">
      <c r="G80">
        <v>28995</v>
      </c>
      <c r="H80" t="s">
        <v>7</v>
      </c>
      <c r="I80">
        <v>0</v>
      </c>
      <c r="J80">
        <v>0</v>
      </c>
    </row>
    <row r="81" spans="7:10" x14ac:dyDescent="0.3">
      <c r="G81">
        <v>28985</v>
      </c>
      <c r="H81" t="s">
        <v>20</v>
      </c>
      <c r="I81">
        <v>750</v>
      </c>
      <c r="J81">
        <v>0</v>
      </c>
    </row>
    <row r="82" spans="7:10" x14ac:dyDescent="0.3">
      <c r="G82">
        <v>28973</v>
      </c>
      <c r="H82" t="s">
        <v>15</v>
      </c>
      <c r="I82">
        <v>443</v>
      </c>
      <c r="J82">
        <v>0</v>
      </c>
    </row>
    <row r="83" spans="7:10" x14ac:dyDescent="0.3">
      <c r="G83">
        <v>28971</v>
      </c>
      <c r="H83" t="s">
        <v>7</v>
      </c>
      <c r="I83">
        <v>0</v>
      </c>
      <c r="J83">
        <v>0</v>
      </c>
    </row>
    <row r="84" spans="7:10" x14ac:dyDescent="0.3">
      <c r="G84">
        <v>28967</v>
      </c>
      <c r="H84" t="s">
        <v>15</v>
      </c>
      <c r="I84">
        <v>458</v>
      </c>
      <c r="J84">
        <v>0</v>
      </c>
    </row>
    <row r="85" spans="7:10" x14ac:dyDescent="0.3">
      <c r="G85">
        <v>28948</v>
      </c>
      <c r="H85" t="s">
        <v>15</v>
      </c>
      <c r="I85">
        <v>1139</v>
      </c>
      <c r="J85">
        <v>0</v>
      </c>
    </row>
    <row r="86" spans="7:10" x14ac:dyDescent="0.3">
      <c r="G86">
        <v>28939</v>
      </c>
      <c r="H86" t="s">
        <v>14</v>
      </c>
      <c r="I86">
        <v>639</v>
      </c>
      <c r="J86">
        <v>0</v>
      </c>
    </row>
    <row r="87" spans="7:10" x14ac:dyDescent="0.3">
      <c r="G87">
        <v>28932</v>
      </c>
      <c r="H87" t="s">
        <v>15</v>
      </c>
      <c r="I87">
        <v>452</v>
      </c>
      <c r="J87">
        <v>0</v>
      </c>
    </row>
    <row r="88" spans="7:10" x14ac:dyDescent="0.3">
      <c r="G88">
        <v>28929</v>
      </c>
      <c r="H88" t="s">
        <v>7</v>
      </c>
      <c r="I88">
        <v>0</v>
      </c>
      <c r="J88">
        <v>0</v>
      </c>
    </row>
    <row r="89" spans="7:10" x14ac:dyDescent="0.3">
      <c r="G89">
        <v>28919</v>
      </c>
      <c r="H89" t="s">
        <v>91</v>
      </c>
      <c r="I89">
        <v>0</v>
      </c>
      <c r="J89">
        <v>0</v>
      </c>
    </row>
    <row r="90" spans="7:10" x14ac:dyDescent="0.3">
      <c r="G90">
        <v>28916</v>
      </c>
      <c r="H90" t="s">
        <v>91</v>
      </c>
      <c r="I90">
        <v>0</v>
      </c>
      <c r="J90">
        <v>0</v>
      </c>
    </row>
    <row r="91" spans="7:10" x14ac:dyDescent="0.3">
      <c r="G91">
        <v>28911</v>
      </c>
      <c r="H91" t="s">
        <v>9</v>
      </c>
      <c r="I91">
        <v>0</v>
      </c>
      <c r="J91">
        <v>0</v>
      </c>
    </row>
    <row r="92" spans="7:10" x14ac:dyDescent="0.3">
      <c r="G92">
        <v>28895</v>
      </c>
      <c r="H92" t="s">
        <v>7</v>
      </c>
      <c r="I92">
        <v>0</v>
      </c>
      <c r="J92">
        <v>0</v>
      </c>
    </row>
    <row r="93" spans="7:10" x14ac:dyDescent="0.3">
      <c r="G93">
        <v>28890</v>
      </c>
      <c r="H93" t="s">
        <v>91</v>
      </c>
      <c r="I93">
        <v>0</v>
      </c>
      <c r="J93">
        <v>0</v>
      </c>
    </row>
    <row r="94" spans="7:10" x14ac:dyDescent="0.3">
      <c r="G94">
        <v>28888</v>
      </c>
      <c r="H94" t="s">
        <v>7</v>
      </c>
      <c r="I94">
        <v>0</v>
      </c>
      <c r="J94">
        <v>0</v>
      </c>
    </row>
    <row r="95" spans="7:10" x14ac:dyDescent="0.3">
      <c r="G95">
        <v>28884</v>
      </c>
      <c r="H95" t="s">
        <v>9</v>
      </c>
      <c r="I95">
        <v>0</v>
      </c>
      <c r="J95">
        <v>0</v>
      </c>
    </row>
    <row r="96" spans="7:10" x14ac:dyDescent="0.3">
      <c r="G96">
        <v>28879</v>
      </c>
      <c r="H96" t="s">
        <v>7</v>
      </c>
      <c r="I96">
        <v>0</v>
      </c>
      <c r="J96">
        <v>0</v>
      </c>
    </row>
    <row r="97" spans="7:10" x14ac:dyDescent="0.3">
      <c r="G97">
        <v>28878</v>
      </c>
      <c r="H97" t="s">
        <v>21</v>
      </c>
      <c r="I97">
        <v>0</v>
      </c>
      <c r="J97">
        <v>0</v>
      </c>
    </row>
    <row r="98" spans="7:10" x14ac:dyDescent="0.3">
      <c r="G98">
        <v>28877</v>
      </c>
      <c r="H98" t="s">
        <v>18</v>
      </c>
      <c r="I98">
        <v>455</v>
      </c>
      <c r="J98">
        <v>0</v>
      </c>
    </row>
    <row r="99" spans="7:10" x14ac:dyDescent="0.3">
      <c r="G99">
        <v>28870</v>
      </c>
      <c r="H99" t="s">
        <v>7</v>
      </c>
      <c r="I99">
        <v>0</v>
      </c>
      <c r="J99">
        <v>0</v>
      </c>
    </row>
    <row r="100" spans="7:10" x14ac:dyDescent="0.3">
      <c r="G100">
        <v>28860</v>
      </c>
      <c r="H100" t="s">
        <v>66</v>
      </c>
      <c r="I100">
        <v>451</v>
      </c>
      <c r="J100">
        <v>0</v>
      </c>
    </row>
    <row r="101" spans="7:10" x14ac:dyDescent="0.3">
      <c r="G101">
        <v>28855</v>
      </c>
      <c r="H101" t="s">
        <v>7</v>
      </c>
      <c r="I101">
        <v>-27</v>
      </c>
      <c r="J101">
        <v>0</v>
      </c>
    </row>
    <row r="102" spans="7:10" x14ac:dyDescent="0.3">
      <c r="G102">
        <v>28831</v>
      </c>
      <c r="H102" t="s">
        <v>7</v>
      </c>
      <c r="I102">
        <v>0</v>
      </c>
      <c r="J102">
        <v>0</v>
      </c>
    </row>
    <row r="103" spans="7:10" x14ac:dyDescent="0.3">
      <c r="G103">
        <v>28830</v>
      </c>
      <c r="H103" t="s">
        <v>15</v>
      </c>
      <c r="I103">
        <v>-25</v>
      </c>
      <c r="J103">
        <v>0</v>
      </c>
    </row>
    <row r="104" spans="7:10" x14ac:dyDescent="0.3">
      <c r="G104">
        <v>28828</v>
      </c>
      <c r="H104" t="s">
        <v>66</v>
      </c>
      <c r="I104">
        <v>532</v>
      </c>
      <c r="J104">
        <v>0</v>
      </c>
    </row>
    <row r="105" spans="7:10" x14ac:dyDescent="0.3">
      <c r="G105">
        <v>28827</v>
      </c>
      <c r="H105" t="s">
        <v>66</v>
      </c>
      <c r="I105">
        <v>2069</v>
      </c>
      <c r="J105">
        <v>0</v>
      </c>
    </row>
    <row r="106" spans="7:10" x14ac:dyDescent="0.3">
      <c r="G106">
        <v>28825</v>
      </c>
      <c r="H106" t="s">
        <v>15</v>
      </c>
      <c r="I106">
        <v>-37</v>
      </c>
      <c r="J106">
        <v>0</v>
      </c>
    </row>
    <row r="107" spans="7:10" x14ac:dyDescent="0.3">
      <c r="G107">
        <v>28821</v>
      </c>
      <c r="H107" t="s">
        <v>89</v>
      </c>
      <c r="I107">
        <v>974</v>
      </c>
      <c r="J107">
        <v>974</v>
      </c>
    </row>
    <row r="108" spans="7:10" x14ac:dyDescent="0.3">
      <c r="G108">
        <v>28819</v>
      </c>
      <c r="H108" t="s">
        <v>7</v>
      </c>
      <c r="I108">
        <v>0</v>
      </c>
      <c r="J108">
        <v>0</v>
      </c>
    </row>
    <row r="109" spans="7:10" x14ac:dyDescent="0.3">
      <c r="G109">
        <v>28816</v>
      </c>
      <c r="H109" t="s">
        <v>89</v>
      </c>
      <c r="I109">
        <v>570</v>
      </c>
      <c r="J109">
        <v>0</v>
      </c>
    </row>
    <row r="110" spans="7:10" x14ac:dyDescent="0.3">
      <c r="G110">
        <v>28815</v>
      </c>
      <c r="H110" t="s">
        <v>7</v>
      </c>
      <c r="I110">
        <v>0</v>
      </c>
      <c r="J110">
        <v>0</v>
      </c>
    </row>
    <row r="111" spans="7:10" x14ac:dyDescent="0.3">
      <c r="G111">
        <v>28808</v>
      </c>
      <c r="H111" t="s">
        <v>7</v>
      </c>
      <c r="I111">
        <v>0</v>
      </c>
      <c r="J111">
        <v>0</v>
      </c>
    </row>
    <row r="112" spans="7:10" x14ac:dyDescent="0.3">
      <c r="G112">
        <v>28806</v>
      </c>
      <c r="H112" t="s">
        <v>20</v>
      </c>
      <c r="I112">
        <v>0</v>
      </c>
      <c r="J112">
        <v>0</v>
      </c>
    </row>
    <row r="113" spans="7:10" x14ac:dyDescent="0.3">
      <c r="G113">
        <v>28805</v>
      </c>
      <c r="H113" t="s">
        <v>7</v>
      </c>
      <c r="I113">
        <v>0</v>
      </c>
      <c r="J113">
        <v>0</v>
      </c>
    </row>
    <row r="114" spans="7:10" x14ac:dyDescent="0.3">
      <c r="G114">
        <v>28802</v>
      </c>
      <c r="H114" t="s">
        <v>15</v>
      </c>
      <c r="I114">
        <v>-30</v>
      </c>
      <c r="J114">
        <v>0</v>
      </c>
    </row>
    <row r="115" spans="7:10" x14ac:dyDescent="0.3">
      <c r="G115">
        <v>28800</v>
      </c>
      <c r="H115" t="s">
        <v>89</v>
      </c>
      <c r="I115">
        <v>459</v>
      </c>
      <c r="J115">
        <v>0</v>
      </c>
    </row>
    <row r="116" spans="7:10" x14ac:dyDescent="0.3">
      <c r="G116">
        <v>28795</v>
      </c>
      <c r="H116" t="s">
        <v>89</v>
      </c>
      <c r="I116">
        <v>447</v>
      </c>
      <c r="J116">
        <v>0</v>
      </c>
    </row>
    <row r="117" spans="7:10" x14ac:dyDescent="0.3">
      <c r="G117">
        <v>28787</v>
      </c>
      <c r="H117" t="s">
        <v>7</v>
      </c>
      <c r="I117">
        <v>0</v>
      </c>
      <c r="J117">
        <v>0</v>
      </c>
    </row>
    <row r="118" spans="7:10" x14ac:dyDescent="0.3">
      <c r="G118">
        <v>28783</v>
      </c>
      <c r="H118" t="s">
        <v>89</v>
      </c>
      <c r="I118">
        <v>673</v>
      </c>
      <c r="J118">
        <v>0</v>
      </c>
    </row>
    <row r="119" spans="7:10" x14ac:dyDescent="0.3">
      <c r="G119">
        <v>28772</v>
      </c>
      <c r="H119" t="s">
        <v>7</v>
      </c>
      <c r="I119">
        <v>0</v>
      </c>
      <c r="J119">
        <v>0</v>
      </c>
    </row>
    <row r="120" spans="7:10" x14ac:dyDescent="0.3">
      <c r="G120">
        <v>28762</v>
      </c>
      <c r="H120" t="s">
        <v>7</v>
      </c>
      <c r="I120">
        <v>0</v>
      </c>
      <c r="J120">
        <v>0</v>
      </c>
    </row>
    <row r="121" spans="7:10" x14ac:dyDescent="0.3">
      <c r="G121">
        <v>28748</v>
      </c>
      <c r="H121" t="s">
        <v>12</v>
      </c>
      <c r="I121">
        <v>3574</v>
      </c>
      <c r="J121">
        <v>0</v>
      </c>
    </row>
    <row r="122" spans="7:10" x14ac:dyDescent="0.3">
      <c r="G122">
        <v>28746</v>
      </c>
      <c r="H122" t="s">
        <v>7</v>
      </c>
      <c r="I122">
        <v>0</v>
      </c>
      <c r="J122">
        <v>0</v>
      </c>
    </row>
    <row r="123" spans="7:10" x14ac:dyDescent="0.3">
      <c r="G123">
        <v>28741</v>
      </c>
      <c r="H123" t="s">
        <v>8</v>
      </c>
      <c r="I123">
        <v>0</v>
      </c>
      <c r="J123">
        <v>0</v>
      </c>
    </row>
    <row r="124" spans="7:10" x14ac:dyDescent="0.3">
      <c r="G124">
        <v>28718</v>
      </c>
      <c r="H124" t="s">
        <v>7</v>
      </c>
      <c r="I124">
        <v>0</v>
      </c>
      <c r="J124">
        <v>0</v>
      </c>
    </row>
    <row r="125" spans="7:10" x14ac:dyDescent="0.3">
      <c r="G125">
        <v>28709</v>
      </c>
      <c r="H125" t="s">
        <v>20</v>
      </c>
      <c r="I125">
        <v>-25</v>
      </c>
      <c r="J125">
        <v>0</v>
      </c>
    </row>
    <row r="126" spans="7:10" x14ac:dyDescent="0.3">
      <c r="G126">
        <v>28705</v>
      </c>
      <c r="H126" t="s">
        <v>15</v>
      </c>
      <c r="I126">
        <v>77</v>
      </c>
      <c r="J126">
        <v>0</v>
      </c>
    </row>
    <row r="127" spans="7:10" x14ac:dyDescent="0.3">
      <c r="G127">
        <v>28703</v>
      </c>
      <c r="H127" t="s">
        <v>89</v>
      </c>
      <c r="I127">
        <v>449</v>
      </c>
      <c r="J127">
        <v>0</v>
      </c>
    </row>
    <row r="128" spans="7:10" x14ac:dyDescent="0.3">
      <c r="G128">
        <v>28700</v>
      </c>
      <c r="H128" t="s">
        <v>12</v>
      </c>
      <c r="I128">
        <v>459</v>
      </c>
      <c r="J128">
        <v>0</v>
      </c>
    </row>
    <row r="129" spans="7:10" x14ac:dyDescent="0.3">
      <c r="G129">
        <v>28686</v>
      </c>
      <c r="H129" t="s">
        <v>15</v>
      </c>
      <c r="I129">
        <v>476.5</v>
      </c>
      <c r="J129">
        <v>476.5</v>
      </c>
    </row>
    <row r="130" spans="7:10" x14ac:dyDescent="0.3">
      <c r="G130">
        <v>28669</v>
      </c>
      <c r="H130" t="s">
        <v>18</v>
      </c>
      <c r="I130">
        <v>0</v>
      </c>
      <c r="J130">
        <v>0</v>
      </c>
    </row>
    <row r="131" spans="7:10" x14ac:dyDescent="0.3">
      <c r="G131">
        <v>28663</v>
      </c>
      <c r="H131" t="s">
        <v>7</v>
      </c>
      <c r="I131">
        <v>0</v>
      </c>
      <c r="J131">
        <v>0</v>
      </c>
    </row>
    <row r="132" spans="7:10" x14ac:dyDescent="0.3">
      <c r="G132">
        <v>28662</v>
      </c>
      <c r="H132" t="s">
        <v>7</v>
      </c>
      <c r="I132">
        <v>0</v>
      </c>
      <c r="J132">
        <v>0</v>
      </c>
    </row>
    <row r="133" spans="7:10" x14ac:dyDescent="0.3">
      <c r="G133">
        <v>28651</v>
      </c>
      <c r="H133" t="s">
        <v>18</v>
      </c>
      <c r="I133">
        <v>1114</v>
      </c>
      <c r="J133">
        <v>0</v>
      </c>
    </row>
    <row r="134" spans="7:10" x14ac:dyDescent="0.3">
      <c r="G134">
        <v>28645</v>
      </c>
      <c r="H134" t="s">
        <v>7</v>
      </c>
      <c r="I134">
        <v>0</v>
      </c>
      <c r="J134">
        <v>0</v>
      </c>
    </row>
    <row r="135" spans="7:10" x14ac:dyDescent="0.3">
      <c r="G135">
        <v>28643</v>
      </c>
      <c r="H135" t="s">
        <v>7</v>
      </c>
      <c r="I135">
        <v>0</v>
      </c>
      <c r="J135">
        <v>0</v>
      </c>
    </row>
    <row r="136" spans="7:10" x14ac:dyDescent="0.3">
      <c r="G136">
        <v>28642</v>
      </c>
      <c r="H136" t="s">
        <v>7</v>
      </c>
      <c r="I136">
        <v>0</v>
      </c>
      <c r="J136">
        <v>0</v>
      </c>
    </row>
    <row r="137" spans="7:10" x14ac:dyDescent="0.3">
      <c r="G137">
        <v>28631</v>
      </c>
      <c r="H137" t="s">
        <v>7</v>
      </c>
      <c r="I137">
        <v>0</v>
      </c>
      <c r="J137">
        <v>0</v>
      </c>
    </row>
    <row r="138" spans="7:10" x14ac:dyDescent="0.3">
      <c r="G138">
        <v>28618</v>
      </c>
      <c r="H138" t="s">
        <v>7</v>
      </c>
      <c r="I138">
        <v>0</v>
      </c>
      <c r="J138">
        <v>0</v>
      </c>
    </row>
    <row r="139" spans="7:10" x14ac:dyDescent="0.3">
      <c r="G139">
        <v>28611</v>
      </c>
      <c r="H139" t="s">
        <v>7</v>
      </c>
      <c r="I139">
        <v>-25</v>
      </c>
      <c r="J139">
        <v>0</v>
      </c>
    </row>
    <row r="140" spans="7:10" x14ac:dyDescent="0.3">
      <c r="G140">
        <v>28608</v>
      </c>
      <c r="H140" t="s">
        <v>7</v>
      </c>
      <c r="I140">
        <v>0</v>
      </c>
      <c r="J140">
        <v>0</v>
      </c>
    </row>
    <row r="141" spans="7:10" x14ac:dyDescent="0.3">
      <c r="G141">
        <v>28583</v>
      </c>
      <c r="H141" t="s">
        <v>9</v>
      </c>
      <c r="I141">
        <v>0</v>
      </c>
      <c r="J141">
        <v>0</v>
      </c>
    </row>
    <row r="142" spans="7:10" x14ac:dyDescent="0.3">
      <c r="G142">
        <v>28563</v>
      </c>
      <c r="H142" t="s">
        <v>13</v>
      </c>
      <c r="I142">
        <v>0</v>
      </c>
      <c r="J142">
        <v>0</v>
      </c>
    </row>
    <row r="143" spans="7:10" x14ac:dyDescent="0.3">
      <c r="G143">
        <v>28543</v>
      </c>
      <c r="H143" t="s">
        <v>7</v>
      </c>
      <c r="I143">
        <v>0</v>
      </c>
      <c r="J143">
        <v>0</v>
      </c>
    </row>
    <row r="144" spans="7:10" x14ac:dyDescent="0.3">
      <c r="G144">
        <v>28461</v>
      </c>
      <c r="H144" t="s">
        <v>7</v>
      </c>
      <c r="I144">
        <v>0</v>
      </c>
      <c r="J144">
        <v>0</v>
      </c>
    </row>
    <row r="145" spans="7:10" x14ac:dyDescent="0.3">
      <c r="G145">
        <v>28459</v>
      </c>
      <c r="H145" t="s">
        <v>91</v>
      </c>
      <c r="I145">
        <v>637</v>
      </c>
      <c r="J145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6A0CE-95BE-41D5-87C0-AA9F070F1794}">
  <dimension ref="A1:P190"/>
  <sheetViews>
    <sheetView workbookViewId="0">
      <selection activeCell="O14" sqref="O14"/>
    </sheetView>
  </sheetViews>
  <sheetFormatPr defaultRowHeight="15.6" x14ac:dyDescent="0.3"/>
  <cols>
    <col min="3" max="3" width="9.5546875" customWidth="1"/>
    <col min="4" max="4" width="13.33203125" customWidth="1"/>
    <col min="10" max="10" width="9.5546875" customWidth="1"/>
    <col min="14" max="16" width="7.33203125" style="33" customWidth="1"/>
  </cols>
  <sheetData>
    <row r="1" spans="1:16" x14ac:dyDescent="0.3">
      <c r="A1" t="s">
        <v>23</v>
      </c>
      <c r="B1" t="s">
        <v>102</v>
      </c>
      <c r="C1" t="s">
        <v>25</v>
      </c>
      <c r="D1" t="s">
        <v>26</v>
      </c>
      <c r="N1" s="33" t="s">
        <v>103</v>
      </c>
    </row>
    <row r="2" spans="1:16" x14ac:dyDescent="0.3">
      <c r="A2">
        <v>29146</v>
      </c>
      <c r="B2" t="s">
        <v>50</v>
      </c>
      <c r="C2">
        <f>VLOOKUP(A2,Table62[],3,FALSE)</f>
        <v>433</v>
      </c>
      <c r="D2">
        <f>VLOOKUP(A2,Table62[],4,FALSE)</f>
        <v>0</v>
      </c>
      <c r="H2" t="s">
        <v>23</v>
      </c>
      <c r="I2" t="s">
        <v>0</v>
      </c>
      <c r="J2" t="s">
        <v>25</v>
      </c>
      <c r="K2" t="s">
        <v>26</v>
      </c>
      <c r="N2" s="34" t="s">
        <v>102</v>
      </c>
      <c r="O2" s="33" t="s">
        <v>38</v>
      </c>
    </row>
    <row r="3" spans="1:16" x14ac:dyDescent="0.3">
      <c r="A3">
        <v>29171</v>
      </c>
      <c r="B3" t="s">
        <v>50</v>
      </c>
      <c r="C3">
        <f>VLOOKUP(A3,Table62[],3,FALSE)</f>
        <v>459</v>
      </c>
      <c r="D3">
        <f>VLOOKUP(A3,Table62[],4,FALSE)</f>
        <v>0</v>
      </c>
      <c r="H3">
        <v>29242</v>
      </c>
      <c r="I3" t="s">
        <v>7</v>
      </c>
      <c r="J3">
        <v>32</v>
      </c>
      <c r="K3">
        <v>0</v>
      </c>
    </row>
    <row r="4" spans="1:16" x14ac:dyDescent="0.3">
      <c r="A4">
        <v>29169</v>
      </c>
      <c r="B4" t="s">
        <v>50</v>
      </c>
      <c r="C4">
        <f>VLOOKUP(A4,Table62[],3,FALSE)</f>
        <v>301</v>
      </c>
      <c r="D4">
        <f>VLOOKUP(A4,Table62[],4,FALSE)</f>
        <v>0</v>
      </c>
      <c r="H4">
        <v>29241</v>
      </c>
      <c r="I4" t="s">
        <v>7</v>
      </c>
      <c r="J4">
        <v>423</v>
      </c>
      <c r="K4">
        <v>0</v>
      </c>
      <c r="N4" s="34" t="s">
        <v>29</v>
      </c>
      <c r="O4" s="33" t="s">
        <v>31</v>
      </c>
      <c r="P4" s="33" t="s">
        <v>32</v>
      </c>
    </row>
    <row r="5" spans="1:16" x14ac:dyDescent="0.3">
      <c r="A5">
        <v>29202</v>
      </c>
      <c r="B5" t="s">
        <v>50</v>
      </c>
      <c r="C5">
        <f>VLOOKUP(A5,Table62[],3,FALSE)</f>
        <v>598</v>
      </c>
      <c r="D5">
        <f>VLOOKUP(A5,Table62[],4,FALSE)</f>
        <v>0</v>
      </c>
      <c r="H5">
        <v>29239</v>
      </c>
      <c r="I5" t="s">
        <v>7</v>
      </c>
      <c r="J5">
        <v>431</v>
      </c>
      <c r="K5">
        <v>0</v>
      </c>
      <c r="N5" s="35">
        <v>29101</v>
      </c>
      <c r="O5" s="83">
        <v>496</v>
      </c>
      <c r="P5" s="83">
        <v>0</v>
      </c>
    </row>
    <row r="6" spans="1:16" x14ac:dyDescent="0.3">
      <c r="A6">
        <v>29191</v>
      </c>
      <c r="B6" t="s">
        <v>50</v>
      </c>
      <c r="C6">
        <f>VLOOKUP(A6,Table62[],3,FALSE)</f>
        <v>765</v>
      </c>
      <c r="D6">
        <f>VLOOKUP(A6,Table62[],4,FALSE)</f>
        <v>0</v>
      </c>
      <c r="H6">
        <v>29238</v>
      </c>
      <c r="I6" t="s">
        <v>7</v>
      </c>
      <c r="J6">
        <v>570.6</v>
      </c>
      <c r="K6">
        <v>0</v>
      </c>
      <c r="N6" s="35">
        <v>29145</v>
      </c>
      <c r="O6" s="83">
        <v>452</v>
      </c>
      <c r="P6" s="83">
        <v>0</v>
      </c>
    </row>
    <row r="7" spans="1:16" x14ac:dyDescent="0.3">
      <c r="A7">
        <v>29205</v>
      </c>
      <c r="B7" t="s">
        <v>50</v>
      </c>
      <c r="C7">
        <f>VLOOKUP(A7,Table62[],3,FALSE)</f>
        <v>655</v>
      </c>
      <c r="D7">
        <f>VLOOKUP(A7,Table62[],4,FALSE)</f>
        <v>0</v>
      </c>
      <c r="H7">
        <v>29237</v>
      </c>
      <c r="I7" t="s">
        <v>7</v>
      </c>
      <c r="J7">
        <v>418</v>
      </c>
      <c r="K7">
        <v>0</v>
      </c>
      <c r="N7" s="35">
        <v>29154</v>
      </c>
      <c r="O7" s="83">
        <v>68</v>
      </c>
      <c r="P7" s="83">
        <v>0</v>
      </c>
    </row>
    <row r="8" spans="1:16" x14ac:dyDescent="0.3">
      <c r="A8">
        <v>29200</v>
      </c>
      <c r="B8" t="s">
        <v>50</v>
      </c>
      <c r="C8">
        <f>VLOOKUP(A8,Table62[],3,FALSE)</f>
        <v>731</v>
      </c>
      <c r="D8">
        <f>VLOOKUP(A8,Table62[],4,FALSE)</f>
        <v>0</v>
      </c>
      <c r="H8">
        <v>29236</v>
      </c>
      <c r="I8" t="s">
        <v>7</v>
      </c>
      <c r="J8">
        <v>454.5</v>
      </c>
      <c r="K8">
        <v>454.5</v>
      </c>
      <c r="N8" s="35">
        <v>29161</v>
      </c>
      <c r="O8" s="83">
        <v>541</v>
      </c>
      <c r="P8" s="83">
        <v>0</v>
      </c>
    </row>
    <row r="9" spans="1:16" x14ac:dyDescent="0.3">
      <c r="A9">
        <v>29196</v>
      </c>
      <c r="B9" t="s">
        <v>50</v>
      </c>
      <c r="C9">
        <f>VLOOKUP(A9,Table62[],3,FALSE)</f>
        <v>1379</v>
      </c>
      <c r="D9">
        <f>VLOOKUP(A9,Table62[],4,FALSE)</f>
        <v>0</v>
      </c>
      <c r="H9">
        <v>29235</v>
      </c>
      <c r="I9" t="s">
        <v>7</v>
      </c>
      <c r="J9">
        <v>493</v>
      </c>
      <c r="K9">
        <v>0</v>
      </c>
      <c r="N9" s="35">
        <v>29162</v>
      </c>
      <c r="O9" s="83">
        <v>514</v>
      </c>
      <c r="P9" s="83">
        <v>0</v>
      </c>
    </row>
    <row r="10" spans="1:16" x14ac:dyDescent="0.3">
      <c r="A10">
        <v>29166</v>
      </c>
      <c r="B10" t="s">
        <v>50</v>
      </c>
      <c r="C10">
        <f>VLOOKUP(A10,Table62[],3,FALSE)</f>
        <v>367</v>
      </c>
      <c r="D10">
        <f>VLOOKUP(A10,Table62[],4,FALSE)</f>
        <v>0</v>
      </c>
      <c r="H10">
        <v>29234</v>
      </c>
      <c r="I10" t="s">
        <v>7</v>
      </c>
      <c r="J10">
        <v>510.65</v>
      </c>
      <c r="K10">
        <v>0</v>
      </c>
      <c r="N10" s="35">
        <v>29183</v>
      </c>
      <c r="O10" s="83">
        <v>180</v>
      </c>
      <c r="P10" s="83">
        <v>0</v>
      </c>
    </row>
    <row r="11" spans="1:16" x14ac:dyDescent="0.3">
      <c r="A11">
        <v>29215</v>
      </c>
      <c r="B11" t="s">
        <v>50</v>
      </c>
      <c r="C11">
        <f>VLOOKUP(A11,Table62[],3,FALSE)</f>
        <v>368</v>
      </c>
      <c r="D11">
        <f>VLOOKUP(A11,Table62[],4,FALSE)</f>
        <v>0</v>
      </c>
      <c r="H11">
        <v>29232</v>
      </c>
      <c r="I11" t="s">
        <v>7</v>
      </c>
      <c r="J11">
        <v>526</v>
      </c>
      <c r="K11">
        <v>0</v>
      </c>
      <c r="N11" s="35">
        <v>29186</v>
      </c>
      <c r="O11" s="83">
        <v>472</v>
      </c>
      <c r="P11" s="83">
        <v>0</v>
      </c>
    </row>
    <row r="12" spans="1:16" x14ac:dyDescent="0.3">
      <c r="A12">
        <v>29189</v>
      </c>
      <c r="B12" t="s">
        <v>2</v>
      </c>
      <c r="C12">
        <f>VLOOKUP(A12,Table62[],3,FALSE)</f>
        <v>295</v>
      </c>
      <c r="D12">
        <f>VLOOKUP(A12,Table62[],4,FALSE)</f>
        <v>0</v>
      </c>
      <c r="H12">
        <v>29231</v>
      </c>
      <c r="I12" t="s">
        <v>7</v>
      </c>
      <c r="J12">
        <v>549</v>
      </c>
      <c r="K12">
        <v>549</v>
      </c>
      <c r="N12" s="35">
        <v>29193</v>
      </c>
      <c r="O12" s="83">
        <v>1984</v>
      </c>
      <c r="P12" s="83">
        <v>0</v>
      </c>
    </row>
    <row r="13" spans="1:16" x14ac:dyDescent="0.3">
      <c r="A13">
        <v>29167</v>
      </c>
      <c r="B13" t="s">
        <v>2</v>
      </c>
      <c r="C13">
        <f>VLOOKUP(A13,Table62[],3,FALSE)</f>
        <v>917</v>
      </c>
      <c r="D13">
        <f>VLOOKUP(A13,Table62[],4,FALSE)</f>
        <v>0</v>
      </c>
      <c r="H13">
        <v>29230</v>
      </c>
      <c r="I13" t="s">
        <v>7</v>
      </c>
      <c r="J13">
        <v>105</v>
      </c>
      <c r="K13">
        <v>0</v>
      </c>
      <c r="N13" s="35">
        <v>29197</v>
      </c>
      <c r="O13" s="83">
        <v>415</v>
      </c>
      <c r="P13" s="83">
        <v>0</v>
      </c>
    </row>
    <row r="14" spans="1:16" x14ac:dyDescent="0.3">
      <c r="A14">
        <v>29199</v>
      </c>
      <c r="B14" t="s">
        <v>2</v>
      </c>
      <c r="C14">
        <f>VLOOKUP(A14,Table62[],3,FALSE)</f>
        <v>440</v>
      </c>
      <c r="D14">
        <f>VLOOKUP(A14,Table62[],4,FALSE)</f>
        <v>0</v>
      </c>
      <c r="H14">
        <v>29229</v>
      </c>
      <c r="I14" t="s">
        <v>7</v>
      </c>
      <c r="J14">
        <v>643</v>
      </c>
      <c r="K14">
        <v>0</v>
      </c>
      <c r="N14" s="35">
        <v>29204</v>
      </c>
      <c r="O14" s="83">
        <v>1095</v>
      </c>
      <c r="P14" s="83">
        <v>0</v>
      </c>
    </row>
    <row r="15" spans="1:16" x14ac:dyDescent="0.3">
      <c r="A15">
        <v>29207</v>
      </c>
      <c r="B15" t="s">
        <v>2</v>
      </c>
      <c r="C15">
        <f>VLOOKUP(A15,Table62[],3,FALSE)</f>
        <v>616</v>
      </c>
      <c r="D15">
        <f>VLOOKUP(A15,Table62[],4,FALSE)</f>
        <v>0</v>
      </c>
      <c r="H15">
        <v>29228</v>
      </c>
      <c r="I15" t="s">
        <v>9</v>
      </c>
      <c r="J15">
        <v>510</v>
      </c>
      <c r="K15">
        <v>510</v>
      </c>
      <c r="N15" s="35" t="s">
        <v>30</v>
      </c>
      <c r="O15" s="83">
        <v>6217</v>
      </c>
      <c r="P15" s="83">
        <v>0</v>
      </c>
    </row>
    <row r="16" spans="1:16" ht="14.4" x14ac:dyDescent="0.3">
      <c r="A16">
        <v>29159</v>
      </c>
      <c r="B16" t="s">
        <v>2</v>
      </c>
      <c r="C16">
        <f>VLOOKUP(A16,Table62[],3,FALSE)</f>
        <v>2718.65</v>
      </c>
      <c r="D16">
        <f>VLOOKUP(A16,Table62[],4,FALSE)</f>
        <v>2718.65</v>
      </c>
      <c r="H16">
        <v>29227</v>
      </c>
      <c r="I16" t="s">
        <v>9</v>
      </c>
      <c r="J16">
        <v>437</v>
      </c>
      <c r="K16">
        <v>0</v>
      </c>
      <c r="N16"/>
      <c r="O16"/>
      <c r="P16"/>
    </row>
    <row r="17" spans="1:16" ht="14.4" x14ac:dyDescent="0.3">
      <c r="A17">
        <v>29140</v>
      </c>
      <c r="B17" t="s">
        <v>4</v>
      </c>
      <c r="C17">
        <f>VLOOKUP(A17,Table62[],3,FALSE)</f>
        <v>445</v>
      </c>
      <c r="D17">
        <f>VLOOKUP(A17,Table62[],4,FALSE)</f>
        <v>0</v>
      </c>
      <c r="H17">
        <v>29226</v>
      </c>
      <c r="I17" t="s">
        <v>14</v>
      </c>
      <c r="J17">
        <v>32</v>
      </c>
      <c r="K17">
        <v>0</v>
      </c>
      <c r="N17"/>
      <c r="O17"/>
      <c r="P17"/>
    </row>
    <row r="18" spans="1:16" ht="14.4" x14ac:dyDescent="0.3">
      <c r="A18">
        <v>29182</v>
      </c>
      <c r="B18" t="s">
        <v>4</v>
      </c>
      <c r="C18">
        <f>VLOOKUP(A18,Table62[],3,FALSE)</f>
        <v>444</v>
      </c>
      <c r="D18">
        <f>VLOOKUP(A18,Table62[],4,FALSE)</f>
        <v>444</v>
      </c>
      <c r="H18">
        <v>29225</v>
      </c>
      <c r="I18" t="s">
        <v>8</v>
      </c>
      <c r="J18">
        <v>1309</v>
      </c>
      <c r="K18">
        <v>1309</v>
      </c>
      <c r="N18"/>
      <c r="O18"/>
      <c r="P18"/>
    </row>
    <row r="19" spans="1:16" ht="14.4" x14ac:dyDescent="0.3">
      <c r="A19">
        <v>29164</v>
      </c>
      <c r="B19" t="s">
        <v>4</v>
      </c>
      <c r="C19">
        <f>VLOOKUP(A19,Table62[],3,FALSE)</f>
        <v>476</v>
      </c>
      <c r="D19">
        <f>VLOOKUP(A19,Table62[],4,FALSE)</f>
        <v>0</v>
      </c>
      <c r="H19">
        <v>29224</v>
      </c>
      <c r="I19" t="s">
        <v>53</v>
      </c>
      <c r="J19">
        <v>60</v>
      </c>
      <c r="K19">
        <v>0</v>
      </c>
      <c r="N19"/>
      <c r="O19"/>
      <c r="P19"/>
    </row>
    <row r="20" spans="1:16" ht="14.4" x14ac:dyDescent="0.3">
      <c r="A20">
        <v>29153</v>
      </c>
      <c r="B20" t="s">
        <v>4</v>
      </c>
      <c r="C20">
        <v>794</v>
      </c>
      <c r="D20">
        <v>794</v>
      </c>
      <c r="H20">
        <v>29223</v>
      </c>
      <c r="I20" t="s">
        <v>13</v>
      </c>
      <c r="J20">
        <v>563</v>
      </c>
      <c r="K20">
        <v>0</v>
      </c>
      <c r="N20"/>
      <c r="O20"/>
      <c r="P20"/>
    </row>
    <row r="21" spans="1:16" ht="14.4" x14ac:dyDescent="0.3">
      <c r="A21">
        <v>29210</v>
      </c>
      <c r="B21" t="s">
        <v>4</v>
      </c>
      <c r="C21">
        <f>VLOOKUP(A21,Table62[],3,FALSE)</f>
        <v>141</v>
      </c>
      <c r="D21">
        <f>VLOOKUP(A21,Table62[],4,FALSE)</f>
        <v>0</v>
      </c>
      <c r="H21">
        <v>29222</v>
      </c>
      <c r="I21" t="s">
        <v>8</v>
      </c>
      <c r="J21">
        <v>469</v>
      </c>
      <c r="K21">
        <v>0</v>
      </c>
      <c r="N21"/>
      <c r="O21"/>
      <c r="P21"/>
    </row>
    <row r="22" spans="1:16" ht="14.4" x14ac:dyDescent="0.3">
      <c r="A22">
        <v>29092</v>
      </c>
      <c r="B22" t="s">
        <v>4</v>
      </c>
      <c r="C22">
        <f>VLOOKUP(A22,Table62[],3,FALSE)</f>
        <v>459</v>
      </c>
      <c r="D22">
        <f>VLOOKUP(A22,Table62[],4,FALSE)</f>
        <v>0</v>
      </c>
      <c r="H22">
        <v>29221</v>
      </c>
      <c r="I22" t="s">
        <v>15</v>
      </c>
      <c r="J22">
        <v>756</v>
      </c>
      <c r="K22">
        <v>0</v>
      </c>
      <c r="N22"/>
      <c r="O22"/>
      <c r="P22"/>
    </row>
    <row r="23" spans="1:16" ht="14.4" x14ac:dyDescent="0.3">
      <c r="A23">
        <v>29214</v>
      </c>
      <c r="B23" t="s">
        <v>4</v>
      </c>
      <c r="C23">
        <f>VLOOKUP(A23,Table62[],3,FALSE)</f>
        <v>78</v>
      </c>
      <c r="D23">
        <f>VLOOKUP(A23,Table62[],4,FALSE)</f>
        <v>0</v>
      </c>
      <c r="H23">
        <v>29220</v>
      </c>
      <c r="I23" t="s">
        <v>53</v>
      </c>
      <c r="J23">
        <v>672</v>
      </c>
      <c r="K23">
        <v>0</v>
      </c>
      <c r="N23"/>
      <c r="O23"/>
      <c r="P23"/>
    </row>
    <row r="24" spans="1:16" ht="14.4" x14ac:dyDescent="0.3">
      <c r="A24">
        <v>28931</v>
      </c>
      <c r="B24" t="s">
        <v>4</v>
      </c>
      <c r="C24">
        <f>VLOOKUP(A24,Table62[],3,FALSE)</f>
        <v>542</v>
      </c>
      <c r="D24">
        <f>VLOOKUP(A24,Table62[],4,FALSE)</f>
        <v>0</v>
      </c>
      <c r="H24">
        <v>29219</v>
      </c>
      <c r="I24" t="s">
        <v>9</v>
      </c>
      <c r="J24">
        <v>603</v>
      </c>
      <c r="K24">
        <v>0</v>
      </c>
      <c r="N24"/>
      <c r="O24"/>
      <c r="P24"/>
    </row>
    <row r="25" spans="1:16" ht="14.4" x14ac:dyDescent="0.3">
      <c r="A25">
        <v>29170</v>
      </c>
      <c r="B25" t="s">
        <v>4</v>
      </c>
      <c r="C25">
        <f>VLOOKUP(A25,Table62[],3,FALSE)</f>
        <v>503</v>
      </c>
      <c r="D25">
        <f>VLOOKUP(A25,Table62[],4,FALSE)</f>
        <v>0</v>
      </c>
      <c r="H25">
        <v>29215</v>
      </c>
      <c r="I25" t="s">
        <v>91</v>
      </c>
      <c r="J25">
        <v>368</v>
      </c>
      <c r="K25">
        <v>0</v>
      </c>
      <c r="N25"/>
      <c r="O25"/>
      <c r="P25"/>
    </row>
    <row r="26" spans="1:16" ht="14.4" x14ac:dyDescent="0.3">
      <c r="A26">
        <v>29188</v>
      </c>
      <c r="B26" t="s">
        <v>4</v>
      </c>
      <c r="C26">
        <f>VLOOKUP(A26,Table62[],3,FALSE)</f>
        <v>527</v>
      </c>
      <c r="D26">
        <f>VLOOKUP(A26,Table62[],4,FALSE)</f>
        <v>0</v>
      </c>
      <c r="H26">
        <v>29214</v>
      </c>
      <c r="I26" t="s">
        <v>13</v>
      </c>
      <c r="J26">
        <v>78</v>
      </c>
      <c r="K26">
        <v>0</v>
      </c>
      <c r="N26"/>
      <c r="O26"/>
      <c r="P26"/>
    </row>
    <row r="27" spans="1:16" ht="14.4" x14ac:dyDescent="0.3">
      <c r="A27">
        <v>28948</v>
      </c>
      <c r="B27" t="s">
        <v>4</v>
      </c>
      <c r="C27">
        <f>VLOOKUP(A27,Table62[],3,FALSE)</f>
        <v>1139</v>
      </c>
      <c r="D27">
        <f>VLOOKUP(A27,Table62[],4,FALSE)</f>
        <v>0</v>
      </c>
      <c r="H27">
        <v>29213</v>
      </c>
      <c r="I27" t="s">
        <v>13</v>
      </c>
      <c r="J27">
        <v>664</v>
      </c>
      <c r="K27">
        <v>0</v>
      </c>
      <c r="N27"/>
      <c r="O27"/>
      <c r="P27"/>
    </row>
    <row r="28" spans="1:16" ht="14.4" x14ac:dyDescent="0.3">
      <c r="A28">
        <v>29213</v>
      </c>
      <c r="B28" t="s">
        <v>4</v>
      </c>
      <c r="C28">
        <f>VLOOKUP(A28,Table62[],3,FALSE)</f>
        <v>664</v>
      </c>
      <c r="D28">
        <f>VLOOKUP(A28,Table62[],4,FALSE)</f>
        <v>0</v>
      </c>
      <c r="H28">
        <v>29212</v>
      </c>
      <c r="I28" t="s">
        <v>15</v>
      </c>
      <c r="J28">
        <v>605</v>
      </c>
      <c r="K28">
        <v>0</v>
      </c>
      <c r="N28"/>
      <c r="O28"/>
      <c r="P28"/>
    </row>
    <row r="29" spans="1:16" ht="14.4" x14ac:dyDescent="0.3">
      <c r="A29">
        <v>29223</v>
      </c>
      <c r="B29" t="s">
        <v>4</v>
      </c>
      <c r="C29">
        <f>VLOOKUP(A29,Table62[],3,FALSE)</f>
        <v>563</v>
      </c>
      <c r="D29">
        <f>VLOOKUP(A29,Table62[],4,FALSE)</f>
        <v>0</v>
      </c>
      <c r="H29">
        <v>29210</v>
      </c>
      <c r="I29" t="s">
        <v>13</v>
      </c>
      <c r="J29">
        <v>141</v>
      </c>
      <c r="K29">
        <v>0</v>
      </c>
      <c r="N29"/>
      <c r="O29"/>
      <c r="P29"/>
    </row>
    <row r="30" spans="1:16" ht="14.4" x14ac:dyDescent="0.3">
      <c r="A30">
        <v>29212</v>
      </c>
      <c r="B30" t="s">
        <v>46</v>
      </c>
      <c r="C30">
        <f>VLOOKUP(A30,Table62[],3,FALSE)</f>
        <v>605</v>
      </c>
      <c r="D30">
        <f>VLOOKUP(A30,Table62[],4,FALSE)</f>
        <v>0</v>
      </c>
      <c r="H30">
        <v>29209</v>
      </c>
      <c r="I30" t="s">
        <v>53</v>
      </c>
      <c r="J30">
        <v>99</v>
      </c>
      <c r="K30">
        <v>0</v>
      </c>
      <c r="N30"/>
      <c r="O30"/>
      <c r="P30"/>
    </row>
    <row r="31" spans="1:16" ht="14.4" x14ac:dyDescent="0.3">
      <c r="A31">
        <v>29163</v>
      </c>
      <c r="B31" t="s">
        <v>46</v>
      </c>
      <c r="C31">
        <f>VLOOKUP(A31,Table62[],3,FALSE)</f>
        <v>946</v>
      </c>
      <c r="D31">
        <f>VLOOKUP(A31,Table62[],4,FALSE)</f>
        <v>0</v>
      </c>
      <c r="H31">
        <v>29208</v>
      </c>
      <c r="I31" t="s">
        <v>7</v>
      </c>
      <c r="J31">
        <v>0</v>
      </c>
      <c r="K31">
        <v>0</v>
      </c>
      <c r="N31"/>
      <c r="O31"/>
      <c r="P31"/>
    </row>
    <row r="32" spans="1:16" ht="14.4" x14ac:dyDescent="0.3">
      <c r="A32">
        <v>29181</v>
      </c>
      <c r="B32" t="s">
        <v>46</v>
      </c>
      <c r="C32">
        <f>VLOOKUP(A32,Table62[],3,FALSE)</f>
        <v>625</v>
      </c>
      <c r="D32">
        <f>VLOOKUP(A32,Table62[],4,FALSE)</f>
        <v>0</v>
      </c>
      <c r="H32">
        <v>29207</v>
      </c>
      <c r="I32" t="s">
        <v>11</v>
      </c>
      <c r="J32">
        <v>616</v>
      </c>
      <c r="K32">
        <v>0</v>
      </c>
      <c r="N32"/>
      <c r="O32"/>
      <c r="P32"/>
    </row>
    <row r="33" spans="1:16" ht="14.4" x14ac:dyDescent="0.3">
      <c r="A33">
        <v>29174</v>
      </c>
      <c r="B33" t="s">
        <v>46</v>
      </c>
      <c r="C33">
        <f>VLOOKUP(A33,Table62[],3,FALSE)</f>
        <v>350</v>
      </c>
      <c r="D33">
        <f>VLOOKUP(A33,Table62[],4,FALSE)</f>
        <v>0</v>
      </c>
      <c r="H33">
        <v>29206</v>
      </c>
      <c r="I33" t="s">
        <v>53</v>
      </c>
      <c r="J33">
        <v>866</v>
      </c>
      <c r="K33">
        <v>0</v>
      </c>
      <c r="N33"/>
      <c r="O33"/>
      <c r="P33"/>
    </row>
    <row r="34" spans="1:16" ht="14.4" x14ac:dyDescent="0.3">
      <c r="A34">
        <v>29195</v>
      </c>
      <c r="B34" t="s">
        <v>46</v>
      </c>
      <c r="C34">
        <f>VLOOKUP(A34,Table62[],3,FALSE)</f>
        <v>374</v>
      </c>
      <c r="D34">
        <f>VLOOKUP(A34,Table62[],4,FALSE)</f>
        <v>0</v>
      </c>
      <c r="H34">
        <v>29205</v>
      </c>
      <c r="I34" t="s">
        <v>91</v>
      </c>
      <c r="J34">
        <v>655</v>
      </c>
      <c r="K34">
        <v>0</v>
      </c>
      <c r="N34"/>
      <c r="O34"/>
      <c r="P34"/>
    </row>
    <row r="35" spans="1:16" ht="14.4" x14ac:dyDescent="0.3">
      <c r="A35">
        <v>29087</v>
      </c>
      <c r="B35" t="s">
        <v>46</v>
      </c>
      <c r="C35">
        <f>VLOOKUP(A35,Table62[],3,FALSE)</f>
        <v>494</v>
      </c>
      <c r="D35">
        <f>VLOOKUP(A35,Table62[],4,FALSE)</f>
        <v>0</v>
      </c>
      <c r="H35">
        <v>29204</v>
      </c>
      <c r="I35" t="s">
        <v>18</v>
      </c>
      <c r="J35">
        <v>1095</v>
      </c>
      <c r="K35">
        <v>0</v>
      </c>
      <c r="N35"/>
      <c r="O35"/>
      <c r="P35"/>
    </row>
    <row r="36" spans="1:16" ht="14.4" x14ac:dyDescent="0.3">
      <c r="A36">
        <v>29096</v>
      </c>
      <c r="B36" t="s">
        <v>46</v>
      </c>
      <c r="C36">
        <f>VLOOKUP(A36,Table62[],3,FALSE)</f>
        <v>272.5</v>
      </c>
      <c r="D36">
        <f>VLOOKUP(A36,Table62[],4,FALSE)</f>
        <v>0</v>
      </c>
      <c r="H36">
        <v>29203</v>
      </c>
      <c r="I36" t="s">
        <v>53</v>
      </c>
      <c r="J36">
        <v>456</v>
      </c>
      <c r="K36">
        <v>0</v>
      </c>
      <c r="N36"/>
      <c r="O36"/>
      <c r="P36"/>
    </row>
    <row r="37" spans="1:16" ht="14.4" x14ac:dyDescent="0.3">
      <c r="A37">
        <v>29176</v>
      </c>
      <c r="B37" t="s">
        <v>46</v>
      </c>
      <c r="C37">
        <f>VLOOKUP(A37,Table62[],3,FALSE)</f>
        <v>494</v>
      </c>
      <c r="D37">
        <f>VLOOKUP(A37,Table62[],4,FALSE)</f>
        <v>0</v>
      </c>
      <c r="H37">
        <v>29202</v>
      </c>
      <c r="I37" t="s">
        <v>91</v>
      </c>
      <c r="J37">
        <v>598</v>
      </c>
      <c r="K37">
        <v>0</v>
      </c>
      <c r="N37"/>
      <c r="O37"/>
      <c r="P37"/>
    </row>
    <row r="38" spans="1:16" ht="14.4" x14ac:dyDescent="0.3">
      <c r="A38">
        <v>29160</v>
      </c>
      <c r="B38" t="s">
        <v>46</v>
      </c>
      <c r="C38">
        <f>VLOOKUP(A38,Table62[],3,FALSE)</f>
        <v>2758</v>
      </c>
      <c r="D38">
        <f>VLOOKUP(A38,Table62[],4,FALSE)</f>
        <v>0</v>
      </c>
      <c r="H38">
        <v>29201</v>
      </c>
      <c r="I38" t="s">
        <v>8</v>
      </c>
      <c r="J38">
        <v>487</v>
      </c>
      <c r="K38">
        <v>0</v>
      </c>
      <c r="N38"/>
      <c r="O38"/>
      <c r="P38"/>
    </row>
    <row r="39" spans="1:16" ht="14.4" x14ac:dyDescent="0.3">
      <c r="A39">
        <v>29104</v>
      </c>
      <c r="B39" t="s">
        <v>46</v>
      </c>
      <c r="C39">
        <f>VLOOKUP(A39,Table62[],3,FALSE)</f>
        <v>670</v>
      </c>
      <c r="D39">
        <f>VLOOKUP(A39,Table62[],4,FALSE)</f>
        <v>0</v>
      </c>
      <c r="H39">
        <v>29200</v>
      </c>
      <c r="I39" t="s">
        <v>91</v>
      </c>
      <c r="J39">
        <v>731</v>
      </c>
      <c r="K39">
        <v>0</v>
      </c>
      <c r="N39"/>
      <c r="O39"/>
      <c r="P39"/>
    </row>
    <row r="40" spans="1:16" ht="14.4" x14ac:dyDescent="0.3">
      <c r="A40">
        <v>29187</v>
      </c>
      <c r="B40" t="s">
        <v>46</v>
      </c>
      <c r="C40">
        <f>VLOOKUP(A40,Table62[],3,FALSE)</f>
        <v>466</v>
      </c>
      <c r="D40">
        <f>VLOOKUP(A40,Table62[],4,FALSE)</f>
        <v>0</v>
      </c>
      <c r="H40">
        <v>29199</v>
      </c>
      <c r="I40" t="s">
        <v>11</v>
      </c>
      <c r="J40">
        <v>440</v>
      </c>
      <c r="K40">
        <v>0</v>
      </c>
      <c r="N40"/>
      <c r="O40"/>
      <c r="P40"/>
    </row>
    <row r="41" spans="1:16" ht="14.4" x14ac:dyDescent="0.3">
      <c r="A41">
        <v>29221</v>
      </c>
      <c r="B41" t="s">
        <v>46</v>
      </c>
      <c r="C41">
        <f>VLOOKUP(A41,Table62[],3,FALSE)</f>
        <v>756</v>
      </c>
      <c r="D41">
        <f>VLOOKUP(A41,Table62[],4,FALSE)</f>
        <v>0</v>
      </c>
      <c r="H41">
        <v>29198</v>
      </c>
      <c r="I41" t="s">
        <v>8</v>
      </c>
      <c r="J41">
        <v>607</v>
      </c>
      <c r="K41">
        <v>0</v>
      </c>
      <c r="N41"/>
      <c r="O41"/>
      <c r="P41"/>
    </row>
    <row r="42" spans="1:16" ht="14.4" x14ac:dyDescent="0.3">
      <c r="A42">
        <v>29175</v>
      </c>
      <c r="B42" t="s">
        <v>46</v>
      </c>
      <c r="C42">
        <f>VLOOKUP(A42,Table62[],3,FALSE)</f>
        <v>810</v>
      </c>
      <c r="D42">
        <f>VLOOKUP(A42,Table62[],4,FALSE)</f>
        <v>0</v>
      </c>
      <c r="H42">
        <v>29197</v>
      </c>
      <c r="I42" t="s">
        <v>18</v>
      </c>
      <c r="J42">
        <v>415</v>
      </c>
      <c r="K42">
        <v>0</v>
      </c>
      <c r="N42"/>
      <c r="O42"/>
      <c r="P42"/>
    </row>
    <row r="43" spans="1:16" ht="14.4" x14ac:dyDescent="0.3">
      <c r="A43">
        <v>29158</v>
      </c>
      <c r="B43" t="s">
        <v>46</v>
      </c>
      <c r="C43">
        <f>VLOOKUP(A43,Table62[],3,FALSE)</f>
        <v>646</v>
      </c>
      <c r="D43">
        <f>VLOOKUP(A43,Table62[],4,FALSE)</f>
        <v>0</v>
      </c>
      <c r="H43">
        <v>29196</v>
      </c>
      <c r="I43" t="s">
        <v>91</v>
      </c>
      <c r="J43">
        <v>1379</v>
      </c>
      <c r="K43">
        <v>0</v>
      </c>
      <c r="N43"/>
      <c r="O43"/>
      <c r="P43"/>
    </row>
    <row r="44" spans="1:16" ht="14.4" x14ac:dyDescent="0.3">
      <c r="A44">
        <v>29204</v>
      </c>
      <c r="B44" t="s">
        <v>38</v>
      </c>
      <c r="C44">
        <f>VLOOKUP(A44,Table62[],3,FALSE)</f>
        <v>1095</v>
      </c>
      <c r="D44">
        <f>VLOOKUP(A44,Table62[],4,FALSE)</f>
        <v>0</v>
      </c>
      <c r="H44">
        <v>29195</v>
      </c>
      <c r="I44" t="s">
        <v>15</v>
      </c>
      <c r="J44">
        <v>374</v>
      </c>
      <c r="K44">
        <v>0</v>
      </c>
      <c r="N44"/>
      <c r="O44"/>
      <c r="P44"/>
    </row>
    <row r="45" spans="1:16" ht="14.4" x14ac:dyDescent="0.3">
      <c r="A45">
        <v>29145</v>
      </c>
      <c r="B45" t="s">
        <v>38</v>
      </c>
      <c r="C45">
        <f>VLOOKUP(A45,Table62[],3,FALSE)</f>
        <v>452</v>
      </c>
      <c r="D45">
        <f>VLOOKUP(A45,Table62[],4,FALSE)</f>
        <v>0</v>
      </c>
      <c r="H45">
        <v>29194</v>
      </c>
      <c r="I45" t="s">
        <v>53</v>
      </c>
      <c r="J45">
        <v>317</v>
      </c>
      <c r="K45">
        <v>0</v>
      </c>
      <c r="N45"/>
      <c r="O45"/>
      <c r="P45"/>
    </row>
    <row r="46" spans="1:16" ht="14.4" x14ac:dyDescent="0.3">
      <c r="A46">
        <v>29186</v>
      </c>
      <c r="B46" t="s">
        <v>38</v>
      </c>
      <c r="C46">
        <f>VLOOKUP(A46,Table62[],3,FALSE)</f>
        <v>472</v>
      </c>
      <c r="D46">
        <f>VLOOKUP(A46,Table62[],4,FALSE)</f>
        <v>0</v>
      </c>
      <c r="H46">
        <v>29193</v>
      </c>
      <c r="I46" t="s">
        <v>18</v>
      </c>
      <c r="J46">
        <v>1984</v>
      </c>
      <c r="K46">
        <v>0</v>
      </c>
      <c r="N46"/>
      <c r="O46"/>
      <c r="P46"/>
    </row>
    <row r="47" spans="1:16" ht="14.4" x14ac:dyDescent="0.3">
      <c r="A47">
        <v>29162</v>
      </c>
      <c r="B47" t="s">
        <v>38</v>
      </c>
      <c r="C47">
        <f>VLOOKUP(A47,Table62[],3,FALSE)</f>
        <v>514</v>
      </c>
      <c r="D47">
        <f>VLOOKUP(A47,Table62[],4,FALSE)</f>
        <v>0</v>
      </c>
      <c r="H47">
        <v>29192</v>
      </c>
      <c r="I47" t="s">
        <v>9</v>
      </c>
      <c r="J47">
        <v>425</v>
      </c>
      <c r="K47">
        <v>0</v>
      </c>
      <c r="N47"/>
      <c r="O47"/>
      <c r="P47"/>
    </row>
    <row r="48" spans="1:16" ht="14.4" x14ac:dyDescent="0.3">
      <c r="A48">
        <v>29101</v>
      </c>
      <c r="B48" t="s">
        <v>38</v>
      </c>
      <c r="C48">
        <f>VLOOKUP(A48,Table62[],3,FALSE)</f>
        <v>496</v>
      </c>
      <c r="D48">
        <f>VLOOKUP(A48,Table62[],4,FALSE)</f>
        <v>0</v>
      </c>
      <c r="H48">
        <v>29191</v>
      </c>
      <c r="I48" t="s">
        <v>91</v>
      </c>
      <c r="J48">
        <v>765</v>
      </c>
      <c r="K48">
        <v>0</v>
      </c>
      <c r="N48"/>
      <c r="O48"/>
      <c r="P48"/>
    </row>
    <row r="49" spans="1:16" ht="14.4" x14ac:dyDescent="0.3">
      <c r="A49">
        <v>29197</v>
      </c>
      <c r="B49" t="s">
        <v>38</v>
      </c>
      <c r="C49">
        <f>VLOOKUP(A49,Table62[],3,FALSE)</f>
        <v>415</v>
      </c>
      <c r="D49">
        <f>VLOOKUP(A49,Table62[],4,FALSE)</f>
        <v>0</v>
      </c>
      <c r="H49">
        <v>29190</v>
      </c>
      <c r="I49" t="s">
        <v>53</v>
      </c>
      <c r="J49">
        <v>519.65</v>
      </c>
      <c r="K49">
        <v>0</v>
      </c>
      <c r="N49"/>
      <c r="O49"/>
      <c r="P49"/>
    </row>
    <row r="50" spans="1:16" ht="14.4" x14ac:dyDescent="0.3">
      <c r="A50">
        <v>29161</v>
      </c>
      <c r="B50" t="s">
        <v>38</v>
      </c>
      <c r="C50">
        <f>VLOOKUP(A50,Table62[],3,FALSE)</f>
        <v>541</v>
      </c>
      <c r="D50">
        <f>VLOOKUP(A50,Table62[],4,FALSE)</f>
        <v>0</v>
      </c>
      <c r="H50">
        <v>29189</v>
      </c>
      <c r="I50" t="s">
        <v>11</v>
      </c>
      <c r="J50">
        <v>295</v>
      </c>
      <c r="K50">
        <v>0</v>
      </c>
      <c r="N50"/>
      <c r="O50"/>
      <c r="P50"/>
    </row>
    <row r="51" spans="1:16" ht="14.4" x14ac:dyDescent="0.3">
      <c r="A51">
        <v>29183</v>
      </c>
      <c r="B51" t="s">
        <v>38</v>
      </c>
      <c r="C51">
        <f>VLOOKUP(A51,Table62[],3,FALSE)</f>
        <v>180</v>
      </c>
      <c r="D51">
        <f>VLOOKUP(A51,Table62[],4,FALSE)</f>
        <v>0</v>
      </c>
      <c r="H51">
        <v>29188</v>
      </c>
      <c r="I51" t="s">
        <v>13</v>
      </c>
      <c r="J51">
        <v>527</v>
      </c>
      <c r="K51">
        <v>0</v>
      </c>
      <c r="N51"/>
      <c r="O51"/>
      <c r="P51"/>
    </row>
    <row r="52" spans="1:16" ht="14.4" x14ac:dyDescent="0.3">
      <c r="A52">
        <v>29193</v>
      </c>
      <c r="B52" t="s">
        <v>38</v>
      </c>
      <c r="C52">
        <f>VLOOKUP(A52,Table62[],3,FALSE)</f>
        <v>1984</v>
      </c>
      <c r="D52">
        <f>VLOOKUP(A52,Table62[],4,FALSE)</f>
        <v>0</v>
      </c>
      <c r="H52">
        <v>29187</v>
      </c>
      <c r="I52" t="s">
        <v>15</v>
      </c>
      <c r="J52">
        <v>466</v>
      </c>
      <c r="K52">
        <v>0</v>
      </c>
      <c r="N52"/>
      <c r="O52"/>
      <c r="P52"/>
    </row>
    <row r="53" spans="1:16" ht="14.4" x14ac:dyDescent="0.3">
      <c r="A53">
        <v>29154</v>
      </c>
      <c r="B53" t="s">
        <v>38</v>
      </c>
      <c r="C53">
        <f>VLOOKUP(A53,Table62[],3,FALSE)</f>
        <v>68</v>
      </c>
      <c r="D53">
        <f>VLOOKUP(A53,Table62[],4,FALSE)</f>
        <v>0</v>
      </c>
      <c r="H53">
        <v>29186</v>
      </c>
      <c r="I53" t="s">
        <v>18</v>
      </c>
      <c r="J53">
        <v>472</v>
      </c>
      <c r="K53">
        <v>0</v>
      </c>
      <c r="N53"/>
      <c r="O53"/>
      <c r="P53"/>
    </row>
    <row r="54" spans="1:16" ht="14.4" x14ac:dyDescent="0.3">
      <c r="A54">
        <v>29172</v>
      </c>
      <c r="B54" t="s">
        <v>1</v>
      </c>
      <c r="C54">
        <f>VLOOKUP(A54,Table62[],3,FALSE)</f>
        <v>511</v>
      </c>
      <c r="D54">
        <f>VLOOKUP(A54,Table62[],4,FALSE)</f>
        <v>0</v>
      </c>
      <c r="H54">
        <v>29185</v>
      </c>
      <c r="I54" t="s">
        <v>9</v>
      </c>
      <c r="J54">
        <v>917</v>
      </c>
      <c r="K54">
        <v>0</v>
      </c>
      <c r="N54"/>
      <c r="O54"/>
      <c r="P54"/>
    </row>
    <row r="55" spans="1:16" ht="14.4" x14ac:dyDescent="0.3">
      <c r="A55">
        <v>29094</v>
      </c>
      <c r="B55" t="s">
        <v>1</v>
      </c>
      <c r="C55">
        <f>VLOOKUP(A55,Table62[],3,FALSE)</f>
        <v>258</v>
      </c>
      <c r="D55">
        <f>VLOOKUP(A55,Table62[],4,FALSE)</f>
        <v>0</v>
      </c>
      <c r="H55">
        <v>29184</v>
      </c>
      <c r="I55" t="s">
        <v>8</v>
      </c>
      <c r="J55">
        <v>460</v>
      </c>
      <c r="K55">
        <v>0</v>
      </c>
      <c r="N55"/>
      <c r="O55"/>
      <c r="P55"/>
    </row>
    <row r="56" spans="1:16" ht="14.4" x14ac:dyDescent="0.3">
      <c r="A56">
        <v>29177</v>
      </c>
      <c r="B56" t="s">
        <v>1</v>
      </c>
      <c r="C56">
        <f>VLOOKUP(A56,Table62[],3,FALSE)</f>
        <v>422</v>
      </c>
      <c r="D56">
        <f>VLOOKUP(A56,Table62[],4,FALSE)</f>
        <v>0</v>
      </c>
      <c r="H56">
        <v>29183</v>
      </c>
      <c r="I56" t="s">
        <v>18</v>
      </c>
      <c r="J56">
        <v>180</v>
      </c>
      <c r="K56">
        <v>0</v>
      </c>
      <c r="N56"/>
      <c r="O56"/>
      <c r="P56"/>
    </row>
    <row r="57" spans="1:16" ht="14.4" x14ac:dyDescent="0.3">
      <c r="A57">
        <v>29178</v>
      </c>
      <c r="B57" t="s">
        <v>1</v>
      </c>
      <c r="C57">
        <f>VLOOKUP(A57,Table62[],3,FALSE)</f>
        <v>527</v>
      </c>
      <c r="D57">
        <f>VLOOKUP(A57,Table62[],4,FALSE)</f>
        <v>0</v>
      </c>
      <c r="H57">
        <v>29182</v>
      </c>
      <c r="I57" t="s">
        <v>13</v>
      </c>
      <c r="J57">
        <v>444</v>
      </c>
      <c r="K57">
        <v>444</v>
      </c>
      <c r="N57"/>
      <c r="O57"/>
      <c r="P57"/>
    </row>
    <row r="58" spans="1:16" ht="14.4" x14ac:dyDescent="0.3">
      <c r="A58">
        <v>29184</v>
      </c>
      <c r="B58" t="s">
        <v>1</v>
      </c>
      <c r="C58">
        <f>VLOOKUP(A58,Table62[],3,FALSE)</f>
        <v>460</v>
      </c>
      <c r="D58">
        <f>VLOOKUP(A58,Table62[],4,FALSE)</f>
        <v>0</v>
      </c>
      <c r="H58">
        <v>29181</v>
      </c>
      <c r="I58" t="s">
        <v>15</v>
      </c>
      <c r="J58">
        <v>625</v>
      </c>
      <c r="K58">
        <v>0</v>
      </c>
      <c r="N58"/>
      <c r="O58"/>
      <c r="P58"/>
    </row>
    <row r="59" spans="1:16" ht="14.4" x14ac:dyDescent="0.3">
      <c r="A59">
        <v>29086</v>
      </c>
      <c r="B59" t="s">
        <v>1</v>
      </c>
      <c r="C59">
        <f>VLOOKUP(A59,Table62[],3,FALSE)</f>
        <v>979</v>
      </c>
      <c r="D59">
        <f>VLOOKUP(A59,Table62[],4,FALSE)</f>
        <v>0</v>
      </c>
      <c r="H59">
        <v>29180</v>
      </c>
      <c r="I59" t="s">
        <v>8</v>
      </c>
      <c r="J59">
        <v>473</v>
      </c>
      <c r="K59">
        <v>0</v>
      </c>
      <c r="N59"/>
      <c r="O59"/>
      <c r="P59"/>
    </row>
    <row r="60" spans="1:16" ht="14.4" x14ac:dyDescent="0.3">
      <c r="A60">
        <v>29100</v>
      </c>
      <c r="B60" t="s">
        <v>1</v>
      </c>
      <c r="C60">
        <f>VLOOKUP(A60,Table62[],3,FALSE)</f>
        <v>1488</v>
      </c>
      <c r="D60">
        <f>VLOOKUP(A60,Table62[],4,FALSE)</f>
        <v>0</v>
      </c>
      <c r="H60">
        <v>29179</v>
      </c>
      <c r="I60" t="s">
        <v>53</v>
      </c>
      <c r="J60">
        <v>522</v>
      </c>
      <c r="K60">
        <v>522</v>
      </c>
      <c r="N60"/>
      <c r="O60"/>
      <c r="P60"/>
    </row>
    <row r="61" spans="1:16" ht="14.4" x14ac:dyDescent="0.3">
      <c r="A61">
        <v>29201</v>
      </c>
      <c r="B61" t="s">
        <v>1</v>
      </c>
      <c r="C61">
        <f>VLOOKUP(A61,Table62[],3,FALSE)</f>
        <v>487</v>
      </c>
      <c r="D61">
        <f>VLOOKUP(A61,Table62[],4,FALSE)</f>
        <v>0</v>
      </c>
      <c r="H61">
        <v>29178</v>
      </c>
      <c r="I61" t="s">
        <v>8</v>
      </c>
      <c r="J61">
        <v>527</v>
      </c>
      <c r="K61">
        <v>0</v>
      </c>
      <c r="N61"/>
      <c r="O61"/>
      <c r="P61"/>
    </row>
    <row r="62" spans="1:16" ht="14.4" x14ac:dyDescent="0.3">
      <c r="A62">
        <v>29198</v>
      </c>
      <c r="B62" t="s">
        <v>1</v>
      </c>
      <c r="C62">
        <f>VLOOKUP(A62,Table62[],3,FALSE)</f>
        <v>607</v>
      </c>
      <c r="D62">
        <f>VLOOKUP(A62,Table62[],4,FALSE)</f>
        <v>0</v>
      </c>
      <c r="H62">
        <v>29177</v>
      </c>
      <c r="I62" t="s">
        <v>8</v>
      </c>
      <c r="J62">
        <v>422</v>
      </c>
      <c r="K62">
        <v>0</v>
      </c>
      <c r="N62"/>
      <c r="O62"/>
      <c r="P62"/>
    </row>
    <row r="63" spans="1:16" ht="14.4" x14ac:dyDescent="0.3">
      <c r="A63">
        <v>29180</v>
      </c>
      <c r="B63" t="s">
        <v>1</v>
      </c>
      <c r="C63">
        <f>VLOOKUP(A63,Table62[],3,FALSE)</f>
        <v>473</v>
      </c>
      <c r="D63">
        <f>VLOOKUP(A63,Table62[],4,FALSE)</f>
        <v>0</v>
      </c>
      <c r="H63">
        <v>29176</v>
      </c>
      <c r="I63" t="s">
        <v>15</v>
      </c>
      <c r="J63">
        <v>494</v>
      </c>
      <c r="K63">
        <v>0</v>
      </c>
      <c r="N63"/>
      <c r="O63"/>
      <c r="P63"/>
    </row>
    <row r="64" spans="1:16" ht="14.4" x14ac:dyDescent="0.3">
      <c r="A64">
        <v>29151</v>
      </c>
      <c r="B64" t="s">
        <v>1</v>
      </c>
      <c r="C64">
        <f>VLOOKUP(A64,Table62[],3,FALSE)</f>
        <v>385</v>
      </c>
      <c r="D64">
        <f>VLOOKUP(A64,Table62[],4,FALSE)</f>
        <v>0</v>
      </c>
      <c r="H64">
        <v>29175</v>
      </c>
      <c r="I64" t="s">
        <v>15</v>
      </c>
      <c r="J64">
        <v>810</v>
      </c>
      <c r="K64">
        <v>0</v>
      </c>
      <c r="N64"/>
      <c r="O64"/>
      <c r="P64"/>
    </row>
    <row r="65" spans="1:16" ht="14.4" x14ac:dyDescent="0.3">
      <c r="A65">
        <v>29088</v>
      </c>
      <c r="B65" t="s">
        <v>1</v>
      </c>
      <c r="C65">
        <f>VLOOKUP(A65,Table62[],3,FALSE)</f>
        <v>1832</v>
      </c>
      <c r="D65">
        <f>VLOOKUP(A65,Table62[],4,FALSE)</f>
        <v>0</v>
      </c>
      <c r="H65">
        <v>29174</v>
      </c>
      <c r="I65" t="s">
        <v>15</v>
      </c>
      <c r="J65">
        <v>350</v>
      </c>
      <c r="K65">
        <v>0</v>
      </c>
      <c r="N65"/>
      <c r="O65"/>
      <c r="P65"/>
    </row>
    <row r="66" spans="1:16" ht="14.4" x14ac:dyDescent="0.3">
      <c r="A66">
        <v>29222</v>
      </c>
      <c r="B66" t="s">
        <v>1</v>
      </c>
      <c r="C66">
        <f>VLOOKUP(A66,Table62[],3,FALSE)</f>
        <v>469</v>
      </c>
      <c r="D66">
        <f>VLOOKUP(A66,Table62[],4,FALSE)</f>
        <v>0</v>
      </c>
      <c r="H66">
        <v>29172</v>
      </c>
      <c r="I66" t="s">
        <v>8</v>
      </c>
      <c r="J66">
        <v>511</v>
      </c>
      <c r="K66">
        <v>0</v>
      </c>
      <c r="N66"/>
      <c r="O66"/>
      <c r="P66"/>
    </row>
    <row r="67" spans="1:16" ht="14.4" x14ac:dyDescent="0.3">
      <c r="A67">
        <v>29225</v>
      </c>
      <c r="B67" t="s">
        <v>1</v>
      </c>
      <c r="C67">
        <f>VLOOKUP(A67,Table62[],3,FALSE)</f>
        <v>1309</v>
      </c>
      <c r="D67">
        <f>VLOOKUP(A67,Table62[],4,FALSE)</f>
        <v>1309</v>
      </c>
      <c r="H67">
        <v>29171</v>
      </c>
      <c r="I67" t="s">
        <v>91</v>
      </c>
      <c r="J67">
        <v>459</v>
      </c>
      <c r="K67">
        <v>0</v>
      </c>
      <c r="N67"/>
      <c r="O67"/>
      <c r="P67"/>
    </row>
    <row r="68" spans="1:16" ht="14.4" x14ac:dyDescent="0.3">
      <c r="A68">
        <v>29179</v>
      </c>
      <c r="B68" t="s">
        <v>52</v>
      </c>
      <c r="C68">
        <f>VLOOKUP(A68,Table62[],3,FALSE)</f>
        <v>522</v>
      </c>
      <c r="D68">
        <f>VLOOKUP(A68,Table62[],4,FALSE)</f>
        <v>522</v>
      </c>
      <c r="H68">
        <v>29170</v>
      </c>
      <c r="I68" t="s">
        <v>13</v>
      </c>
      <c r="J68">
        <v>503</v>
      </c>
      <c r="K68">
        <v>0</v>
      </c>
      <c r="N68"/>
      <c r="O68"/>
      <c r="P68"/>
    </row>
    <row r="69" spans="1:16" ht="14.4" x14ac:dyDescent="0.3">
      <c r="A69">
        <v>29138</v>
      </c>
      <c r="B69" t="s">
        <v>52</v>
      </c>
      <c r="C69">
        <f>VLOOKUP(A69,Table62[],3,FALSE)</f>
        <v>605</v>
      </c>
      <c r="D69">
        <f>VLOOKUP(A69,Table62[],4,FALSE)</f>
        <v>0</v>
      </c>
      <c r="H69">
        <v>29169</v>
      </c>
      <c r="I69" t="s">
        <v>91</v>
      </c>
      <c r="J69">
        <v>301</v>
      </c>
      <c r="K69">
        <v>0</v>
      </c>
      <c r="N69"/>
      <c r="O69"/>
      <c r="P69"/>
    </row>
    <row r="70" spans="1:16" ht="14.4" x14ac:dyDescent="0.3">
      <c r="A70">
        <v>29209</v>
      </c>
      <c r="B70" t="s">
        <v>52</v>
      </c>
      <c r="C70">
        <f>VLOOKUP(A70,Table62[],3,FALSE)</f>
        <v>99</v>
      </c>
      <c r="D70">
        <f>VLOOKUP(A70,Table62[],4,FALSE)</f>
        <v>0</v>
      </c>
      <c r="H70">
        <v>29168</v>
      </c>
      <c r="I70" t="s">
        <v>9</v>
      </c>
      <c r="J70">
        <v>23</v>
      </c>
      <c r="K70">
        <v>0</v>
      </c>
      <c r="N70"/>
      <c r="O70"/>
      <c r="P70"/>
    </row>
    <row r="71" spans="1:16" ht="14.4" x14ac:dyDescent="0.3">
      <c r="A71">
        <v>29190</v>
      </c>
      <c r="B71" t="s">
        <v>52</v>
      </c>
      <c r="C71">
        <f>VLOOKUP(A71,Table62[],3,FALSE)</f>
        <v>519.65</v>
      </c>
      <c r="D71">
        <f>VLOOKUP(A71,Table62[],4,FALSE)</f>
        <v>0</v>
      </c>
      <c r="H71">
        <v>29167</v>
      </c>
      <c r="I71" t="s">
        <v>11</v>
      </c>
      <c r="J71">
        <v>917</v>
      </c>
      <c r="K71">
        <v>0</v>
      </c>
      <c r="N71"/>
      <c r="O71"/>
      <c r="P71"/>
    </row>
    <row r="72" spans="1:16" ht="14.4" x14ac:dyDescent="0.3">
      <c r="A72">
        <v>29203</v>
      </c>
      <c r="B72" t="s">
        <v>52</v>
      </c>
      <c r="C72">
        <f>VLOOKUP(A72,Table62[],3,FALSE)</f>
        <v>456</v>
      </c>
      <c r="D72">
        <f>VLOOKUP(A72,Table62[],4,FALSE)</f>
        <v>0</v>
      </c>
      <c r="H72">
        <v>29166</v>
      </c>
      <c r="I72" t="s">
        <v>91</v>
      </c>
      <c r="J72">
        <v>367</v>
      </c>
      <c r="K72">
        <v>0</v>
      </c>
      <c r="N72"/>
      <c r="O72"/>
      <c r="P72"/>
    </row>
    <row r="73" spans="1:16" ht="14.4" x14ac:dyDescent="0.3">
      <c r="A73">
        <v>29076</v>
      </c>
      <c r="B73" t="s">
        <v>52</v>
      </c>
      <c r="C73">
        <f>VLOOKUP(A73,Table62[],3,FALSE)</f>
        <v>712</v>
      </c>
      <c r="D73">
        <f>VLOOKUP(A73,Table62[],4,FALSE)</f>
        <v>0</v>
      </c>
      <c r="H73">
        <v>29165</v>
      </c>
      <c r="I73" t="s">
        <v>7</v>
      </c>
      <c r="J73">
        <v>4042</v>
      </c>
      <c r="K73">
        <v>0</v>
      </c>
      <c r="N73"/>
      <c r="O73"/>
      <c r="P73"/>
    </row>
    <row r="74" spans="1:16" ht="14.4" x14ac:dyDescent="0.3">
      <c r="A74">
        <v>29220</v>
      </c>
      <c r="B74" t="s">
        <v>52</v>
      </c>
      <c r="C74">
        <f>VLOOKUP(A74,Table62[],3,FALSE)</f>
        <v>672</v>
      </c>
      <c r="D74">
        <f>VLOOKUP(A74,Table62[],4,FALSE)</f>
        <v>0</v>
      </c>
      <c r="H74">
        <v>29164</v>
      </c>
      <c r="I74" t="s">
        <v>13</v>
      </c>
      <c r="J74">
        <v>476</v>
      </c>
      <c r="K74">
        <v>0</v>
      </c>
      <c r="N74"/>
      <c r="O74"/>
      <c r="P74"/>
    </row>
    <row r="75" spans="1:16" ht="14.4" x14ac:dyDescent="0.3">
      <c r="A75">
        <v>29095</v>
      </c>
      <c r="B75" t="s">
        <v>52</v>
      </c>
      <c r="C75">
        <f>VLOOKUP(A75,Table62[],3,FALSE)</f>
        <v>640</v>
      </c>
      <c r="D75">
        <f>VLOOKUP(A75,Table62[],4,FALSE)</f>
        <v>0</v>
      </c>
      <c r="H75">
        <v>29163</v>
      </c>
      <c r="I75" t="s">
        <v>15</v>
      </c>
      <c r="J75">
        <v>946</v>
      </c>
      <c r="K75">
        <v>0</v>
      </c>
      <c r="N75"/>
      <c r="O75"/>
      <c r="P75"/>
    </row>
    <row r="76" spans="1:16" ht="14.4" x14ac:dyDescent="0.3">
      <c r="A76">
        <v>29194</v>
      </c>
      <c r="B76" t="s">
        <v>52</v>
      </c>
      <c r="C76">
        <f>VLOOKUP(A76,Table62[],3,FALSE)</f>
        <v>317</v>
      </c>
      <c r="D76">
        <f>VLOOKUP(A76,Table62[],4,FALSE)</f>
        <v>0</v>
      </c>
      <c r="H76">
        <v>29162</v>
      </c>
      <c r="I76" t="s">
        <v>18</v>
      </c>
      <c r="J76">
        <v>514</v>
      </c>
      <c r="K76">
        <v>0</v>
      </c>
      <c r="N76"/>
      <c r="O76"/>
      <c r="P76"/>
    </row>
    <row r="77" spans="1:16" ht="14.4" x14ac:dyDescent="0.3">
      <c r="A77">
        <v>29224</v>
      </c>
      <c r="B77" t="s">
        <v>52</v>
      </c>
      <c r="C77">
        <f>VLOOKUP(A77,Table62[],3,FALSE)</f>
        <v>60</v>
      </c>
      <c r="D77">
        <f>VLOOKUP(A77,Table62[],4,FALSE)</f>
        <v>0</v>
      </c>
      <c r="H77">
        <v>29161</v>
      </c>
      <c r="I77" t="s">
        <v>18</v>
      </c>
      <c r="J77">
        <v>541</v>
      </c>
      <c r="K77">
        <v>0</v>
      </c>
      <c r="N77"/>
      <c r="O77"/>
      <c r="P77"/>
    </row>
    <row r="78" spans="1:16" ht="14.4" x14ac:dyDescent="0.3">
      <c r="A78">
        <v>29206</v>
      </c>
      <c r="B78" t="s">
        <v>52</v>
      </c>
      <c r="C78">
        <f>VLOOKUP(A78,Table62[],3,FALSE)</f>
        <v>866</v>
      </c>
      <c r="D78">
        <f>VLOOKUP(A78,Table62[],4,FALSE)</f>
        <v>0</v>
      </c>
      <c r="H78">
        <v>29160</v>
      </c>
      <c r="I78" t="s">
        <v>15</v>
      </c>
      <c r="J78">
        <v>2758</v>
      </c>
      <c r="K78">
        <v>0</v>
      </c>
      <c r="N78"/>
      <c r="O78"/>
      <c r="P78"/>
    </row>
    <row r="79" spans="1:16" ht="14.4" x14ac:dyDescent="0.3">
      <c r="A79">
        <v>29219</v>
      </c>
      <c r="B79" t="s">
        <v>3</v>
      </c>
      <c r="C79">
        <f>VLOOKUP(A79,Table62[],3,FALSE)</f>
        <v>603</v>
      </c>
      <c r="D79">
        <f>VLOOKUP(A79,Table62[],4,FALSE)</f>
        <v>0</v>
      </c>
      <c r="H79">
        <v>29159</v>
      </c>
      <c r="I79" t="s">
        <v>11</v>
      </c>
      <c r="J79">
        <v>2718.65</v>
      </c>
      <c r="K79">
        <v>2718.65</v>
      </c>
      <c r="N79"/>
      <c r="O79"/>
      <c r="P79"/>
    </row>
    <row r="80" spans="1:16" ht="14.4" x14ac:dyDescent="0.3">
      <c r="A80">
        <v>29168</v>
      </c>
      <c r="B80" t="s">
        <v>3</v>
      </c>
      <c r="C80">
        <f>VLOOKUP(A80,Table62[],3,FALSE)</f>
        <v>23</v>
      </c>
      <c r="D80">
        <f>VLOOKUP(A80,Table62[],4,FALSE)</f>
        <v>0</v>
      </c>
      <c r="H80">
        <v>29158</v>
      </c>
      <c r="I80" t="s">
        <v>15</v>
      </c>
      <c r="J80">
        <v>646</v>
      </c>
      <c r="K80">
        <v>0</v>
      </c>
      <c r="N80"/>
      <c r="O80"/>
      <c r="P80"/>
    </row>
    <row r="81" spans="1:16" ht="14.4" x14ac:dyDescent="0.3">
      <c r="A81">
        <v>29157</v>
      </c>
      <c r="B81" t="s">
        <v>3</v>
      </c>
      <c r="C81">
        <f>VLOOKUP(A81,Table62[],3,FALSE)</f>
        <v>1717</v>
      </c>
      <c r="D81">
        <f>VLOOKUP(A81,Table62[],4,FALSE)</f>
        <v>1717</v>
      </c>
      <c r="H81">
        <v>29157</v>
      </c>
      <c r="I81" t="s">
        <v>9</v>
      </c>
      <c r="J81">
        <v>1717</v>
      </c>
      <c r="K81">
        <v>1717</v>
      </c>
      <c r="N81"/>
      <c r="O81"/>
      <c r="P81"/>
    </row>
    <row r="82" spans="1:16" ht="14.4" x14ac:dyDescent="0.3">
      <c r="A82">
        <v>28928</v>
      </c>
      <c r="B82" t="s">
        <v>3</v>
      </c>
      <c r="C82">
        <f>VLOOKUP(A82,Table62[],3,FALSE)</f>
        <v>2625</v>
      </c>
      <c r="D82">
        <f>VLOOKUP(A82,Table62[],4,FALSE)</f>
        <v>0</v>
      </c>
      <c r="H82">
        <v>29155</v>
      </c>
      <c r="I82" t="s">
        <v>9</v>
      </c>
      <c r="J82">
        <v>318</v>
      </c>
      <c r="K82">
        <v>0</v>
      </c>
      <c r="N82"/>
      <c r="O82"/>
      <c r="P82"/>
    </row>
    <row r="83" spans="1:16" ht="14.4" x14ac:dyDescent="0.3">
      <c r="A83">
        <v>29192</v>
      </c>
      <c r="B83" t="s">
        <v>3</v>
      </c>
      <c r="C83">
        <f>VLOOKUP(A83,Table62[],3,FALSE)</f>
        <v>425</v>
      </c>
      <c r="D83">
        <f>VLOOKUP(A83,Table62[],4,FALSE)</f>
        <v>0</v>
      </c>
      <c r="H83">
        <v>29154</v>
      </c>
      <c r="I83" t="s">
        <v>18</v>
      </c>
      <c r="J83">
        <v>68</v>
      </c>
      <c r="K83">
        <v>0</v>
      </c>
      <c r="N83"/>
      <c r="O83"/>
      <c r="P83"/>
    </row>
    <row r="84" spans="1:16" ht="14.4" x14ac:dyDescent="0.3">
      <c r="A84">
        <v>29078</v>
      </c>
      <c r="B84" t="s">
        <v>3</v>
      </c>
      <c r="C84">
        <f>VLOOKUP(A84,Table62[],3,FALSE)</f>
        <v>367</v>
      </c>
      <c r="D84">
        <f>VLOOKUP(A84,Table62[],4,FALSE)</f>
        <v>0</v>
      </c>
      <c r="H84">
        <v>29151</v>
      </c>
      <c r="I84" t="s">
        <v>8</v>
      </c>
      <c r="J84">
        <v>385</v>
      </c>
      <c r="K84">
        <v>0</v>
      </c>
      <c r="N84"/>
      <c r="O84"/>
      <c r="P84"/>
    </row>
    <row r="85" spans="1:16" ht="14.4" x14ac:dyDescent="0.3">
      <c r="A85">
        <v>29185</v>
      </c>
      <c r="B85" t="s">
        <v>3</v>
      </c>
      <c r="C85">
        <f>VLOOKUP(A85,Table62[],3,FALSE)</f>
        <v>917</v>
      </c>
      <c r="D85">
        <f>VLOOKUP(A85,Table62[],4,FALSE)</f>
        <v>0</v>
      </c>
      <c r="H85">
        <v>29147</v>
      </c>
      <c r="I85" t="s">
        <v>15</v>
      </c>
      <c r="J85">
        <v>43</v>
      </c>
      <c r="K85">
        <v>43</v>
      </c>
      <c r="N85"/>
      <c r="O85"/>
      <c r="P85"/>
    </row>
    <row r="86" spans="1:16" ht="14.4" x14ac:dyDescent="0.3">
      <c r="A86">
        <v>29128</v>
      </c>
      <c r="B86" t="s">
        <v>3</v>
      </c>
      <c r="C86">
        <f>VLOOKUP(A86,Table62[],3,FALSE)</f>
        <v>509</v>
      </c>
      <c r="D86">
        <f>VLOOKUP(A86,Table62[],4,FALSE)</f>
        <v>0</v>
      </c>
      <c r="H86">
        <v>29146</v>
      </c>
      <c r="I86" t="s">
        <v>91</v>
      </c>
      <c r="J86">
        <v>433</v>
      </c>
      <c r="K86">
        <v>0</v>
      </c>
      <c r="N86"/>
      <c r="O86"/>
      <c r="P86"/>
    </row>
    <row r="87" spans="1:16" ht="14.4" x14ac:dyDescent="0.3">
      <c r="A87">
        <v>28912</v>
      </c>
      <c r="B87" t="s">
        <v>3</v>
      </c>
      <c r="C87">
        <f>VLOOKUP(A87,Table62[],3,FALSE)</f>
        <v>253</v>
      </c>
      <c r="D87">
        <f>VLOOKUP(A87,Table62[],4,FALSE)</f>
        <v>0</v>
      </c>
      <c r="H87">
        <v>29145</v>
      </c>
      <c r="I87" t="s">
        <v>18</v>
      </c>
      <c r="J87">
        <v>452</v>
      </c>
      <c r="K87">
        <v>0</v>
      </c>
      <c r="N87"/>
      <c r="O87"/>
      <c r="P87"/>
    </row>
    <row r="88" spans="1:16" ht="14.4" x14ac:dyDescent="0.3">
      <c r="A88">
        <v>29155</v>
      </c>
      <c r="B88" t="s">
        <v>3</v>
      </c>
      <c r="C88">
        <f>VLOOKUP(A88,Table62[],3,FALSE)</f>
        <v>318</v>
      </c>
      <c r="D88">
        <f>VLOOKUP(A88,Table62[],4,FALSE)</f>
        <v>0</v>
      </c>
      <c r="H88">
        <v>29141</v>
      </c>
      <c r="I88" t="s">
        <v>7</v>
      </c>
      <c r="J88">
        <v>0</v>
      </c>
      <c r="K88">
        <v>0</v>
      </c>
      <c r="N88"/>
      <c r="O88"/>
      <c r="P88"/>
    </row>
    <row r="89" spans="1:16" ht="14.4" x14ac:dyDescent="0.3">
      <c r="A89">
        <v>29227</v>
      </c>
      <c r="B89" t="s">
        <v>3</v>
      </c>
      <c r="C89">
        <f>VLOOKUP(A89,Table62[],3,FALSE)</f>
        <v>437</v>
      </c>
      <c r="D89">
        <f>VLOOKUP(A89,Table62[],4,FALSE)</f>
        <v>0</v>
      </c>
      <c r="H89">
        <v>29140</v>
      </c>
      <c r="I89" t="s">
        <v>13</v>
      </c>
      <c r="J89">
        <v>445</v>
      </c>
      <c r="K89">
        <v>0</v>
      </c>
      <c r="N89"/>
      <c r="O89"/>
      <c r="P89"/>
    </row>
    <row r="90" spans="1:16" ht="14.4" x14ac:dyDescent="0.3">
      <c r="A90">
        <v>29228</v>
      </c>
      <c r="B90" t="s">
        <v>3</v>
      </c>
      <c r="C90">
        <f>VLOOKUP(A90,Table62[],3,FALSE)</f>
        <v>510</v>
      </c>
      <c r="D90">
        <f>VLOOKUP(A90,Table62[],4,FALSE)</f>
        <v>510</v>
      </c>
      <c r="H90">
        <v>29138</v>
      </c>
      <c r="I90" t="s">
        <v>53</v>
      </c>
      <c r="J90">
        <v>605</v>
      </c>
      <c r="K90">
        <v>0</v>
      </c>
      <c r="N90"/>
      <c r="O90"/>
      <c r="P90"/>
    </row>
    <row r="91" spans="1:16" ht="14.4" x14ac:dyDescent="0.3">
      <c r="H91">
        <v>29136</v>
      </c>
      <c r="I91" t="s">
        <v>20</v>
      </c>
      <c r="J91">
        <v>37</v>
      </c>
      <c r="K91">
        <v>0</v>
      </c>
      <c r="N91"/>
      <c r="O91"/>
      <c r="P91"/>
    </row>
    <row r="92" spans="1:16" ht="14.4" x14ac:dyDescent="0.3">
      <c r="H92">
        <v>29135</v>
      </c>
      <c r="I92" t="s">
        <v>18</v>
      </c>
      <c r="J92">
        <v>476</v>
      </c>
      <c r="K92">
        <v>0</v>
      </c>
      <c r="N92"/>
      <c r="O92"/>
      <c r="P92"/>
    </row>
    <row r="93" spans="1:16" ht="14.4" x14ac:dyDescent="0.3">
      <c r="H93">
        <v>29130</v>
      </c>
      <c r="I93" t="s">
        <v>9</v>
      </c>
      <c r="J93">
        <v>0</v>
      </c>
      <c r="K93">
        <v>0</v>
      </c>
      <c r="N93"/>
      <c r="O93"/>
      <c r="P93"/>
    </row>
    <row r="94" spans="1:16" ht="14.4" x14ac:dyDescent="0.3">
      <c r="H94">
        <v>29128</v>
      </c>
      <c r="I94" t="s">
        <v>9</v>
      </c>
      <c r="J94">
        <v>509</v>
      </c>
      <c r="K94">
        <v>0</v>
      </c>
      <c r="N94"/>
      <c r="O94"/>
      <c r="P94"/>
    </row>
    <row r="95" spans="1:16" x14ac:dyDescent="0.3">
      <c r="H95">
        <v>29125</v>
      </c>
      <c r="I95" t="s">
        <v>14</v>
      </c>
      <c r="J95">
        <v>32</v>
      </c>
      <c r="K95">
        <v>0</v>
      </c>
    </row>
    <row r="96" spans="1:16" x14ac:dyDescent="0.3">
      <c r="H96">
        <v>29123</v>
      </c>
      <c r="I96" t="s">
        <v>20</v>
      </c>
      <c r="J96">
        <v>468</v>
      </c>
      <c r="K96">
        <v>0</v>
      </c>
    </row>
    <row r="97" spans="8:11" x14ac:dyDescent="0.3">
      <c r="H97">
        <v>29119</v>
      </c>
      <c r="I97" t="s">
        <v>20</v>
      </c>
      <c r="J97">
        <v>450</v>
      </c>
      <c r="K97">
        <v>0</v>
      </c>
    </row>
    <row r="98" spans="8:11" x14ac:dyDescent="0.3">
      <c r="H98">
        <v>29115</v>
      </c>
      <c r="I98" t="s">
        <v>20</v>
      </c>
      <c r="J98">
        <v>500</v>
      </c>
      <c r="K98">
        <v>0</v>
      </c>
    </row>
    <row r="99" spans="8:11" x14ac:dyDescent="0.3">
      <c r="H99">
        <v>29111</v>
      </c>
      <c r="I99" t="s">
        <v>20</v>
      </c>
      <c r="J99">
        <v>637</v>
      </c>
      <c r="K99">
        <v>0</v>
      </c>
    </row>
    <row r="100" spans="8:11" x14ac:dyDescent="0.3">
      <c r="H100">
        <v>29104</v>
      </c>
      <c r="I100" t="s">
        <v>15</v>
      </c>
      <c r="J100">
        <v>670</v>
      </c>
      <c r="K100">
        <v>0</v>
      </c>
    </row>
    <row r="101" spans="8:11" x14ac:dyDescent="0.3">
      <c r="H101">
        <v>29101</v>
      </c>
      <c r="I101" t="s">
        <v>18</v>
      </c>
      <c r="J101">
        <v>496</v>
      </c>
      <c r="K101">
        <v>0</v>
      </c>
    </row>
    <row r="102" spans="8:11" x14ac:dyDescent="0.3">
      <c r="H102">
        <v>29100</v>
      </c>
      <c r="I102" t="s">
        <v>11</v>
      </c>
      <c r="J102">
        <v>1488</v>
      </c>
      <c r="K102">
        <v>0</v>
      </c>
    </row>
    <row r="103" spans="8:11" x14ac:dyDescent="0.3">
      <c r="H103">
        <v>29096</v>
      </c>
      <c r="I103" t="s">
        <v>15</v>
      </c>
      <c r="J103">
        <v>272.5</v>
      </c>
      <c r="K103">
        <v>0</v>
      </c>
    </row>
    <row r="104" spans="8:11" x14ac:dyDescent="0.3">
      <c r="H104">
        <v>29095</v>
      </c>
      <c r="I104" t="s">
        <v>53</v>
      </c>
      <c r="J104">
        <v>640</v>
      </c>
      <c r="K104">
        <v>0</v>
      </c>
    </row>
    <row r="105" spans="8:11" x14ac:dyDescent="0.3">
      <c r="H105">
        <v>29094</v>
      </c>
      <c r="I105" t="s">
        <v>91</v>
      </c>
      <c r="J105">
        <v>258</v>
      </c>
      <c r="K105">
        <v>0</v>
      </c>
    </row>
    <row r="106" spans="8:11" x14ac:dyDescent="0.3">
      <c r="H106">
        <v>29092</v>
      </c>
      <c r="I106" t="s">
        <v>13</v>
      </c>
      <c r="J106">
        <v>459</v>
      </c>
      <c r="K106">
        <v>0</v>
      </c>
    </row>
    <row r="107" spans="8:11" x14ac:dyDescent="0.3">
      <c r="H107">
        <v>29088</v>
      </c>
      <c r="I107" t="s">
        <v>8</v>
      </c>
      <c r="J107">
        <v>1832</v>
      </c>
      <c r="K107">
        <v>0</v>
      </c>
    </row>
    <row r="108" spans="8:11" x14ac:dyDescent="0.3">
      <c r="H108">
        <v>29087</v>
      </c>
      <c r="I108" t="s">
        <v>15</v>
      </c>
      <c r="J108">
        <v>494</v>
      </c>
      <c r="K108">
        <v>0</v>
      </c>
    </row>
    <row r="109" spans="8:11" x14ac:dyDescent="0.3">
      <c r="H109">
        <v>29086</v>
      </c>
      <c r="I109" t="s">
        <v>8</v>
      </c>
      <c r="J109">
        <v>979</v>
      </c>
      <c r="K109">
        <v>0</v>
      </c>
    </row>
    <row r="110" spans="8:11" x14ac:dyDescent="0.3">
      <c r="H110">
        <v>29081</v>
      </c>
      <c r="I110" t="s">
        <v>7</v>
      </c>
      <c r="J110">
        <v>0</v>
      </c>
      <c r="K110">
        <v>0</v>
      </c>
    </row>
    <row r="111" spans="8:11" x14ac:dyDescent="0.3">
      <c r="H111">
        <v>29079</v>
      </c>
      <c r="I111" t="s">
        <v>7</v>
      </c>
      <c r="J111">
        <v>0</v>
      </c>
      <c r="K111">
        <v>0</v>
      </c>
    </row>
    <row r="112" spans="8:11" x14ac:dyDescent="0.3">
      <c r="H112">
        <v>29078</v>
      </c>
      <c r="I112" t="s">
        <v>9</v>
      </c>
      <c r="J112">
        <v>367</v>
      </c>
      <c r="K112">
        <v>0</v>
      </c>
    </row>
    <row r="113" spans="8:11" x14ac:dyDescent="0.3">
      <c r="H113">
        <v>29076</v>
      </c>
      <c r="I113" t="s">
        <v>53</v>
      </c>
      <c r="J113">
        <v>712</v>
      </c>
      <c r="K113">
        <v>0</v>
      </c>
    </row>
    <row r="114" spans="8:11" x14ac:dyDescent="0.3">
      <c r="H114">
        <v>29071</v>
      </c>
      <c r="I114" t="s">
        <v>20</v>
      </c>
      <c r="J114">
        <v>917</v>
      </c>
      <c r="K114">
        <v>917</v>
      </c>
    </row>
    <row r="115" spans="8:11" x14ac:dyDescent="0.3">
      <c r="H115">
        <v>29068</v>
      </c>
      <c r="I115" t="s">
        <v>11</v>
      </c>
      <c r="J115">
        <v>0</v>
      </c>
      <c r="K115">
        <v>0</v>
      </c>
    </row>
    <row r="116" spans="8:11" x14ac:dyDescent="0.3">
      <c r="H116">
        <v>29064</v>
      </c>
      <c r="I116" t="s">
        <v>20</v>
      </c>
      <c r="J116">
        <v>431</v>
      </c>
      <c r="K116">
        <v>0</v>
      </c>
    </row>
    <row r="117" spans="8:11" x14ac:dyDescent="0.3">
      <c r="H117">
        <v>29063</v>
      </c>
      <c r="I117" t="s">
        <v>20</v>
      </c>
      <c r="J117">
        <v>427</v>
      </c>
      <c r="K117">
        <v>0</v>
      </c>
    </row>
    <row r="118" spans="8:11" x14ac:dyDescent="0.3">
      <c r="H118">
        <v>29059</v>
      </c>
      <c r="I118" t="s">
        <v>15</v>
      </c>
      <c r="J118">
        <v>0</v>
      </c>
      <c r="K118">
        <v>0</v>
      </c>
    </row>
    <row r="119" spans="8:11" x14ac:dyDescent="0.3">
      <c r="H119">
        <v>29054</v>
      </c>
      <c r="I119" t="s">
        <v>7</v>
      </c>
      <c r="J119">
        <v>0</v>
      </c>
      <c r="K119">
        <v>0</v>
      </c>
    </row>
    <row r="120" spans="8:11" x14ac:dyDescent="0.3">
      <c r="H120">
        <v>29049</v>
      </c>
      <c r="I120" t="s">
        <v>9</v>
      </c>
      <c r="J120">
        <v>0</v>
      </c>
      <c r="K120">
        <v>0</v>
      </c>
    </row>
    <row r="121" spans="8:11" x14ac:dyDescent="0.3">
      <c r="H121">
        <v>29038</v>
      </c>
      <c r="I121" t="s">
        <v>21</v>
      </c>
      <c r="J121">
        <v>360</v>
      </c>
      <c r="K121">
        <v>429</v>
      </c>
    </row>
    <row r="122" spans="8:11" x14ac:dyDescent="0.3">
      <c r="H122">
        <v>29033</v>
      </c>
      <c r="I122" t="s">
        <v>20</v>
      </c>
      <c r="J122">
        <v>421</v>
      </c>
      <c r="K122">
        <v>0</v>
      </c>
    </row>
    <row r="123" spans="8:11" x14ac:dyDescent="0.3">
      <c r="H123">
        <v>29031</v>
      </c>
      <c r="I123" t="s">
        <v>8</v>
      </c>
      <c r="J123">
        <v>0</v>
      </c>
      <c r="K123">
        <v>0</v>
      </c>
    </row>
    <row r="124" spans="8:11" x14ac:dyDescent="0.3">
      <c r="H124">
        <v>29024</v>
      </c>
      <c r="I124" t="s">
        <v>20</v>
      </c>
      <c r="J124">
        <v>528</v>
      </c>
      <c r="K124">
        <v>0</v>
      </c>
    </row>
    <row r="125" spans="8:11" x14ac:dyDescent="0.3">
      <c r="H125">
        <v>29022</v>
      </c>
      <c r="I125" t="s">
        <v>7</v>
      </c>
      <c r="J125">
        <v>0</v>
      </c>
      <c r="K125">
        <v>0</v>
      </c>
    </row>
    <row r="126" spans="8:11" x14ac:dyDescent="0.3">
      <c r="H126">
        <v>29019</v>
      </c>
      <c r="I126" t="s">
        <v>20</v>
      </c>
      <c r="J126">
        <v>469</v>
      </c>
      <c r="K126">
        <v>0</v>
      </c>
    </row>
    <row r="127" spans="8:11" x14ac:dyDescent="0.3">
      <c r="H127">
        <v>28995</v>
      </c>
      <c r="I127" t="s">
        <v>7</v>
      </c>
      <c r="J127">
        <v>0</v>
      </c>
      <c r="K127">
        <v>0</v>
      </c>
    </row>
    <row r="128" spans="8:11" x14ac:dyDescent="0.3">
      <c r="H128">
        <v>28985</v>
      </c>
      <c r="I128" t="s">
        <v>20</v>
      </c>
      <c r="J128">
        <v>750</v>
      </c>
      <c r="K128">
        <v>0</v>
      </c>
    </row>
    <row r="129" spans="8:11" x14ac:dyDescent="0.3">
      <c r="H129">
        <v>28971</v>
      </c>
      <c r="I129" t="s">
        <v>7</v>
      </c>
      <c r="J129">
        <v>0</v>
      </c>
      <c r="K129">
        <v>0</v>
      </c>
    </row>
    <row r="130" spans="8:11" x14ac:dyDescent="0.3">
      <c r="H130">
        <v>28948</v>
      </c>
      <c r="I130" t="s">
        <v>13</v>
      </c>
      <c r="J130">
        <v>1139</v>
      </c>
      <c r="K130">
        <v>0</v>
      </c>
    </row>
    <row r="131" spans="8:11" x14ac:dyDescent="0.3">
      <c r="H131">
        <v>28939</v>
      </c>
      <c r="I131" t="s">
        <v>14</v>
      </c>
      <c r="J131">
        <v>639</v>
      </c>
      <c r="K131">
        <v>0</v>
      </c>
    </row>
    <row r="132" spans="8:11" x14ac:dyDescent="0.3">
      <c r="H132">
        <v>28931</v>
      </c>
      <c r="I132" t="s">
        <v>13</v>
      </c>
      <c r="J132">
        <v>542</v>
      </c>
      <c r="K132">
        <v>0</v>
      </c>
    </row>
    <row r="133" spans="8:11" x14ac:dyDescent="0.3">
      <c r="H133">
        <v>28929</v>
      </c>
      <c r="I133" t="s">
        <v>7</v>
      </c>
      <c r="J133">
        <v>0</v>
      </c>
      <c r="K133">
        <v>0</v>
      </c>
    </row>
    <row r="134" spans="8:11" x14ac:dyDescent="0.3">
      <c r="H134">
        <v>28928</v>
      </c>
      <c r="I134" t="s">
        <v>7</v>
      </c>
      <c r="J134">
        <v>2625</v>
      </c>
      <c r="K134">
        <v>0</v>
      </c>
    </row>
    <row r="135" spans="8:11" x14ac:dyDescent="0.3">
      <c r="H135">
        <v>28919</v>
      </c>
      <c r="I135" t="s">
        <v>91</v>
      </c>
      <c r="J135">
        <v>0</v>
      </c>
      <c r="K135">
        <v>0</v>
      </c>
    </row>
    <row r="136" spans="8:11" x14ac:dyDescent="0.3">
      <c r="H136">
        <v>28916</v>
      </c>
      <c r="I136" t="s">
        <v>91</v>
      </c>
      <c r="J136">
        <v>0</v>
      </c>
      <c r="K136">
        <v>0</v>
      </c>
    </row>
    <row r="137" spans="8:11" x14ac:dyDescent="0.3">
      <c r="H137">
        <v>28912</v>
      </c>
      <c r="I137" t="s">
        <v>9</v>
      </c>
      <c r="J137">
        <v>253</v>
      </c>
      <c r="K137">
        <v>0</v>
      </c>
    </row>
    <row r="138" spans="8:11" x14ac:dyDescent="0.3">
      <c r="H138">
        <v>28911</v>
      </c>
      <c r="I138" t="s">
        <v>9</v>
      </c>
      <c r="J138">
        <v>0</v>
      </c>
      <c r="K138">
        <v>0</v>
      </c>
    </row>
    <row r="139" spans="8:11" x14ac:dyDescent="0.3">
      <c r="H139">
        <v>28895</v>
      </c>
      <c r="I139" t="s">
        <v>7</v>
      </c>
      <c r="J139">
        <v>0</v>
      </c>
      <c r="K139">
        <v>0</v>
      </c>
    </row>
    <row r="140" spans="8:11" x14ac:dyDescent="0.3">
      <c r="H140">
        <v>28890</v>
      </c>
      <c r="I140" t="s">
        <v>91</v>
      </c>
      <c r="J140">
        <v>0</v>
      </c>
      <c r="K140">
        <v>0</v>
      </c>
    </row>
    <row r="141" spans="8:11" x14ac:dyDescent="0.3">
      <c r="H141">
        <v>28888</v>
      </c>
      <c r="I141" t="s">
        <v>7</v>
      </c>
      <c r="J141">
        <v>0</v>
      </c>
      <c r="K141">
        <v>0</v>
      </c>
    </row>
    <row r="142" spans="8:11" x14ac:dyDescent="0.3">
      <c r="H142">
        <v>28884</v>
      </c>
      <c r="I142" t="s">
        <v>9</v>
      </c>
      <c r="J142">
        <v>0</v>
      </c>
      <c r="K142">
        <v>0</v>
      </c>
    </row>
    <row r="143" spans="8:11" x14ac:dyDescent="0.3">
      <c r="H143">
        <v>28879</v>
      </c>
      <c r="I143" t="s">
        <v>7</v>
      </c>
      <c r="J143">
        <v>0</v>
      </c>
      <c r="K143">
        <v>0</v>
      </c>
    </row>
    <row r="144" spans="8:11" x14ac:dyDescent="0.3">
      <c r="H144">
        <v>28878</v>
      </c>
      <c r="I144" t="s">
        <v>21</v>
      </c>
      <c r="J144">
        <v>0</v>
      </c>
      <c r="K144">
        <v>0</v>
      </c>
    </row>
    <row r="145" spans="8:11" x14ac:dyDescent="0.3">
      <c r="H145">
        <v>28870</v>
      </c>
      <c r="I145" t="s">
        <v>7</v>
      </c>
      <c r="J145">
        <v>0</v>
      </c>
      <c r="K145">
        <v>0</v>
      </c>
    </row>
    <row r="146" spans="8:11" x14ac:dyDescent="0.3">
      <c r="H146">
        <v>28860</v>
      </c>
      <c r="I146" t="s">
        <v>66</v>
      </c>
      <c r="J146">
        <v>451</v>
      </c>
      <c r="K146">
        <v>0</v>
      </c>
    </row>
    <row r="147" spans="8:11" x14ac:dyDescent="0.3">
      <c r="H147">
        <v>28855</v>
      </c>
      <c r="I147" t="s">
        <v>7</v>
      </c>
      <c r="J147">
        <v>-27</v>
      </c>
      <c r="K147">
        <v>0</v>
      </c>
    </row>
    <row r="148" spans="8:11" x14ac:dyDescent="0.3">
      <c r="H148">
        <v>28831</v>
      </c>
      <c r="I148" t="s">
        <v>7</v>
      </c>
      <c r="J148">
        <v>0</v>
      </c>
      <c r="K148">
        <v>0</v>
      </c>
    </row>
    <row r="149" spans="8:11" x14ac:dyDescent="0.3">
      <c r="H149">
        <v>28830</v>
      </c>
      <c r="I149" t="s">
        <v>15</v>
      </c>
      <c r="J149">
        <v>-25</v>
      </c>
      <c r="K149">
        <v>0</v>
      </c>
    </row>
    <row r="150" spans="8:11" x14ac:dyDescent="0.3">
      <c r="H150">
        <v>28828</v>
      </c>
      <c r="I150" t="s">
        <v>66</v>
      </c>
      <c r="J150">
        <v>532</v>
      </c>
      <c r="K150">
        <v>0</v>
      </c>
    </row>
    <row r="151" spans="8:11" x14ac:dyDescent="0.3">
      <c r="H151">
        <v>28827</v>
      </c>
      <c r="I151" t="s">
        <v>66</v>
      </c>
      <c r="J151">
        <v>2069</v>
      </c>
      <c r="K151">
        <v>0</v>
      </c>
    </row>
    <row r="152" spans="8:11" x14ac:dyDescent="0.3">
      <c r="H152">
        <v>28825</v>
      </c>
      <c r="I152" t="s">
        <v>15</v>
      </c>
      <c r="J152">
        <v>-37</v>
      </c>
      <c r="K152">
        <v>0</v>
      </c>
    </row>
    <row r="153" spans="8:11" x14ac:dyDescent="0.3">
      <c r="H153">
        <v>28821</v>
      </c>
      <c r="I153" t="s">
        <v>89</v>
      </c>
      <c r="J153">
        <v>974</v>
      </c>
      <c r="K153">
        <v>974</v>
      </c>
    </row>
    <row r="154" spans="8:11" x14ac:dyDescent="0.3">
      <c r="H154">
        <v>28819</v>
      </c>
      <c r="I154" t="s">
        <v>7</v>
      </c>
      <c r="J154">
        <v>0</v>
      </c>
      <c r="K154">
        <v>0</v>
      </c>
    </row>
    <row r="155" spans="8:11" x14ac:dyDescent="0.3">
      <c r="H155">
        <v>28816</v>
      </c>
      <c r="I155" t="s">
        <v>89</v>
      </c>
      <c r="J155">
        <v>570</v>
      </c>
      <c r="K155">
        <v>0</v>
      </c>
    </row>
    <row r="156" spans="8:11" x14ac:dyDescent="0.3">
      <c r="H156">
        <v>28815</v>
      </c>
      <c r="I156" t="s">
        <v>7</v>
      </c>
      <c r="J156">
        <v>0</v>
      </c>
      <c r="K156">
        <v>0</v>
      </c>
    </row>
    <row r="157" spans="8:11" x14ac:dyDescent="0.3">
      <c r="H157">
        <v>28808</v>
      </c>
      <c r="I157" t="s">
        <v>7</v>
      </c>
      <c r="J157">
        <v>0</v>
      </c>
      <c r="K157">
        <v>0</v>
      </c>
    </row>
    <row r="158" spans="8:11" x14ac:dyDescent="0.3">
      <c r="H158">
        <v>28806</v>
      </c>
      <c r="I158" t="s">
        <v>20</v>
      </c>
      <c r="J158">
        <v>0</v>
      </c>
      <c r="K158">
        <v>0</v>
      </c>
    </row>
    <row r="159" spans="8:11" x14ac:dyDescent="0.3">
      <c r="H159">
        <v>28805</v>
      </c>
      <c r="I159" t="s">
        <v>7</v>
      </c>
      <c r="J159">
        <v>0</v>
      </c>
      <c r="K159">
        <v>0</v>
      </c>
    </row>
    <row r="160" spans="8:11" x14ac:dyDescent="0.3">
      <c r="H160">
        <v>28802</v>
      </c>
      <c r="I160" t="s">
        <v>15</v>
      </c>
      <c r="J160">
        <v>-30</v>
      </c>
      <c r="K160">
        <v>0</v>
      </c>
    </row>
    <row r="161" spans="8:11" x14ac:dyDescent="0.3">
      <c r="H161">
        <v>28800</v>
      </c>
      <c r="I161" t="s">
        <v>89</v>
      </c>
      <c r="J161">
        <v>459</v>
      </c>
      <c r="K161">
        <v>0</v>
      </c>
    </row>
    <row r="162" spans="8:11" x14ac:dyDescent="0.3">
      <c r="H162">
        <v>28795</v>
      </c>
      <c r="I162" t="s">
        <v>89</v>
      </c>
      <c r="J162">
        <v>447</v>
      </c>
      <c r="K162">
        <v>0</v>
      </c>
    </row>
    <row r="163" spans="8:11" x14ac:dyDescent="0.3">
      <c r="H163">
        <v>28787</v>
      </c>
      <c r="I163" t="s">
        <v>7</v>
      </c>
      <c r="J163">
        <v>0</v>
      </c>
      <c r="K163">
        <v>0</v>
      </c>
    </row>
    <row r="164" spans="8:11" x14ac:dyDescent="0.3">
      <c r="H164">
        <v>28783</v>
      </c>
      <c r="I164" t="s">
        <v>89</v>
      </c>
      <c r="J164">
        <v>673</v>
      </c>
      <c r="K164">
        <v>0</v>
      </c>
    </row>
    <row r="165" spans="8:11" x14ac:dyDescent="0.3">
      <c r="H165">
        <v>28772</v>
      </c>
      <c r="I165" t="s">
        <v>7</v>
      </c>
      <c r="J165">
        <v>0</v>
      </c>
      <c r="K165">
        <v>0</v>
      </c>
    </row>
    <row r="166" spans="8:11" x14ac:dyDescent="0.3">
      <c r="H166">
        <v>28762</v>
      </c>
      <c r="I166" t="s">
        <v>7</v>
      </c>
      <c r="J166">
        <v>0</v>
      </c>
      <c r="K166">
        <v>0</v>
      </c>
    </row>
    <row r="167" spans="8:11" x14ac:dyDescent="0.3">
      <c r="H167">
        <v>28748</v>
      </c>
      <c r="I167" t="s">
        <v>12</v>
      </c>
      <c r="J167">
        <v>3574</v>
      </c>
      <c r="K167">
        <v>0</v>
      </c>
    </row>
    <row r="168" spans="8:11" x14ac:dyDescent="0.3">
      <c r="H168">
        <v>28746</v>
      </c>
      <c r="I168" t="s">
        <v>7</v>
      </c>
      <c r="J168">
        <v>0</v>
      </c>
      <c r="K168">
        <v>0</v>
      </c>
    </row>
    <row r="169" spans="8:11" x14ac:dyDescent="0.3">
      <c r="H169">
        <v>28741</v>
      </c>
      <c r="I169" t="s">
        <v>8</v>
      </c>
      <c r="J169">
        <v>0</v>
      </c>
      <c r="K169">
        <v>0</v>
      </c>
    </row>
    <row r="170" spans="8:11" x14ac:dyDescent="0.3">
      <c r="H170">
        <v>28718</v>
      </c>
      <c r="I170" t="s">
        <v>7</v>
      </c>
      <c r="J170">
        <v>0</v>
      </c>
      <c r="K170">
        <v>0</v>
      </c>
    </row>
    <row r="171" spans="8:11" x14ac:dyDescent="0.3">
      <c r="H171">
        <v>28709</v>
      </c>
      <c r="I171" t="s">
        <v>20</v>
      </c>
      <c r="J171">
        <v>-25</v>
      </c>
      <c r="K171">
        <v>0</v>
      </c>
    </row>
    <row r="172" spans="8:11" x14ac:dyDescent="0.3">
      <c r="H172">
        <v>28705</v>
      </c>
      <c r="I172" t="s">
        <v>15</v>
      </c>
      <c r="J172">
        <v>0</v>
      </c>
      <c r="K172">
        <v>0</v>
      </c>
    </row>
    <row r="173" spans="8:11" x14ac:dyDescent="0.3">
      <c r="H173">
        <v>28703</v>
      </c>
      <c r="I173" t="s">
        <v>89</v>
      </c>
      <c r="J173">
        <v>449</v>
      </c>
      <c r="K173">
        <v>0</v>
      </c>
    </row>
    <row r="174" spans="8:11" x14ac:dyDescent="0.3">
      <c r="H174">
        <v>28700</v>
      </c>
      <c r="I174" t="s">
        <v>12</v>
      </c>
      <c r="J174">
        <v>459</v>
      </c>
      <c r="K174">
        <v>0</v>
      </c>
    </row>
    <row r="175" spans="8:11" x14ac:dyDescent="0.3">
      <c r="H175">
        <v>28686</v>
      </c>
      <c r="I175" t="s">
        <v>15</v>
      </c>
      <c r="J175">
        <v>476.5</v>
      </c>
      <c r="K175">
        <v>476.5</v>
      </c>
    </row>
    <row r="176" spans="8:11" x14ac:dyDescent="0.3">
      <c r="H176">
        <v>28669</v>
      </c>
      <c r="I176" t="s">
        <v>18</v>
      </c>
      <c r="J176">
        <v>0</v>
      </c>
      <c r="K176">
        <v>0</v>
      </c>
    </row>
    <row r="177" spans="8:11" x14ac:dyDescent="0.3">
      <c r="H177">
        <v>28663</v>
      </c>
      <c r="I177" t="s">
        <v>7</v>
      </c>
      <c r="J177">
        <v>0</v>
      </c>
      <c r="K177">
        <v>0</v>
      </c>
    </row>
    <row r="178" spans="8:11" x14ac:dyDescent="0.3">
      <c r="H178">
        <v>28662</v>
      </c>
      <c r="I178" t="s">
        <v>7</v>
      </c>
      <c r="J178">
        <v>0</v>
      </c>
      <c r="K178">
        <v>0</v>
      </c>
    </row>
    <row r="179" spans="8:11" x14ac:dyDescent="0.3">
      <c r="H179">
        <v>28645</v>
      </c>
      <c r="I179" t="s">
        <v>7</v>
      </c>
      <c r="J179">
        <v>0</v>
      </c>
      <c r="K179">
        <v>0</v>
      </c>
    </row>
    <row r="180" spans="8:11" x14ac:dyDescent="0.3">
      <c r="H180">
        <v>28643</v>
      </c>
      <c r="I180" t="s">
        <v>7</v>
      </c>
      <c r="J180">
        <v>0</v>
      </c>
      <c r="K180">
        <v>0</v>
      </c>
    </row>
    <row r="181" spans="8:11" x14ac:dyDescent="0.3">
      <c r="H181">
        <v>28642</v>
      </c>
      <c r="I181" t="s">
        <v>7</v>
      </c>
      <c r="J181">
        <v>0</v>
      </c>
      <c r="K181">
        <v>0</v>
      </c>
    </row>
    <row r="182" spans="8:11" x14ac:dyDescent="0.3">
      <c r="H182">
        <v>28631</v>
      </c>
      <c r="I182" t="s">
        <v>7</v>
      </c>
      <c r="J182">
        <v>0</v>
      </c>
      <c r="K182">
        <v>0</v>
      </c>
    </row>
    <row r="183" spans="8:11" x14ac:dyDescent="0.3">
      <c r="H183">
        <v>28618</v>
      </c>
      <c r="I183" t="s">
        <v>7</v>
      </c>
      <c r="J183">
        <v>0</v>
      </c>
      <c r="K183">
        <v>0</v>
      </c>
    </row>
    <row r="184" spans="8:11" x14ac:dyDescent="0.3">
      <c r="H184">
        <v>28611</v>
      </c>
      <c r="I184" t="s">
        <v>7</v>
      </c>
      <c r="J184">
        <v>-25</v>
      </c>
      <c r="K184">
        <v>0</v>
      </c>
    </row>
    <row r="185" spans="8:11" x14ac:dyDescent="0.3">
      <c r="H185">
        <v>28608</v>
      </c>
      <c r="I185" t="s">
        <v>7</v>
      </c>
      <c r="J185">
        <v>0</v>
      </c>
      <c r="K185">
        <v>0</v>
      </c>
    </row>
    <row r="186" spans="8:11" x14ac:dyDescent="0.3">
      <c r="H186">
        <v>28583</v>
      </c>
      <c r="I186" t="s">
        <v>9</v>
      </c>
      <c r="J186">
        <v>0</v>
      </c>
      <c r="K186">
        <v>0</v>
      </c>
    </row>
    <row r="187" spans="8:11" x14ac:dyDescent="0.3">
      <c r="H187">
        <v>28563</v>
      </c>
      <c r="I187" t="s">
        <v>13</v>
      </c>
      <c r="J187">
        <v>0</v>
      </c>
      <c r="K187">
        <v>0</v>
      </c>
    </row>
    <row r="188" spans="8:11" x14ac:dyDescent="0.3">
      <c r="H188">
        <v>28543</v>
      </c>
      <c r="I188" t="s">
        <v>7</v>
      </c>
      <c r="J188">
        <v>0</v>
      </c>
      <c r="K188">
        <v>0</v>
      </c>
    </row>
    <row r="189" spans="8:11" x14ac:dyDescent="0.3">
      <c r="H189">
        <v>28461</v>
      </c>
      <c r="I189" t="s">
        <v>7</v>
      </c>
      <c r="J189">
        <v>0</v>
      </c>
      <c r="K189">
        <v>0</v>
      </c>
    </row>
    <row r="190" spans="8:11" x14ac:dyDescent="0.3">
      <c r="H190">
        <v>28459</v>
      </c>
      <c r="I190" t="s">
        <v>91</v>
      </c>
      <c r="J190">
        <v>637</v>
      </c>
      <c r="K190">
        <v>0</v>
      </c>
    </row>
  </sheetData>
  <conditionalFormatting sqref="A1:A1048576">
    <cfRule type="duplicateValues" dxfId="92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046E-B59C-4B14-92D0-6EA9216D0C5C}">
  <dimension ref="A1:O167"/>
  <sheetViews>
    <sheetView workbookViewId="0">
      <selection activeCell="N12" sqref="N12"/>
    </sheetView>
  </sheetViews>
  <sheetFormatPr defaultRowHeight="15.6" x14ac:dyDescent="0.3"/>
  <cols>
    <col min="3" max="3" width="9.5546875" customWidth="1"/>
    <col min="9" max="9" width="9.5546875" customWidth="1"/>
    <col min="13" max="13" width="6.33203125" style="33" customWidth="1"/>
    <col min="14" max="14" width="8.109375" style="33" customWidth="1"/>
    <col min="15" max="15" width="8" style="33" customWidth="1"/>
  </cols>
  <sheetData>
    <row r="1" spans="1:15" x14ac:dyDescent="0.3">
      <c r="M1" s="33" t="s">
        <v>100</v>
      </c>
    </row>
    <row r="2" spans="1:15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0</v>
      </c>
      <c r="I2" t="s">
        <v>25</v>
      </c>
      <c r="J2" t="s">
        <v>26</v>
      </c>
    </row>
    <row r="3" spans="1:15" x14ac:dyDescent="0.3">
      <c r="A3">
        <v>29165</v>
      </c>
      <c r="B3" t="s">
        <v>52</v>
      </c>
      <c r="C3">
        <f>VLOOKUP(A3,Table63[],3,FALSE)</f>
        <v>4042</v>
      </c>
      <c r="D3">
        <f>VLOOKUP(A3,Table63[],4,FALSE)</f>
        <v>0</v>
      </c>
      <c r="G3">
        <v>29271</v>
      </c>
      <c r="H3" t="s">
        <v>7</v>
      </c>
      <c r="I3">
        <v>0</v>
      </c>
      <c r="J3">
        <v>0</v>
      </c>
      <c r="M3" s="34" t="s">
        <v>0</v>
      </c>
      <c r="N3" s="33" t="s">
        <v>28</v>
      </c>
    </row>
    <row r="4" spans="1:15" x14ac:dyDescent="0.3">
      <c r="A4">
        <v>29252</v>
      </c>
      <c r="B4" t="s">
        <v>52</v>
      </c>
      <c r="C4">
        <f>VLOOKUP(A4,Table63[],3,FALSE)</f>
        <v>487</v>
      </c>
      <c r="D4">
        <f>VLOOKUP(A4,Table63[],4,FALSE)</f>
        <v>0</v>
      </c>
      <c r="G4">
        <v>29270</v>
      </c>
      <c r="H4" t="s">
        <v>11</v>
      </c>
      <c r="I4">
        <v>23</v>
      </c>
      <c r="J4">
        <v>0</v>
      </c>
    </row>
    <row r="5" spans="1:15" x14ac:dyDescent="0.3">
      <c r="A5">
        <v>29264</v>
      </c>
      <c r="B5" t="s">
        <v>52</v>
      </c>
      <c r="C5">
        <f>VLOOKUP(A5,Table63[],3,FALSE)</f>
        <v>479</v>
      </c>
      <c r="D5">
        <f>VLOOKUP(A5,Table63[],4,FALSE)</f>
        <v>0</v>
      </c>
      <c r="G5">
        <v>29269</v>
      </c>
      <c r="H5" t="s">
        <v>11</v>
      </c>
      <c r="I5">
        <v>82</v>
      </c>
      <c r="J5">
        <v>0</v>
      </c>
      <c r="M5" s="34" t="s">
        <v>29</v>
      </c>
      <c r="N5" s="33" t="s">
        <v>31</v>
      </c>
      <c r="O5" s="33" t="s">
        <v>32</v>
      </c>
    </row>
    <row r="6" spans="1:15" x14ac:dyDescent="0.3">
      <c r="A6">
        <v>29235</v>
      </c>
      <c r="B6" t="s">
        <v>52</v>
      </c>
      <c r="C6">
        <f>VLOOKUP(A6,Table63[],3,FALSE)</f>
        <v>493</v>
      </c>
      <c r="D6">
        <f>VLOOKUP(A6,Table63[],4,FALSE)</f>
        <v>0</v>
      </c>
      <c r="G6">
        <v>29268</v>
      </c>
      <c r="H6" t="s">
        <v>91</v>
      </c>
      <c r="I6">
        <v>622</v>
      </c>
      <c r="J6">
        <v>0</v>
      </c>
      <c r="M6" s="35">
        <v>29100</v>
      </c>
      <c r="N6" s="83">
        <v>1488</v>
      </c>
      <c r="O6" s="83">
        <v>0</v>
      </c>
    </row>
    <row r="7" spans="1:15" x14ac:dyDescent="0.3">
      <c r="A7">
        <v>29250</v>
      </c>
      <c r="B7" t="s">
        <v>52</v>
      </c>
      <c r="C7">
        <f>VLOOKUP(A7,Table63[],3,FALSE)</f>
        <v>1256</v>
      </c>
      <c r="D7">
        <f>VLOOKUP(A7,Table63[],4,FALSE)</f>
        <v>0</v>
      </c>
      <c r="G7">
        <v>29267</v>
      </c>
      <c r="H7" t="s">
        <v>8</v>
      </c>
      <c r="I7">
        <v>505</v>
      </c>
      <c r="J7">
        <v>505</v>
      </c>
      <c r="M7" s="35">
        <v>29135</v>
      </c>
      <c r="N7" s="83">
        <v>476</v>
      </c>
      <c r="O7" s="83">
        <v>0</v>
      </c>
    </row>
    <row r="8" spans="1:15" x14ac:dyDescent="0.3">
      <c r="A8">
        <v>29229</v>
      </c>
      <c r="B8" t="s">
        <v>52</v>
      </c>
      <c r="C8">
        <f>VLOOKUP(A8,Table63[],3,FALSE)</f>
        <v>643</v>
      </c>
      <c r="D8">
        <f>VLOOKUP(A8,Table63[],4,FALSE)</f>
        <v>0</v>
      </c>
      <c r="G8">
        <v>29266</v>
      </c>
      <c r="H8" t="s">
        <v>7</v>
      </c>
      <c r="I8">
        <v>467</v>
      </c>
      <c r="J8">
        <v>0</v>
      </c>
      <c r="M8" s="35">
        <v>29165</v>
      </c>
      <c r="N8" s="83">
        <v>4042</v>
      </c>
      <c r="O8" s="83">
        <v>0</v>
      </c>
    </row>
    <row r="9" spans="1:15" x14ac:dyDescent="0.3">
      <c r="A9">
        <v>29203</v>
      </c>
      <c r="B9" t="s">
        <v>52</v>
      </c>
      <c r="C9">
        <f>VLOOKUP(A9,Table63[],3,FALSE)</f>
        <v>456</v>
      </c>
      <c r="D9">
        <f>VLOOKUP(A9,Table63[],4,FALSE)</f>
        <v>0</v>
      </c>
      <c r="G9">
        <v>29265</v>
      </c>
      <c r="H9" t="s">
        <v>9</v>
      </c>
      <c r="I9">
        <v>76.5</v>
      </c>
      <c r="J9">
        <v>0</v>
      </c>
      <c r="M9" s="35">
        <v>29169</v>
      </c>
      <c r="N9" s="83">
        <v>301</v>
      </c>
      <c r="O9" s="83">
        <v>0</v>
      </c>
    </row>
    <row r="10" spans="1:15" x14ac:dyDescent="0.3">
      <c r="A10">
        <v>29239</v>
      </c>
      <c r="B10" t="s">
        <v>52</v>
      </c>
      <c r="C10">
        <f>VLOOKUP(A10,Table63[],3,FALSE)</f>
        <v>431</v>
      </c>
      <c r="D10">
        <f>VLOOKUP(A10,Table63[],4,FALSE)</f>
        <v>0</v>
      </c>
      <c r="G10">
        <v>29264</v>
      </c>
      <c r="H10" t="s">
        <v>53</v>
      </c>
      <c r="I10">
        <v>479</v>
      </c>
      <c r="J10">
        <v>0</v>
      </c>
      <c r="M10" s="35">
        <v>29200</v>
      </c>
      <c r="N10" s="83">
        <v>731</v>
      </c>
      <c r="O10" s="83">
        <v>0</v>
      </c>
    </row>
    <row r="11" spans="1:15" x14ac:dyDescent="0.3">
      <c r="A11">
        <v>29255</v>
      </c>
      <c r="B11" t="s">
        <v>46</v>
      </c>
      <c r="C11">
        <f>VLOOKUP(A11,Table63[],3,FALSE)</f>
        <v>38</v>
      </c>
      <c r="D11">
        <f>VLOOKUP(A11,Table63[],4,FALSE)</f>
        <v>0</v>
      </c>
      <c r="G11">
        <v>29263</v>
      </c>
      <c r="H11" t="s">
        <v>8</v>
      </c>
      <c r="I11">
        <v>141</v>
      </c>
      <c r="J11">
        <v>0</v>
      </c>
      <c r="M11" s="35">
        <v>29202</v>
      </c>
      <c r="N11" s="83">
        <v>598</v>
      </c>
      <c r="O11" s="83">
        <v>0</v>
      </c>
    </row>
    <row r="12" spans="1:15" x14ac:dyDescent="0.3">
      <c r="A12">
        <v>29247</v>
      </c>
      <c r="B12" t="s">
        <v>46</v>
      </c>
      <c r="C12">
        <f>VLOOKUP(A12,Table63[],3,FALSE)</f>
        <v>32</v>
      </c>
      <c r="D12">
        <f>VLOOKUP(A12,Table63[],4,FALSE)</f>
        <v>0</v>
      </c>
      <c r="G12">
        <v>29262</v>
      </c>
      <c r="H12" t="s">
        <v>18</v>
      </c>
      <c r="I12">
        <v>504</v>
      </c>
      <c r="J12">
        <v>0</v>
      </c>
      <c r="M12" s="35">
        <v>29203</v>
      </c>
      <c r="N12" s="83">
        <v>456</v>
      </c>
      <c r="O12" s="83">
        <v>0</v>
      </c>
    </row>
    <row r="13" spans="1:15" x14ac:dyDescent="0.3">
      <c r="A13">
        <v>29237</v>
      </c>
      <c r="B13" t="s">
        <v>2</v>
      </c>
      <c r="C13">
        <f>VLOOKUP(A13,Table63[],3,FALSE)</f>
        <v>418</v>
      </c>
      <c r="D13">
        <f>VLOOKUP(A13,Table63[],4,FALSE)</f>
        <v>0</v>
      </c>
      <c r="G13">
        <v>29261</v>
      </c>
      <c r="H13" t="s">
        <v>8</v>
      </c>
      <c r="I13">
        <v>638</v>
      </c>
      <c r="J13">
        <v>638</v>
      </c>
      <c r="M13" s="35">
        <v>29228</v>
      </c>
      <c r="N13" s="83">
        <v>510</v>
      </c>
      <c r="O13" s="83">
        <v>510</v>
      </c>
    </row>
    <row r="14" spans="1:15" x14ac:dyDescent="0.3">
      <c r="A14">
        <v>29260</v>
      </c>
      <c r="B14" t="s">
        <v>2</v>
      </c>
      <c r="C14">
        <f>VLOOKUP(A14,Table63[],3,FALSE)</f>
        <v>1910.65</v>
      </c>
      <c r="D14">
        <f>VLOOKUP(A14,Table63[],4,FALSE)</f>
        <v>0</v>
      </c>
      <c r="G14">
        <v>29260</v>
      </c>
      <c r="H14" t="s">
        <v>11</v>
      </c>
      <c r="I14">
        <v>1910.65</v>
      </c>
      <c r="J14">
        <v>0</v>
      </c>
      <c r="M14" s="35">
        <v>29229</v>
      </c>
      <c r="N14" s="83">
        <v>643</v>
      </c>
      <c r="O14" s="83">
        <v>0</v>
      </c>
    </row>
    <row r="15" spans="1:15" x14ac:dyDescent="0.3">
      <c r="A15">
        <v>29228</v>
      </c>
      <c r="B15" t="s">
        <v>2</v>
      </c>
      <c r="C15">
        <f>VLOOKUP(A15,Table63[],3,FALSE)</f>
        <v>510</v>
      </c>
      <c r="D15">
        <f>VLOOKUP(A15,Table63[],4,FALSE)</f>
        <v>510</v>
      </c>
      <c r="G15">
        <v>29259</v>
      </c>
      <c r="H15" t="s">
        <v>18</v>
      </c>
      <c r="I15">
        <v>813</v>
      </c>
      <c r="J15">
        <v>0</v>
      </c>
      <c r="M15" s="35">
        <v>29231</v>
      </c>
      <c r="N15" s="83">
        <v>549</v>
      </c>
      <c r="O15" s="83">
        <v>549</v>
      </c>
    </row>
    <row r="16" spans="1:15" x14ac:dyDescent="0.3">
      <c r="A16">
        <v>29270</v>
      </c>
      <c r="B16" t="s">
        <v>2</v>
      </c>
      <c r="C16">
        <f>VLOOKUP(A16,Table63[],3,FALSE)</f>
        <v>23</v>
      </c>
      <c r="D16">
        <f>VLOOKUP(A16,Table63[],4,FALSE)</f>
        <v>0</v>
      </c>
      <c r="G16">
        <v>29258</v>
      </c>
      <c r="H16" t="s">
        <v>8</v>
      </c>
      <c r="I16">
        <v>2378</v>
      </c>
      <c r="J16">
        <v>0</v>
      </c>
      <c r="M16" s="35">
        <v>29232</v>
      </c>
      <c r="N16" s="83">
        <v>526</v>
      </c>
      <c r="O16" s="83">
        <v>0</v>
      </c>
    </row>
    <row r="17" spans="1:15" x14ac:dyDescent="0.3">
      <c r="A17">
        <v>29269</v>
      </c>
      <c r="B17" t="s">
        <v>2</v>
      </c>
      <c r="C17">
        <f>VLOOKUP(A17,Table63[],3,FALSE)</f>
        <v>82</v>
      </c>
      <c r="D17">
        <f>VLOOKUP(A17,Table63[],4,FALSE)</f>
        <v>0</v>
      </c>
      <c r="G17">
        <v>29257</v>
      </c>
      <c r="H17" t="s">
        <v>9</v>
      </c>
      <c r="I17">
        <v>172</v>
      </c>
      <c r="J17">
        <v>0</v>
      </c>
      <c r="M17" s="35">
        <v>29234</v>
      </c>
      <c r="N17" s="83">
        <v>510.65</v>
      </c>
      <c r="O17" s="83">
        <v>0</v>
      </c>
    </row>
    <row r="18" spans="1:15" x14ac:dyDescent="0.3">
      <c r="A18">
        <v>29258</v>
      </c>
      <c r="B18" t="s">
        <v>1</v>
      </c>
      <c r="C18">
        <f>VLOOKUP(A18,Table63[],3,FALSE)</f>
        <v>2378</v>
      </c>
      <c r="D18">
        <f>VLOOKUP(A18,Table63[],4,FALSE)</f>
        <v>0</v>
      </c>
      <c r="G18">
        <v>29256</v>
      </c>
      <c r="H18" t="s">
        <v>9</v>
      </c>
      <c r="I18">
        <v>489</v>
      </c>
      <c r="J18">
        <v>0</v>
      </c>
      <c r="M18" s="35">
        <v>29235</v>
      </c>
      <c r="N18" s="83">
        <v>493</v>
      </c>
      <c r="O18" s="83">
        <v>0</v>
      </c>
    </row>
    <row r="19" spans="1:15" x14ac:dyDescent="0.3">
      <c r="A19">
        <v>29267</v>
      </c>
      <c r="B19" t="s">
        <v>1</v>
      </c>
      <c r="C19">
        <f>VLOOKUP(A19,Table63[],3,FALSE)</f>
        <v>505</v>
      </c>
      <c r="D19">
        <f>VLOOKUP(A19,Table63[],4,FALSE)</f>
        <v>505</v>
      </c>
      <c r="G19">
        <v>29255</v>
      </c>
      <c r="H19" t="s">
        <v>15</v>
      </c>
      <c r="I19">
        <v>38</v>
      </c>
      <c r="J19">
        <v>0</v>
      </c>
      <c r="M19" s="35">
        <v>29236</v>
      </c>
      <c r="N19" s="83">
        <v>454.5</v>
      </c>
      <c r="O19" s="83">
        <v>454.5</v>
      </c>
    </row>
    <row r="20" spans="1:15" x14ac:dyDescent="0.3">
      <c r="A20">
        <v>29236</v>
      </c>
      <c r="B20" t="s">
        <v>1</v>
      </c>
      <c r="C20">
        <f>VLOOKUP(A20,Table63[],3,FALSE)</f>
        <v>454.5</v>
      </c>
      <c r="D20">
        <f>VLOOKUP(A20,Table63[],4,FALSE)</f>
        <v>454.5</v>
      </c>
      <c r="G20">
        <v>29254</v>
      </c>
      <c r="H20" t="s">
        <v>91</v>
      </c>
      <c r="I20">
        <v>502</v>
      </c>
      <c r="J20">
        <v>0</v>
      </c>
      <c r="M20" s="35">
        <v>29237</v>
      </c>
      <c r="N20" s="83">
        <v>418</v>
      </c>
      <c r="O20" s="83">
        <v>0</v>
      </c>
    </row>
    <row r="21" spans="1:15" x14ac:dyDescent="0.3">
      <c r="A21">
        <v>29263</v>
      </c>
      <c r="B21" t="s">
        <v>1</v>
      </c>
      <c r="C21">
        <f>VLOOKUP(A21,Table63[],3,FALSE)</f>
        <v>141</v>
      </c>
      <c r="D21">
        <f>VLOOKUP(A21,Table63[],4,FALSE)</f>
        <v>0</v>
      </c>
      <c r="G21">
        <v>29252</v>
      </c>
      <c r="H21" t="s">
        <v>53</v>
      </c>
      <c r="I21">
        <v>487</v>
      </c>
      <c r="J21">
        <v>0</v>
      </c>
      <c r="M21" s="35">
        <v>29239</v>
      </c>
      <c r="N21" s="83">
        <v>431</v>
      </c>
      <c r="O21" s="83">
        <v>0</v>
      </c>
    </row>
    <row r="22" spans="1:15" x14ac:dyDescent="0.3">
      <c r="A22">
        <v>29100</v>
      </c>
      <c r="B22" t="s">
        <v>1</v>
      </c>
      <c r="C22">
        <f>VLOOKUP(A22,Table63[],3,FALSE)</f>
        <v>1488</v>
      </c>
      <c r="D22">
        <f>VLOOKUP(A22,Table63[],4,FALSE)</f>
        <v>0</v>
      </c>
      <c r="G22">
        <v>29251</v>
      </c>
      <c r="H22" t="s">
        <v>91</v>
      </c>
      <c r="I22">
        <v>23</v>
      </c>
      <c r="J22">
        <v>0</v>
      </c>
      <c r="M22" s="35">
        <v>29241</v>
      </c>
      <c r="N22" s="83">
        <v>423</v>
      </c>
      <c r="O22" s="83">
        <v>0</v>
      </c>
    </row>
    <row r="23" spans="1:15" x14ac:dyDescent="0.3">
      <c r="A23">
        <v>29246</v>
      </c>
      <c r="B23" t="s">
        <v>1</v>
      </c>
      <c r="C23">
        <f>VLOOKUP(A23,Table63[],3,FALSE)</f>
        <v>103</v>
      </c>
      <c r="D23">
        <f>VLOOKUP(A23,Table63[],4,FALSE)</f>
        <v>0</v>
      </c>
      <c r="G23">
        <v>29250</v>
      </c>
      <c r="H23" t="s">
        <v>53</v>
      </c>
      <c r="I23">
        <v>1256</v>
      </c>
      <c r="J23">
        <v>0</v>
      </c>
      <c r="M23" s="35">
        <v>29243</v>
      </c>
      <c r="N23" s="83">
        <v>23</v>
      </c>
      <c r="O23" s="83">
        <v>0</v>
      </c>
    </row>
    <row r="24" spans="1:15" x14ac:dyDescent="0.3">
      <c r="A24">
        <v>29261</v>
      </c>
      <c r="B24" t="s">
        <v>1</v>
      </c>
      <c r="C24">
        <f>VLOOKUP(A24,Table63[],3,FALSE)</f>
        <v>638</v>
      </c>
      <c r="D24">
        <f>VLOOKUP(A24,Table63[],4,FALSE)</f>
        <v>638</v>
      </c>
      <c r="G24">
        <v>29249</v>
      </c>
      <c r="H24" t="s">
        <v>9</v>
      </c>
      <c r="I24">
        <v>527</v>
      </c>
      <c r="J24">
        <v>0</v>
      </c>
      <c r="M24" s="35">
        <v>29244</v>
      </c>
      <c r="N24" s="83">
        <v>65</v>
      </c>
      <c r="O24" s="83">
        <v>65</v>
      </c>
    </row>
    <row r="25" spans="1:15" x14ac:dyDescent="0.3">
      <c r="A25">
        <v>29259</v>
      </c>
      <c r="B25" t="s">
        <v>38</v>
      </c>
      <c r="C25">
        <f>VLOOKUP(A25,Table63[],3,FALSE)</f>
        <v>813</v>
      </c>
      <c r="D25">
        <f>VLOOKUP(A25,Table63[],4,FALSE)</f>
        <v>0</v>
      </c>
      <c r="G25">
        <v>29248</v>
      </c>
      <c r="H25" t="s">
        <v>18</v>
      </c>
      <c r="I25">
        <v>654</v>
      </c>
      <c r="J25">
        <v>654</v>
      </c>
      <c r="M25" s="35">
        <v>29246</v>
      </c>
      <c r="N25" s="83">
        <v>103</v>
      </c>
      <c r="O25" s="83">
        <v>0</v>
      </c>
    </row>
    <row r="26" spans="1:15" x14ac:dyDescent="0.3">
      <c r="A26">
        <v>29243</v>
      </c>
      <c r="B26" t="s">
        <v>38</v>
      </c>
      <c r="C26">
        <f>VLOOKUP(A26,Table63[],3,FALSE)</f>
        <v>23</v>
      </c>
      <c r="D26">
        <f>VLOOKUP(A26,Table63[],4,FALSE)</f>
        <v>0</v>
      </c>
      <c r="G26">
        <v>29247</v>
      </c>
      <c r="H26" t="s">
        <v>15</v>
      </c>
      <c r="I26">
        <v>32</v>
      </c>
      <c r="J26">
        <v>0</v>
      </c>
      <c r="M26" s="35">
        <v>29247</v>
      </c>
      <c r="N26" s="83">
        <v>32</v>
      </c>
      <c r="O26" s="83">
        <v>0</v>
      </c>
    </row>
    <row r="27" spans="1:15" x14ac:dyDescent="0.3">
      <c r="A27">
        <v>29231</v>
      </c>
      <c r="B27" t="s">
        <v>38</v>
      </c>
      <c r="C27">
        <f>VLOOKUP(A27,Table63[],3,FALSE)</f>
        <v>549</v>
      </c>
      <c r="D27">
        <f>VLOOKUP(A27,Table63[],4,FALSE)</f>
        <v>549</v>
      </c>
      <c r="G27">
        <v>29246</v>
      </c>
      <c r="H27" t="s">
        <v>8</v>
      </c>
      <c r="I27">
        <v>103</v>
      </c>
      <c r="J27">
        <v>0</v>
      </c>
      <c r="M27" s="35">
        <v>29248</v>
      </c>
      <c r="N27" s="83">
        <v>654</v>
      </c>
      <c r="O27" s="83">
        <v>654</v>
      </c>
    </row>
    <row r="28" spans="1:15" x14ac:dyDescent="0.3">
      <c r="A28">
        <v>29244</v>
      </c>
      <c r="B28" t="s">
        <v>38</v>
      </c>
      <c r="C28">
        <f>VLOOKUP(A28,Table63[],3,FALSE)</f>
        <v>65</v>
      </c>
      <c r="D28">
        <f>VLOOKUP(A28,Table63[],4,FALSE)</f>
        <v>65</v>
      </c>
      <c r="G28">
        <v>29244</v>
      </c>
      <c r="H28" t="s">
        <v>18</v>
      </c>
      <c r="I28">
        <v>65</v>
      </c>
      <c r="J28">
        <v>65</v>
      </c>
      <c r="M28" s="35">
        <v>29249</v>
      </c>
      <c r="N28" s="83">
        <v>527</v>
      </c>
      <c r="O28" s="83">
        <v>0</v>
      </c>
    </row>
    <row r="29" spans="1:15" x14ac:dyDescent="0.3">
      <c r="A29">
        <v>29262</v>
      </c>
      <c r="B29" t="s">
        <v>38</v>
      </c>
      <c r="C29">
        <f>VLOOKUP(A29,Table63[],3,FALSE)</f>
        <v>504</v>
      </c>
      <c r="D29">
        <f>VLOOKUP(A29,Table63[],4,FALSE)</f>
        <v>0</v>
      </c>
      <c r="G29">
        <v>29243</v>
      </c>
      <c r="H29" t="s">
        <v>18</v>
      </c>
      <c r="I29">
        <v>23</v>
      </c>
      <c r="J29">
        <v>0</v>
      </c>
      <c r="M29" s="35">
        <v>29250</v>
      </c>
      <c r="N29" s="83">
        <v>1256</v>
      </c>
      <c r="O29" s="83">
        <v>0</v>
      </c>
    </row>
    <row r="30" spans="1:15" x14ac:dyDescent="0.3">
      <c r="A30">
        <v>29248</v>
      </c>
      <c r="B30" t="s">
        <v>38</v>
      </c>
      <c r="C30">
        <f>VLOOKUP(A30,Table63[],3,FALSE)</f>
        <v>654</v>
      </c>
      <c r="D30">
        <f>VLOOKUP(A30,Table63[],4,FALSE)</f>
        <v>654</v>
      </c>
      <c r="G30">
        <v>29242</v>
      </c>
      <c r="H30" t="s">
        <v>7</v>
      </c>
      <c r="I30">
        <v>0</v>
      </c>
      <c r="J30">
        <v>0</v>
      </c>
      <c r="M30" s="35">
        <v>29251</v>
      </c>
      <c r="N30" s="83">
        <v>23</v>
      </c>
      <c r="O30" s="83">
        <v>0</v>
      </c>
    </row>
    <row r="31" spans="1:15" x14ac:dyDescent="0.3">
      <c r="A31">
        <v>29232</v>
      </c>
      <c r="B31" t="s">
        <v>38</v>
      </c>
      <c r="C31">
        <f>VLOOKUP(A31,Table63[],3,FALSE)</f>
        <v>526</v>
      </c>
      <c r="D31">
        <f>VLOOKUP(A31,Table63[],4,FALSE)</f>
        <v>0</v>
      </c>
      <c r="G31">
        <v>29241</v>
      </c>
      <c r="H31" t="s">
        <v>91</v>
      </c>
      <c r="I31">
        <v>423</v>
      </c>
      <c r="J31">
        <v>0</v>
      </c>
      <c r="M31" s="35">
        <v>29252</v>
      </c>
      <c r="N31" s="83">
        <v>487</v>
      </c>
      <c r="O31" s="83">
        <v>0</v>
      </c>
    </row>
    <row r="32" spans="1:15" x14ac:dyDescent="0.3">
      <c r="A32">
        <v>29249</v>
      </c>
      <c r="B32" t="s">
        <v>3</v>
      </c>
      <c r="C32">
        <f>VLOOKUP(A32,Table63[],3,FALSE)</f>
        <v>527</v>
      </c>
      <c r="D32">
        <f>VLOOKUP(A32,Table63[],4,FALSE)</f>
        <v>0</v>
      </c>
      <c r="G32">
        <v>29239</v>
      </c>
      <c r="H32" t="s">
        <v>53</v>
      </c>
      <c r="I32">
        <v>431</v>
      </c>
      <c r="J32">
        <v>0</v>
      </c>
      <c r="M32" s="35">
        <v>29254</v>
      </c>
      <c r="N32" s="83">
        <v>502</v>
      </c>
      <c r="O32" s="83">
        <v>0</v>
      </c>
    </row>
    <row r="33" spans="1:15" x14ac:dyDescent="0.3">
      <c r="A33">
        <v>29257</v>
      </c>
      <c r="B33" t="s">
        <v>3</v>
      </c>
      <c r="C33">
        <f>VLOOKUP(A33,Table63[],3,FALSE)</f>
        <v>172</v>
      </c>
      <c r="D33">
        <f>VLOOKUP(A33,Table63[],4,FALSE)</f>
        <v>0</v>
      </c>
      <c r="G33">
        <v>29238</v>
      </c>
      <c r="H33" t="s">
        <v>7</v>
      </c>
      <c r="I33">
        <v>0</v>
      </c>
      <c r="J33">
        <v>0</v>
      </c>
      <c r="M33" s="35">
        <v>29255</v>
      </c>
      <c r="N33" s="83">
        <v>38</v>
      </c>
      <c r="O33" s="83">
        <v>0</v>
      </c>
    </row>
    <row r="34" spans="1:15" x14ac:dyDescent="0.3">
      <c r="A34">
        <v>29256</v>
      </c>
      <c r="B34" t="s">
        <v>3</v>
      </c>
      <c r="C34">
        <f>VLOOKUP(A34,Table63[],3,FALSE)</f>
        <v>489</v>
      </c>
      <c r="D34">
        <f>VLOOKUP(A34,Table63[],4,FALSE)</f>
        <v>0</v>
      </c>
      <c r="G34">
        <v>29237</v>
      </c>
      <c r="H34" t="s">
        <v>11</v>
      </c>
      <c r="I34">
        <v>418</v>
      </c>
      <c r="J34">
        <v>0</v>
      </c>
      <c r="M34" s="35">
        <v>29256</v>
      </c>
      <c r="N34" s="83">
        <v>489</v>
      </c>
      <c r="O34" s="83">
        <v>0</v>
      </c>
    </row>
    <row r="35" spans="1:15" x14ac:dyDescent="0.3">
      <c r="A35">
        <v>29234</v>
      </c>
      <c r="B35" t="s">
        <v>3</v>
      </c>
      <c r="C35">
        <f>VLOOKUP(A35,Table63[],3,FALSE)</f>
        <v>510.65</v>
      </c>
      <c r="D35">
        <f>VLOOKUP(A35,Table63[],4,FALSE)</f>
        <v>0</v>
      </c>
      <c r="G35">
        <v>29236</v>
      </c>
      <c r="H35" t="s">
        <v>8</v>
      </c>
      <c r="I35">
        <v>454.5</v>
      </c>
      <c r="J35">
        <v>454.5</v>
      </c>
      <c r="M35" s="35">
        <v>29257</v>
      </c>
      <c r="N35" s="83">
        <v>172</v>
      </c>
      <c r="O35" s="83">
        <v>0</v>
      </c>
    </row>
    <row r="36" spans="1:15" x14ac:dyDescent="0.3">
      <c r="A36">
        <v>29265</v>
      </c>
      <c r="B36" t="s">
        <v>3</v>
      </c>
      <c r="C36">
        <f>VLOOKUP(A36,Table63[],3,FALSE)</f>
        <v>76.5</v>
      </c>
      <c r="D36">
        <f>VLOOKUP(A36,Table63[],4,FALSE)</f>
        <v>0</v>
      </c>
      <c r="G36">
        <v>29235</v>
      </c>
      <c r="H36" t="s">
        <v>53</v>
      </c>
      <c r="I36">
        <v>493</v>
      </c>
      <c r="J36">
        <v>0</v>
      </c>
      <c r="M36" s="35">
        <v>29258</v>
      </c>
      <c r="N36" s="83">
        <v>2378</v>
      </c>
      <c r="O36" s="83">
        <v>0</v>
      </c>
    </row>
    <row r="37" spans="1:15" x14ac:dyDescent="0.3">
      <c r="A37">
        <v>29241</v>
      </c>
      <c r="B37" t="s">
        <v>50</v>
      </c>
      <c r="C37">
        <f>VLOOKUP(A37,Table63[],3,FALSE)</f>
        <v>423</v>
      </c>
      <c r="D37">
        <f>VLOOKUP(A37,Table63[],4,FALSE)</f>
        <v>0</v>
      </c>
      <c r="G37">
        <v>29234</v>
      </c>
      <c r="H37" t="s">
        <v>9</v>
      </c>
      <c r="I37">
        <v>510.65</v>
      </c>
      <c r="J37">
        <v>0</v>
      </c>
      <c r="M37" s="35">
        <v>29259</v>
      </c>
      <c r="N37" s="83">
        <v>813</v>
      </c>
      <c r="O37" s="83">
        <v>0</v>
      </c>
    </row>
    <row r="38" spans="1:15" x14ac:dyDescent="0.3">
      <c r="A38">
        <v>29254</v>
      </c>
      <c r="B38" t="s">
        <v>50</v>
      </c>
      <c r="C38">
        <f>VLOOKUP(A38,Table63[],3,FALSE)</f>
        <v>502</v>
      </c>
      <c r="D38">
        <f>VLOOKUP(A38,Table63[],4,FALSE)</f>
        <v>0</v>
      </c>
      <c r="G38">
        <v>29232</v>
      </c>
      <c r="H38" t="s">
        <v>18</v>
      </c>
      <c r="I38">
        <v>526</v>
      </c>
      <c r="J38">
        <v>0</v>
      </c>
      <c r="M38" s="35">
        <v>29260</v>
      </c>
      <c r="N38" s="83">
        <v>1910.65</v>
      </c>
      <c r="O38" s="83">
        <v>0</v>
      </c>
    </row>
    <row r="39" spans="1:15" x14ac:dyDescent="0.3">
      <c r="A39">
        <v>29169</v>
      </c>
      <c r="B39" t="s">
        <v>50</v>
      </c>
      <c r="C39">
        <f>VLOOKUP(A39,Table63[],3,FALSE)</f>
        <v>301</v>
      </c>
      <c r="D39">
        <f>VLOOKUP(A39,Table63[],4,FALSE)</f>
        <v>0</v>
      </c>
      <c r="G39">
        <v>29231</v>
      </c>
      <c r="H39" t="s">
        <v>18</v>
      </c>
      <c r="I39">
        <v>549</v>
      </c>
      <c r="J39">
        <v>549</v>
      </c>
      <c r="M39" s="35">
        <v>29261</v>
      </c>
      <c r="N39" s="83">
        <v>638</v>
      </c>
      <c r="O39" s="83">
        <v>638</v>
      </c>
    </row>
    <row r="40" spans="1:15" x14ac:dyDescent="0.3">
      <c r="A40">
        <v>29251</v>
      </c>
      <c r="B40" t="s">
        <v>50</v>
      </c>
      <c r="C40">
        <f>VLOOKUP(A40,Table63[],3,FALSE)</f>
        <v>23</v>
      </c>
      <c r="D40">
        <f>VLOOKUP(A40,Table63[],4,FALSE)</f>
        <v>0</v>
      </c>
      <c r="G40">
        <v>29230</v>
      </c>
      <c r="H40" t="s">
        <v>7</v>
      </c>
      <c r="I40">
        <v>0</v>
      </c>
      <c r="J40">
        <v>0</v>
      </c>
      <c r="M40" s="35">
        <v>29262</v>
      </c>
      <c r="N40" s="83">
        <v>504</v>
      </c>
      <c r="O40" s="83">
        <v>0</v>
      </c>
    </row>
    <row r="41" spans="1:15" x14ac:dyDescent="0.3">
      <c r="A41">
        <v>29135</v>
      </c>
      <c r="B41" t="s">
        <v>50</v>
      </c>
      <c r="C41">
        <f>VLOOKUP(A41,Table63[],3,FALSE)</f>
        <v>476</v>
      </c>
      <c r="D41">
        <f>VLOOKUP(A41,Table63[],4,FALSE)</f>
        <v>0</v>
      </c>
      <c r="G41">
        <v>29229</v>
      </c>
      <c r="H41" t="s">
        <v>53</v>
      </c>
      <c r="I41">
        <v>643</v>
      </c>
      <c r="J41">
        <v>0</v>
      </c>
      <c r="M41" s="35">
        <v>29263</v>
      </c>
      <c r="N41" s="83">
        <v>141</v>
      </c>
      <c r="O41" s="83">
        <v>0</v>
      </c>
    </row>
    <row r="42" spans="1:15" x14ac:dyDescent="0.3">
      <c r="A42">
        <v>29200</v>
      </c>
      <c r="B42" t="s">
        <v>50</v>
      </c>
      <c r="C42">
        <f>VLOOKUP(A42,Table63[],3,FALSE)</f>
        <v>731</v>
      </c>
      <c r="D42">
        <f>VLOOKUP(A42,Table63[],4,FALSE)</f>
        <v>0</v>
      </c>
      <c r="G42">
        <v>29228</v>
      </c>
      <c r="H42" t="s">
        <v>11</v>
      </c>
      <c r="I42">
        <v>510</v>
      </c>
      <c r="J42">
        <v>510</v>
      </c>
      <c r="M42" s="35">
        <v>29264</v>
      </c>
      <c r="N42" s="83">
        <v>479</v>
      </c>
      <c r="O42" s="83">
        <v>0</v>
      </c>
    </row>
    <row r="43" spans="1:15" x14ac:dyDescent="0.3">
      <c r="A43">
        <v>29202</v>
      </c>
      <c r="B43" t="s">
        <v>50</v>
      </c>
      <c r="C43">
        <f>VLOOKUP(A43,Table63[],3,FALSE)</f>
        <v>598</v>
      </c>
      <c r="D43">
        <f>VLOOKUP(A43,Table63[],4,FALSE)</f>
        <v>0</v>
      </c>
      <c r="G43">
        <v>29227</v>
      </c>
      <c r="H43" t="s">
        <v>9</v>
      </c>
      <c r="I43">
        <v>437</v>
      </c>
      <c r="J43">
        <v>0</v>
      </c>
      <c r="M43" s="35">
        <v>29265</v>
      </c>
      <c r="N43" s="83">
        <v>76.5</v>
      </c>
      <c r="O43" s="83">
        <v>0</v>
      </c>
    </row>
    <row r="44" spans="1:15" x14ac:dyDescent="0.3">
      <c r="A44">
        <v>29268</v>
      </c>
      <c r="B44" t="s">
        <v>50</v>
      </c>
      <c r="C44">
        <f>VLOOKUP(A44,Table63[],3,FALSE)</f>
        <v>622</v>
      </c>
      <c r="D44">
        <f>VLOOKUP(A44,Table63[],4,FALSE)</f>
        <v>0</v>
      </c>
      <c r="G44">
        <v>29226</v>
      </c>
      <c r="H44" t="s">
        <v>14</v>
      </c>
      <c r="I44">
        <v>32</v>
      </c>
      <c r="J44">
        <v>0</v>
      </c>
      <c r="M44" s="35">
        <v>29267</v>
      </c>
      <c r="N44" s="83">
        <v>505</v>
      </c>
      <c r="O44" s="83">
        <v>505</v>
      </c>
    </row>
    <row r="45" spans="1:15" x14ac:dyDescent="0.3">
      <c r="G45">
        <v>29223</v>
      </c>
      <c r="H45" t="s">
        <v>13</v>
      </c>
      <c r="I45">
        <v>563</v>
      </c>
      <c r="J45">
        <v>0</v>
      </c>
      <c r="M45" s="35">
        <v>29268</v>
      </c>
      <c r="N45" s="83">
        <v>622</v>
      </c>
      <c r="O45" s="83">
        <v>0</v>
      </c>
    </row>
    <row r="46" spans="1:15" x14ac:dyDescent="0.3">
      <c r="G46">
        <v>29221</v>
      </c>
      <c r="H46" t="s">
        <v>15</v>
      </c>
      <c r="I46">
        <v>756</v>
      </c>
      <c r="J46">
        <v>0</v>
      </c>
      <c r="M46" s="35">
        <v>29269</v>
      </c>
      <c r="N46" s="83">
        <v>82</v>
      </c>
      <c r="O46" s="83">
        <v>0</v>
      </c>
    </row>
    <row r="47" spans="1:15" x14ac:dyDescent="0.3">
      <c r="G47">
        <v>29219</v>
      </c>
      <c r="H47" t="s">
        <v>9</v>
      </c>
      <c r="I47">
        <v>603</v>
      </c>
      <c r="J47">
        <v>0</v>
      </c>
      <c r="M47" s="35">
        <v>29270</v>
      </c>
      <c r="N47" s="83">
        <v>23</v>
      </c>
      <c r="O47" s="83">
        <v>0</v>
      </c>
    </row>
    <row r="48" spans="1:15" x14ac:dyDescent="0.3">
      <c r="G48">
        <v>29214</v>
      </c>
      <c r="H48" t="s">
        <v>13</v>
      </c>
      <c r="I48">
        <v>78</v>
      </c>
      <c r="J48">
        <v>0</v>
      </c>
      <c r="M48" s="35" t="s">
        <v>30</v>
      </c>
      <c r="N48" s="83">
        <v>25593.300000000003</v>
      </c>
      <c r="O48" s="83">
        <v>3375.5</v>
      </c>
    </row>
    <row r="49" spans="7:10" x14ac:dyDescent="0.3">
      <c r="G49">
        <v>29213</v>
      </c>
      <c r="H49" t="s">
        <v>13</v>
      </c>
      <c r="I49">
        <v>664</v>
      </c>
      <c r="J49">
        <v>0</v>
      </c>
    </row>
    <row r="50" spans="7:10" x14ac:dyDescent="0.3">
      <c r="G50">
        <v>29212</v>
      </c>
      <c r="H50" t="s">
        <v>15</v>
      </c>
      <c r="I50">
        <v>605</v>
      </c>
      <c r="J50">
        <v>0</v>
      </c>
    </row>
    <row r="51" spans="7:10" x14ac:dyDescent="0.3">
      <c r="G51">
        <v>29210</v>
      </c>
      <c r="H51" t="s">
        <v>13</v>
      </c>
      <c r="I51">
        <v>141</v>
      </c>
      <c r="J51">
        <v>0</v>
      </c>
    </row>
    <row r="52" spans="7:10" x14ac:dyDescent="0.3">
      <c r="G52">
        <v>29208</v>
      </c>
      <c r="H52" t="s">
        <v>7</v>
      </c>
      <c r="I52">
        <v>0</v>
      </c>
      <c r="J52">
        <v>0</v>
      </c>
    </row>
    <row r="53" spans="7:10" x14ac:dyDescent="0.3">
      <c r="G53">
        <v>29203</v>
      </c>
      <c r="H53" t="s">
        <v>53</v>
      </c>
      <c r="I53">
        <v>456</v>
      </c>
      <c r="J53">
        <v>0</v>
      </c>
    </row>
    <row r="54" spans="7:10" x14ac:dyDescent="0.3">
      <c r="G54">
        <v>29202</v>
      </c>
      <c r="H54" t="s">
        <v>91</v>
      </c>
      <c r="I54">
        <v>598</v>
      </c>
      <c r="J54">
        <v>0</v>
      </c>
    </row>
    <row r="55" spans="7:10" x14ac:dyDescent="0.3">
      <c r="G55">
        <v>29200</v>
      </c>
      <c r="H55" t="s">
        <v>91</v>
      </c>
      <c r="I55">
        <v>731</v>
      </c>
      <c r="J55">
        <v>0</v>
      </c>
    </row>
    <row r="56" spans="7:10" x14ac:dyDescent="0.3">
      <c r="G56">
        <v>29196</v>
      </c>
      <c r="H56" t="s">
        <v>91</v>
      </c>
      <c r="I56">
        <v>0</v>
      </c>
      <c r="J56">
        <v>0</v>
      </c>
    </row>
    <row r="57" spans="7:10" x14ac:dyDescent="0.3">
      <c r="G57">
        <v>29195</v>
      </c>
      <c r="H57" t="s">
        <v>15</v>
      </c>
      <c r="I57">
        <v>374</v>
      </c>
      <c r="J57">
        <v>0</v>
      </c>
    </row>
    <row r="58" spans="7:10" x14ac:dyDescent="0.3">
      <c r="G58">
        <v>29192</v>
      </c>
      <c r="H58" t="s">
        <v>9</v>
      </c>
      <c r="I58">
        <v>425</v>
      </c>
      <c r="J58">
        <v>0</v>
      </c>
    </row>
    <row r="59" spans="7:10" x14ac:dyDescent="0.3">
      <c r="G59">
        <v>29188</v>
      </c>
      <c r="H59" t="s">
        <v>13</v>
      </c>
      <c r="I59">
        <v>527</v>
      </c>
      <c r="J59">
        <v>0</v>
      </c>
    </row>
    <row r="60" spans="7:10" x14ac:dyDescent="0.3">
      <c r="G60">
        <v>29187</v>
      </c>
      <c r="H60" t="s">
        <v>15</v>
      </c>
      <c r="I60">
        <v>466</v>
      </c>
      <c r="J60">
        <v>0</v>
      </c>
    </row>
    <row r="61" spans="7:10" x14ac:dyDescent="0.3">
      <c r="G61">
        <v>29185</v>
      </c>
      <c r="H61" t="s">
        <v>9</v>
      </c>
      <c r="I61">
        <v>917</v>
      </c>
      <c r="J61">
        <v>0</v>
      </c>
    </row>
    <row r="62" spans="7:10" x14ac:dyDescent="0.3">
      <c r="G62">
        <v>29182</v>
      </c>
      <c r="H62" t="s">
        <v>13</v>
      </c>
      <c r="I62">
        <v>444</v>
      </c>
      <c r="J62">
        <v>444</v>
      </c>
    </row>
    <row r="63" spans="7:10" x14ac:dyDescent="0.3">
      <c r="G63">
        <v>29181</v>
      </c>
      <c r="H63" t="s">
        <v>15</v>
      </c>
      <c r="I63">
        <v>625</v>
      </c>
      <c r="J63">
        <v>0</v>
      </c>
    </row>
    <row r="64" spans="7:10" x14ac:dyDescent="0.3">
      <c r="G64">
        <v>29176</v>
      </c>
      <c r="H64" t="s">
        <v>15</v>
      </c>
      <c r="I64">
        <v>494</v>
      </c>
      <c r="J64">
        <v>0</v>
      </c>
    </row>
    <row r="65" spans="7:10" x14ac:dyDescent="0.3">
      <c r="G65">
        <v>29175</v>
      </c>
      <c r="H65" t="s">
        <v>15</v>
      </c>
      <c r="I65">
        <v>810</v>
      </c>
      <c r="J65">
        <v>0</v>
      </c>
    </row>
    <row r="66" spans="7:10" x14ac:dyDescent="0.3">
      <c r="G66">
        <v>29174</v>
      </c>
      <c r="H66" t="s">
        <v>15</v>
      </c>
      <c r="I66">
        <v>350</v>
      </c>
      <c r="J66">
        <v>0</v>
      </c>
    </row>
    <row r="67" spans="7:10" x14ac:dyDescent="0.3">
      <c r="G67">
        <v>29170</v>
      </c>
      <c r="H67" t="s">
        <v>13</v>
      </c>
      <c r="I67">
        <v>503</v>
      </c>
      <c r="J67">
        <v>0</v>
      </c>
    </row>
    <row r="68" spans="7:10" x14ac:dyDescent="0.3">
      <c r="G68">
        <v>29169</v>
      </c>
      <c r="H68" t="s">
        <v>91</v>
      </c>
      <c r="I68">
        <v>301</v>
      </c>
      <c r="J68">
        <v>0</v>
      </c>
    </row>
    <row r="69" spans="7:10" x14ac:dyDescent="0.3">
      <c r="G69">
        <v>29168</v>
      </c>
      <c r="H69" t="s">
        <v>9</v>
      </c>
      <c r="I69">
        <v>23</v>
      </c>
      <c r="J69">
        <v>0</v>
      </c>
    </row>
    <row r="70" spans="7:10" x14ac:dyDescent="0.3">
      <c r="G70">
        <v>29165</v>
      </c>
      <c r="H70" t="s">
        <v>53</v>
      </c>
      <c r="I70">
        <v>4042</v>
      </c>
      <c r="J70">
        <v>0</v>
      </c>
    </row>
    <row r="71" spans="7:10" x14ac:dyDescent="0.3">
      <c r="G71">
        <v>29164</v>
      </c>
      <c r="H71" t="s">
        <v>13</v>
      </c>
      <c r="I71">
        <v>476</v>
      </c>
      <c r="J71">
        <v>0</v>
      </c>
    </row>
    <row r="72" spans="7:10" x14ac:dyDescent="0.3">
      <c r="G72">
        <v>29163</v>
      </c>
      <c r="H72" t="s">
        <v>15</v>
      </c>
      <c r="I72">
        <v>946</v>
      </c>
      <c r="J72">
        <v>0</v>
      </c>
    </row>
    <row r="73" spans="7:10" x14ac:dyDescent="0.3">
      <c r="G73">
        <v>29160</v>
      </c>
      <c r="H73" t="s">
        <v>15</v>
      </c>
      <c r="I73">
        <v>2758</v>
      </c>
      <c r="J73">
        <v>0</v>
      </c>
    </row>
    <row r="74" spans="7:10" x14ac:dyDescent="0.3">
      <c r="G74">
        <v>29158</v>
      </c>
      <c r="H74" t="s">
        <v>15</v>
      </c>
      <c r="I74">
        <v>646</v>
      </c>
      <c r="J74">
        <v>0</v>
      </c>
    </row>
    <row r="75" spans="7:10" x14ac:dyDescent="0.3">
      <c r="G75">
        <v>29157</v>
      </c>
      <c r="H75" t="s">
        <v>9</v>
      </c>
      <c r="I75">
        <v>1717</v>
      </c>
      <c r="J75">
        <v>1717</v>
      </c>
    </row>
    <row r="76" spans="7:10" x14ac:dyDescent="0.3">
      <c r="G76">
        <v>29155</v>
      </c>
      <c r="H76" t="s">
        <v>9</v>
      </c>
      <c r="I76">
        <v>318</v>
      </c>
      <c r="J76">
        <v>0</v>
      </c>
    </row>
    <row r="77" spans="7:10" x14ac:dyDescent="0.3">
      <c r="G77">
        <v>29154</v>
      </c>
      <c r="H77" t="s">
        <v>18</v>
      </c>
      <c r="I77">
        <v>0</v>
      </c>
      <c r="J77">
        <v>0</v>
      </c>
    </row>
    <row r="78" spans="7:10" x14ac:dyDescent="0.3">
      <c r="G78">
        <v>29147</v>
      </c>
      <c r="H78" t="s">
        <v>15</v>
      </c>
      <c r="I78">
        <v>43</v>
      </c>
      <c r="J78">
        <v>43</v>
      </c>
    </row>
    <row r="79" spans="7:10" x14ac:dyDescent="0.3">
      <c r="G79">
        <v>29141</v>
      </c>
      <c r="H79" t="s">
        <v>7</v>
      </c>
      <c r="I79">
        <v>0</v>
      </c>
      <c r="J79">
        <v>0</v>
      </c>
    </row>
    <row r="80" spans="7:10" x14ac:dyDescent="0.3">
      <c r="G80">
        <v>29140</v>
      </c>
      <c r="H80" t="s">
        <v>13</v>
      </c>
      <c r="I80">
        <v>445</v>
      </c>
      <c r="J80">
        <v>0</v>
      </c>
    </row>
    <row r="81" spans="7:10" x14ac:dyDescent="0.3">
      <c r="G81">
        <v>29136</v>
      </c>
      <c r="H81" t="s">
        <v>20</v>
      </c>
      <c r="I81">
        <v>37</v>
      </c>
      <c r="J81">
        <v>0</v>
      </c>
    </row>
    <row r="82" spans="7:10" x14ac:dyDescent="0.3">
      <c r="G82">
        <v>29135</v>
      </c>
      <c r="H82" t="s">
        <v>91</v>
      </c>
      <c r="I82">
        <v>476</v>
      </c>
      <c r="J82">
        <v>0</v>
      </c>
    </row>
    <row r="83" spans="7:10" x14ac:dyDescent="0.3">
      <c r="G83">
        <v>29130</v>
      </c>
      <c r="H83" t="s">
        <v>9</v>
      </c>
      <c r="I83">
        <v>0</v>
      </c>
      <c r="J83">
        <v>0</v>
      </c>
    </row>
    <row r="84" spans="7:10" x14ac:dyDescent="0.3">
      <c r="G84">
        <v>29125</v>
      </c>
      <c r="H84" t="s">
        <v>14</v>
      </c>
      <c r="I84">
        <v>32</v>
      </c>
      <c r="J84">
        <v>0</v>
      </c>
    </row>
    <row r="85" spans="7:10" x14ac:dyDescent="0.3">
      <c r="G85">
        <v>29123</v>
      </c>
      <c r="H85" t="s">
        <v>20</v>
      </c>
      <c r="I85">
        <v>468</v>
      </c>
      <c r="J85">
        <v>0</v>
      </c>
    </row>
    <row r="86" spans="7:10" x14ac:dyDescent="0.3">
      <c r="G86">
        <v>29119</v>
      </c>
      <c r="H86" t="s">
        <v>20</v>
      </c>
      <c r="I86">
        <v>450</v>
      </c>
      <c r="J86">
        <v>0</v>
      </c>
    </row>
    <row r="87" spans="7:10" x14ac:dyDescent="0.3">
      <c r="G87">
        <v>29115</v>
      </c>
      <c r="H87" t="s">
        <v>20</v>
      </c>
      <c r="I87">
        <v>500</v>
      </c>
      <c r="J87">
        <v>0</v>
      </c>
    </row>
    <row r="88" spans="7:10" x14ac:dyDescent="0.3">
      <c r="G88">
        <v>29111</v>
      </c>
      <c r="H88" t="s">
        <v>20</v>
      </c>
      <c r="I88">
        <v>637</v>
      </c>
      <c r="J88">
        <v>0</v>
      </c>
    </row>
    <row r="89" spans="7:10" x14ac:dyDescent="0.3">
      <c r="G89">
        <v>29104</v>
      </c>
      <c r="H89" t="s">
        <v>15</v>
      </c>
      <c r="I89">
        <v>670</v>
      </c>
      <c r="J89">
        <v>0</v>
      </c>
    </row>
    <row r="90" spans="7:10" x14ac:dyDescent="0.3">
      <c r="G90">
        <v>29101</v>
      </c>
      <c r="H90" t="s">
        <v>18</v>
      </c>
      <c r="I90">
        <v>496</v>
      </c>
      <c r="J90">
        <v>0</v>
      </c>
    </row>
    <row r="91" spans="7:10" x14ac:dyDescent="0.3">
      <c r="G91">
        <v>29100</v>
      </c>
      <c r="H91" t="s">
        <v>11</v>
      </c>
      <c r="I91">
        <v>1488</v>
      </c>
      <c r="J91">
        <v>0</v>
      </c>
    </row>
    <row r="92" spans="7:10" x14ac:dyDescent="0.3">
      <c r="G92">
        <v>29096</v>
      </c>
      <c r="H92" t="s">
        <v>15</v>
      </c>
      <c r="I92">
        <v>272.5</v>
      </c>
      <c r="J92">
        <v>0</v>
      </c>
    </row>
    <row r="93" spans="7:10" x14ac:dyDescent="0.3">
      <c r="G93">
        <v>29092</v>
      </c>
      <c r="H93" t="s">
        <v>13</v>
      </c>
      <c r="I93">
        <v>459</v>
      </c>
      <c r="J93">
        <v>0</v>
      </c>
    </row>
    <row r="94" spans="7:10" x14ac:dyDescent="0.3">
      <c r="G94">
        <v>29087</v>
      </c>
      <c r="H94" t="s">
        <v>15</v>
      </c>
      <c r="I94">
        <v>494</v>
      </c>
      <c r="J94">
        <v>0</v>
      </c>
    </row>
    <row r="95" spans="7:10" x14ac:dyDescent="0.3">
      <c r="G95">
        <v>29081</v>
      </c>
      <c r="H95" t="s">
        <v>7</v>
      </c>
      <c r="I95">
        <v>0</v>
      </c>
      <c r="J95">
        <v>0</v>
      </c>
    </row>
    <row r="96" spans="7:10" x14ac:dyDescent="0.3">
      <c r="G96">
        <v>29079</v>
      </c>
      <c r="H96" t="s">
        <v>7</v>
      </c>
      <c r="I96">
        <v>0</v>
      </c>
      <c r="J96">
        <v>0</v>
      </c>
    </row>
    <row r="97" spans="7:10" x14ac:dyDescent="0.3">
      <c r="G97">
        <v>29078</v>
      </c>
      <c r="H97" t="s">
        <v>9</v>
      </c>
      <c r="I97">
        <v>367</v>
      </c>
      <c r="J97">
        <v>0</v>
      </c>
    </row>
    <row r="98" spans="7:10" x14ac:dyDescent="0.3">
      <c r="G98">
        <v>29071</v>
      </c>
      <c r="H98" t="s">
        <v>20</v>
      </c>
      <c r="I98">
        <v>917</v>
      </c>
      <c r="J98">
        <v>917</v>
      </c>
    </row>
    <row r="99" spans="7:10" x14ac:dyDescent="0.3">
      <c r="G99">
        <v>29068</v>
      </c>
      <c r="H99" t="s">
        <v>11</v>
      </c>
      <c r="I99">
        <v>0</v>
      </c>
      <c r="J99">
        <v>0</v>
      </c>
    </row>
    <row r="100" spans="7:10" x14ac:dyDescent="0.3">
      <c r="G100">
        <v>29064</v>
      </c>
      <c r="H100" t="s">
        <v>20</v>
      </c>
      <c r="I100">
        <v>431</v>
      </c>
      <c r="J100">
        <v>0</v>
      </c>
    </row>
    <row r="101" spans="7:10" x14ac:dyDescent="0.3">
      <c r="G101">
        <v>29063</v>
      </c>
      <c r="H101" t="s">
        <v>20</v>
      </c>
      <c r="I101">
        <v>427</v>
      </c>
      <c r="J101">
        <v>0</v>
      </c>
    </row>
    <row r="102" spans="7:10" x14ac:dyDescent="0.3">
      <c r="G102">
        <v>29059</v>
      </c>
      <c r="H102" t="s">
        <v>15</v>
      </c>
      <c r="I102">
        <v>0</v>
      </c>
      <c r="J102">
        <v>0</v>
      </c>
    </row>
    <row r="103" spans="7:10" x14ac:dyDescent="0.3">
      <c r="G103">
        <v>29054</v>
      </c>
      <c r="H103" t="s">
        <v>7</v>
      </c>
      <c r="I103">
        <v>0</v>
      </c>
      <c r="J103">
        <v>0</v>
      </c>
    </row>
    <row r="104" spans="7:10" x14ac:dyDescent="0.3">
      <c r="G104">
        <v>29049</v>
      </c>
      <c r="H104" t="s">
        <v>9</v>
      </c>
      <c r="I104">
        <v>0</v>
      </c>
      <c r="J104">
        <v>0</v>
      </c>
    </row>
    <row r="105" spans="7:10" x14ac:dyDescent="0.3">
      <c r="G105">
        <v>29038</v>
      </c>
      <c r="H105" t="s">
        <v>21</v>
      </c>
      <c r="I105">
        <v>360</v>
      </c>
      <c r="J105">
        <v>429</v>
      </c>
    </row>
    <row r="106" spans="7:10" x14ac:dyDescent="0.3">
      <c r="G106">
        <v>29033</v>
      </c>
      <c r="H106" t="s">
        <v>20</v>
      </c>
      <c r="I106">
        <v>421</v>
      </c>
      <c r="J106">
        <v>0</v>
      </c>
    </row>
    <row r="107" spans="7:10" x14ac:dyDescent="0.3">
      <c r="G107">
        <v>29031</v>
      </c>
      <c r="H107" t="s">
        <v>8</v>
      </c>
      <c r="I107">
        <v>0</v>
      </c>
      <c r="J107">
        <v>0</v>
      </c>
    </row>
    <row r="108" spans="7:10" x14ac:dyDescent="0.3">
      <c r="G108">
        <v>29024</v>
      </c>
      <c r="H108" t="s">
        <v>20</v>
      </c>
      <c r="I108">
        <v>528</v>
      </c>
      <c r="J108">
        <v>0</v>
      </c>
    </row>
    <row r="109" spans="7:10" x14ac:dyDescent="0.3">
      <c r="G109">
        <v>29022</v>
      </c>
      <c r="H109" t="s">
        <v>7</v>
      </c>
      <c r="I109">
        <v>0</v>
      </c>
      <c r="J109">
        <v>0</v>
      </c>
    </row>
    <row r="110" spans="7:10" x14ac:dyDescent="0.3">
      <c r="G110">
        <v>29019</v>
      </c>
      <c r="H110" t="s">
        <v>20</v>
      </c>
      <c r="I110">
        <v>469</v>
      </c>
      <c r="J110">
        <v>0</v>
      </c>
    </row>
    <row r="111" spans="7:10" x14ac:dyDescent="0.3">
      <c r="G111">
        <v>28995</v>
      </c>
      <c r="H111" t="s">
        <v>7</v>
      </c>
      <c r="I111">
        <v>0</v>
      </c>
      <c r="J111">
        <v>0</v>
      </c>
    </row>
    <row r="112" spans="7:10" x14ac:dyDescent="0.3">
      <c r="G112">
        <v>28985</v>
      </c>
      <c r="H112" t="s">
        <v>20</v>
      </c>
      <c r="I112">
        <v>750</v>
      </c>
      <c r="J112">
        <v>0</v>
      </c>
    </row>
    <row r="113" spans="7:10" x14ac:dyDescent="0.3">
      <c r="G113">
        <v>28971</v>
      </c>
      <c r="H113" t="s">
        <v>7</v>
      </c>
      <c r="I113">
        <v>0</v>
      </c>
      <c r="J113">
        <v>0</v>
      </c>
    </row>
    <row r="114" spans="7:10" x14ac:dyDescent="0.3">
      <c r="G114">
        <v>28948</v>
      </c>
      <c r="H114" t="s">
        <v>13</v>
      </c>
      <c r="I114">
        <v>1139</v>
      </c>
      <c r="J114">
        <v>0</v>
      </c>
    </row>
    <row r="115" spans="7:10" x14ac:dyDescent="0.3">
      <c r="G115">
        <v>28939</v>
      </c>
      <c r="H115" t="s">
        <v>14</v>
      </c>
      <c r="I115">
        <v>639</v>
      </c>
      <c r="J115">
        <v>0</v>
      </c>
    </row>
    <row r="116" spans="7:10" x14ac:dyDescent="0.3">
      <c r="G116">
        <v>28931</v>
      </c>
      <c r="H116" t="s">
        <v>13</v>
      </c>
      <c r="I116">
        <v>542</v>
      </c>
      <c r="J116">
        <v>0</v>
      </c>
    </row>
    <row r="117" spans="7:10" x14ac:dyDescent="0.3">
      <c r="G117">
        <v>28929</v>
      </c>
      <c r="H117" t="s">
        <v>7</v>
      </c>
      <c r="I117">
        <v>0</v>
      </c>
      <c r="J117">
        <v>0</v>
      </c>
    </row>
    <row r="118" spans="7:10" x14ac:dyDescent="0.3">
      <c r="G118">
        <v>28928</v>
      </c>
      <c r="H118" t="s">
        <v>9</v>
      </c>
      <c r="I118">
        <v>2625</v>
      </c>
      <c r="J118">
        <v>0</v>
      </c>
    </row>
    <row r="119" spans="7:10" x14ac:dyDescent="0.3">
      <c r="G119">
        <v>28919</v>
      </c>
      <c r="H119" t="s">
        <v>91</v>
      </c>
      <c r="I119">
        <v>0</v>
      </c>
      <c r="J119">
        <v>0</v>
      </c>
    </row>
    <row r="120" spans="7:10" x14ac:dyDescent="0.3">
      <c r="G120">
        <v>28916</v>
      </c>
      <c r="H120" t="s">
        <v>91</v>
      </c>
      <c r="I120">
        <v>0</v>
      </c>
      <c r="J120">
        <v>0</v>
      </c>
    </row>
    <row r="121" spans="7:10" x14ac:dyDescent="0.3">
      <c r="G121">
        <v>28911</v>
      </c>
      <c r="H121" t="s">
        <v>9</v>
      </c>
      <c r="I121">
        <v>0</v>
      </c>
      <c r="J121">
        <v>0</v>
      </c>
    </row>
    <row r="122" spans="7:10" x14ac:dyDescent="0.3">
      <c r="G122">
        <v>28895</v>
      </c>
      <c r="H122" t="s">
        <v>7</v>
      </c>
      <c r="I122">
        <v>0</v>
      </c>
      <c r="J122">
        <v>0</v>
      </c>
    </row>
    <row r="123" spans="7:10" x14ac:dyDescent="0.3">
      <c r="G123">
        <v>28890</v>
      </c>
      <c r="H123" t="s">
        <v>91</v>
      </c>
      <c r="I123">
        <v>0</v>
      </c>
      <c r="J123">
        <v>0</v>
      </c>
    </row>
    <row r="124" spans="7:10" x14ac:dyDescent="0.3">
      <c r="G124">
        <v>28888</v>
      </c>
      <c r="H124" t="s">
        <v>7</v>
      </c>
      <c r="I124">
        <v>0</v>
      </c>
      <c r="J124">
        <v>0</v>
      </c>
    </row>
    <row r="125" spans="7:10" x14ac:dyDescent="0.3">
      <c r="G125">
        <v>28884</v>
      </c>
      <c r="H125" t="s">
        <v>9</v>
      </c>
      <c r="I125">
        <v>0</v>
      </c>
      <c r="J125">
        <v>0</v>
      </c>
    </row>
    <row r="126" spans="7:10" x14ac:dyDescent="0.3">
      <c r="G126">
        <v>28879</v>
      </c>
      <c r="H126" t="s">
        <v>7</v>
      </c>
      <c r="I126">
        <v>0</v>
      </c>
      <c r="J126">
        <v>0</v>
      </c>
    </row>
    <row r="127" spans="7:10" x14ac:dyDescent="0.3">
      <c r="G127">
        <v>28878</v>
      </c>
      <c r="H127" t="s">
        <v>21</v>
      </c>
      <c r="I127">
        <v>0</v>
      </c>
      <c r="J127">
        <v>0</v>
      </c>
    </row>
    <row r="128" spans="7:10" x14ac:dyDescent="0.3">
      <c r="G128">
        <v>28870</v>
      </c>
      <c r="H128" t="s">
        <v>7</v>
      </c>
      <c r="I128">
        <v>0</v>
      </c>
      <c r="J128">
        <v>0</v>
      </c>
    </row>
    <row r="129" spans="7:10" x14ac:dyDescent="0.3">
      <c r="G129">
        <v>28860</v>
      </c>
      <c r="H129" t="s">
        <v>66</v>
      </c>
      <c r="I129">
        <v>451</v>
      </c>
      <c r="J129">
        <v>0</v>
      </c>
    </row>
    <row r="130" spans="7:10" x14ac:dyDescent="0.3">
      <c r="G130">
        <v>28855</v>
      </c>
      <c r="H130" t="s">
        <v>7</v>
      </c>
      <c r="I130">
        <v>-27</v>
      </c>
      <c r="J130">
        <v>0</v>
      </c>
    </row>
    <row r="131" spans="7:10" x14ac:dyDescent="0.3">
      <c r="G131">
        <v>28831</v>
      </c>
      <c r="H131" t="s">
        <v>7</v>
      </c>
      <c r="I131">
        <v>0</v>
      </c>
      <c r="J131">
        <v>0</v>
      </c>
    </row>
    <row r="132" spans="7:10" x14ac:dyDescent="0.3">
      <c r="G132">
        <v>28830</v>
      </c>
      <c r="H132" t="s">
        <v>15</v>
      </c>
      <c r="I132">
        <v>-25</v>
      </c>
      <c r="J132">
        <v>0</v>
      </c>
    </row>
    <row r="133" spans="7:10" x14ac:dyDescent="0.3">
      <c r="G133">
        <v>28828</v>
      </c>
      <c r="H133" t="s">
        <v>66</v>
      </c>
      <c r="I133">
        <v>532</v>
      </c>
      <c r="J133">
        <v>0</v>
      </c>
    </row>
    <row r="134" spans="7:10" x14ac:dyDescent="0.3">
      <c r="G134">
        <v>28827</v>
      </c>
      <c r="H134" t="s">
        <v>66</v>
      </c>
      <c r="I134">
        <v>2069</v>
      </c>
      <c r="J134">
        <v>0</v>
      </c>
    </row>
    <row r="135" spans="7:10" x14ac:dyDescent="0.3">
      <c r="G135">
        <v>28825</v>
      </c>
      <c r="H135" t="s">
        <v>15</v>
      </c>
      <c r="I135">
        <v>-37</v>
      </c>
      <c r="J135">
        <v>0</v>
      </c>
    </row>
    <row r="136" spans="7:10" x14ac:dyDescent="0.3">
      <c r="G136">
        <v>28819</v>
      </c>
      <c r="H136" t="s">
        <v>7</v>
      </c>
      <c r="I136">
        <v>0</v>
      </c>
      <c r="J136">
        <v>0</v>
      </c>
    </row>
    <row r="137" spans="7:10" x14ac:dyDescent="0.3">
      <c r="G137">
        <v>28815</v>
      </c>
      <c r="H137" t="s">
        <v>7</v>
      </c>
      <c r="I137">
        <v>0</v>
      </c>
      <c r="J137">
        <v>0</v>
      </c>
    </row>
    <row r="138" spans="7:10" x14ac:dyDescent="0.3">
      <c r="G138">
        <v>28808</v>
      </c>
      <c r="H138" t="s">
        <v>7</v>
      </c>
      <c r="I138">
        <v>0</v>
      </c>
      <c r="J138">
        <v>0</v>
      </c>
    </row>
    <row r="139" spans="7:10" x14ac:dyDescent="0.3">
      <c r="G139">
        <v>28806</v>
      </c>
      <c r="H139" t="s">
        <v>20</v>
      </c>
      <c r="I139">
        <v>0</v>
      </c>
      <c r="J139">
        <v>0</v>
      </c>
    </row>
    <row r="140" spans="7:10" x14ac:dyDescent="0.3">
      <c r="G140">
        <v>28805</v>
      </c>
      <c r="H140" t="s">
        <v>7</v>
      </c>
      <c r="I140">
        <v>0</v>
      </c>
      <c r="J140">
        <v>0</v>
      </c>
    </row>
    <row r="141" spans="7:10" x14ac:dyDescent="0.3">
      <c r="G141">
        <v>28802</v>
      </c>
      <c r="H141" t="s">
        <v>15</v>
      </c>
      <c r="I141">
        <v>-30</v>
      </c>
      <c r="J141">
        <v>0</v>
      </c>
    </row>
    <row r="142" spans="7:10" x14ac:dyDescent="0.3">
      <c r="G142">
        <v>28787</v>
      </c>
      <c r="H142" t="s">
        <v>7</v>
      </c>
      <c r="I142">
        <v>0</v>
      </c>
      <c r="J142">
        <v>0</v>
      </c>
    </row>
    <row r="143" spans="7:10" x14ac:dyDescent="0.3">
      <c r="G143">
        <v>28772</v>
      </c>
      <c r="H143" t="s">
        <v>7</v>
      </c>
      <c r="I143">
        <v>0</v>
      </c>
      <c r="J143">
        <v>0</v>
      </c>
    </row>
    <row r="144" spans="7:10" x14ac:dyDescent="0.3">
      <c r="G144">
        <v>28762</v>
      </c>
      <c r="H144" t="s">
        <v>7</v>
      </c>
      <c r="I144">
        <v>0</v>
      </c>
      <c r="J144">
        <v>0</v>
      </c>
    </row>
    <row r="145" spans="7:10" x14ac:dyDescent="0.3">
      <c r="G145">
        <v>28748</v>
      </c>
      <c r="H145" t="s">
        <v>12</v>
      </c>
      <c r="I145">
        <v>3574</v>
      </c>
      <c r="J145">
        <v>0</v>
      </c>
    </row>
    <row r="146" spans="7:10" x14ac:dyDescent="0.3">
      <c r="G146">
        <v>28746</v>
      </c>
      <c r="H146" t="s">
        <v>7</v>
      </c>
      <c r="I146">
        <v>0</v>
      </c>
      <c r="J146">
        <v>0</v>
      </c>
    </row>
    <row r="147" spans="7:10" x14ac:dyDescent="0.3">
      <c r="G147">
        <v>28741</v>
      </c>
      <c r="H147" t="s">
        <v>8</v>
      </c>
      <c r="I147">
        <v>0</v>
      </c>
      <c r="J147">
        <v>0</v>
      </c>
    </row>
    <row r="148" spans="7:10" x14ac:dyDescent="0.3">
      <c r="G148">
        <v>28718</v>
      </c>
      <c r="H148" t="s">
        <v>7</v>
      </c>
      <c r="I148">
        <v>0</v>
      </c>
      <c r="J148">
        <v>0</v>
      </c>
    </row>
    <row r="149" spans="7:10" x14ac:dyDescent="0.3">
      <c r="G149">
        <v>28709</v>
      </c>
      <c r="H149" t="s">
        <v>20</v>
      </c>
      <c r="I149">
        <v>-25</v>
      </c>
      <c r="J149">
        <v>0</v>
      </c>
    </row>
    <row r="150" spans="7:10" x14ac:dyDescent="0.3">
      <c r="G150">
        <v>28705</v>
      </c>
      <c r="H150" t="s">
        <v>15</v>
      </c>
      <c r="I150">
        <v>0</v>
      </c>
      <c r="J150">
        <v>0</v>
      </c>
    </row>
    <row r="151" spans="7:10" x14ac:dyDescent="0.3">
      <c r="G151">
        <v>28700</v>
      </c>
      <c r="H151" t="s">
        <v>12</v>
      </c>
      <c r="I151">
        <v>459</v>
      </c>
      <c r="J151">
        <v>0</v>
      </c>
    </row>
    <row r="152" spans="7:10" x14ac:dyDescent="0.3">
      <c r="G152">
        <v>28686</v>
      </c>
      <c r="H152" t="s">
        <v>15</v>
      </c>
      <c r="I152">
        <v>476.5</v>
      </c>
      <c r="J152">
        <v>476.5</v>
      </c>
    </row>
    <row r="153" spans="7:10" x14ac:dyDescent="0.3">
      <c r="G153">
        <v>28669</v>
      </c>
      <c r="H153" t="s">
        <v>18</v>
      </c>
      <c r="I153">
        <v>0</v>
      </c>
      <c r="J153">
        <v>0</v>
      </c>
    </row>
    <row r="154" spans="7:10" x14ac:dyDescent="0.3">
      <c r="G154">
        <v>28663</v>
      </c>
      <c r="H154" t="s">
        <v>7</v>
      </c>
      <c r="I154">
        <v>0</v>
      </c>
      <c r="J154">
        <v>0</v>
      </c>
    </row>
    <row r="155" spans="7:10" x14ac:dyDescent="0.3">
      <c r="G155">
        <v>28662</v>
      </c>
      <c r="H155" t="s">
        <v>7</v>
      </c>
      <c r="I155">
        <v>0</v>
      </c>
      <c r="J155">
        <v>0</v>
      </c>
    </row>
    <row r="156" spans="7:10" x14ac:dyDescent="0.3">
      <c r="G156">
        <v>28645</v>
      </c>
      <c r="H156" t="s">
        <v>7</v>
      </c>
      <c r="I156">
        <v>0</v>
      </c>
      <c r="J156">
        <v>0</v>
      </c>
    </row>
    <row r="157" spans="7:10" x14ac:dyDescent="0.3">
      <c r="G157">
        <v>28643</v>
      </c>
      <c r="H157" t="s">
        <v>7</v>
      </c>
      <c r="I157">
        <v>0</v>
      </c>
      <c r="J157">
        <v>0</v>
      </c>
    </row>
    <row r="158" spans="7:10" x14ac:dyDescent="0.3">
      <c r="G158">
        <v>28642</v>
      </c>
      <c r="H158" t="s">
        <v>7</v>
      </c>
      <c r="I158">
        <v>0</v>
      </c>
      <c r="J158">
        <v>0</v>
      </c>
    </row>
    <row r="159" spans="7:10" x14ac:dyDescent="0.3">
      <c r="G159">
        <v>28631</v>
      </c>
      <c r="H159" t="s">
        <v>7</v>
      </c>
      <c r="I159">
        <v>0</v>
      </c>
      <c r="J159">
        <v>0</v>
      </c>
    </row>
    <row r="160" spans="7:10" x14ac:dyDescent="0.3">
      <c r="G160">
        <v>28618</v>
      </c>
      <c r="H160" t="s">
        <v>7</v>
      </c>
      <c r="I160">
        <v>0</v>
      </c>
      <c r="J160">
        <v>0</v>
      </c>
    </row>
    <row r="161" spans="7:10" x14ac:dyDescent="0.3">
      <c r="G161">
        <v>28611</v>
      </c>
      <c r="H161" t="s">
        <v>7</v>
      </c>
      <c r="I161">
        <v>-25</v>
      </c>
      <c r="J161">
        <v>0</v>
      </c>
    </row>
    <row r="162" spans="7:10" x14ac:dyDescent="0.3">
      <c r="G162">
        <v>28608</v>
      </c>
      <c r="H162" t="s">
        <v>7</v>
      </c>
      <c r="I162">
        <v>0</v>
      </c>
      <c r="J162">
        <v>0</v>
      </c>
    </row>
    <row r="163" spans="7:10" x14ac:dyDescent="0.3">
      <c r="G163">
        <v>28583</v>
      </c>
      <c r="H163" t="s">
        <v>9</v>
      </c>
      <c r="I163">
        <v>0</v>
      </c>
      <c r="J163">
        <v>0</v>
      </c>
    </row>
    <row r="164" spans="7:10" x14ac:dyDescent="0.3">
      <c r="G164">
        <v>28563</v>
      </c>
      <c r="H164" t="s">
        <v>13</v>
      </c>
      <c r="I164">
        <v>0</v>
      </c>
      <c r="J164">
        <v>0</v>
      </c>
    </row>
    <row r="165" spans="7:10" x14ac:dyDescent="0.3">
      <c r="G165">
        <v>28543</v>
      </c>
      <c r="H165" t="s">
        <v>7</v>
      </c>
      <c r="I165">
        <v>0</v>
      </c>
      <c r="J165">
        <v>0</v>
      </c>
    </row>
    <row r="166" spans="7:10" x14ac:dyDescent="0.3">
      <c r="G166">
        <v>28461</v>
      </c>
      <c r="H166" t="s">
        <v>7</v>
      </c>
      <c r="I166">
        <v>0</v>
      </c>
      <c r="J166">
        <v>0</v>
      </c>
    </row>
    <row r="167" spans="7:10" x14ac:dyDescent="0.3">
      <c r="G167">
        <v>28459</v>
      </c>
      <c r="H167" t="s">
        <v>91</v>
      </c>
      <c r="I167">
        <v>637</v>
      </c>
      <c r="J167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409E-9633-469C-8291-7B004271E9B8}">
  <dimension ref="A1:O271"/>
  <sheetViews>
    <sheetView topLeftCell="A150" workbookViewId="0">
      <selection activeCell="B12" sqref="B12:B157"/>
    </sheetView>
  </sheetViews>
  <sheetFormatPr defaultRowHeight="15.6" x14ac:dyDescent="0.3"/>
  <cols>
    <col min="3" max="3" width="9.5546875" customWidth="1"/>
    <col min="9" max="9" width="9.5546875" customWidth="1"/>
    <col min="10" max="10" width="8.88671875" customWidth="1"/>
    <col min="13" max="13" width="6.44140625" style="33" customWidth="1"/>
    <col min="14" max="14" width="8.33203125" style="33" customWidth="1"/>
    <col min="15" max="15" width="7.6640625" style="33" customWidth="1"/>
  </cols>
  <sheetData>
    <row r="1" spans="1:15" x14ac:dyDescent="0.3">
      <c r="M1" s="33" t="s">
        <v>106</v>
      </c>
    </row>
    <row r="2" spans="1:15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0</v>
      </c>
      <c r="I2" t="s">
        <v>25</v>
      </c>
      <c r="J2" t="s">
        <v>26</v>
      </c>
    </row>
    <row r="3" spans="1:15" x14ac:dyDescent="0.3">
      <c r="A3">
        <v>29292</v>
      </c>
      <c r="B3" t="s">
        <v>38</v>
      </c>
      <c r="C3">
        <f>VLOOKUP(A3,Table65[],3,FALSE)</f>
        <v>506</v>
      </c>
      <c r="D3">
        <f>VLOOKUP(A3,Table65[],4,FALSE)</f>
        <v>0</v>
      </c>
      <c r="G3">
        <v>29489</v>
      </c>
      <c r="H3" t="s">
        <v>7</v>
      </c>
      <c r="I3">
        <v>545</v>
      </c>
      <c r="J3">
        <v>0</v>
      </c>
      <c r="M3" s="34" t="s">
        <v>0</v>
      </c>
      <c r="N3" s="33" t="s">
        <v>28</v>
      </c>
    </row>
    <row r="4" spans="1:15" x14ac:dyDescent="0.3">
      <c r="A4">
        <v>29217</v>
      </c>
      <c r="B4" t="s">
        <v>38</v>
      </c>
      <c r="C4">
        <f>VLOOKUP(A4,Table65[],3,FALSE)</f>
        <v>459</v>
      </c>
      <c r="D4">
        <f>VLOOKUP(A4,Table65[],4,FALSE)</f>
        <v>0</v>
      </c>
      <c r="G4">
        <v>29488</v>
      </c>
      <c r="H4" t="s">
        <v>7</v>
      </c>
      <c r="I4">
        <v>334.5</v>
      </c>
      <c r="J4">
        <v>0</v>
      </c>
    </row>
    <row r="5" spans="1:15" x14ac:dyDescent="0.3">
      <c r="A5">
        <v>29289</v>
      </c>
      <c r="B5" t="s">
        <v>38</v>
      </c>
      <c r="C5">
        <f>VLOOKUP(A5,Table65[],3,FALSE)</f>
        <v>472</v>
      </c>
      <c r="D5">
        <f>VLOOKUP(A5,Table65[],4,FALSE)</f>
        <v>0</v>
      </c>
      <c r="G5">
        <v>29486</v>
      </c>
      <c r="H5" t="s">
        <v>7</v>
      </c>
      <c r="I5">
        <v>877.5</v>
      </c>
      <c r="J5">
        <v>0</v>
      </c>
      <c r="M5" s="34" t="s">
        <v>29</v>
      </c>
      <c r="N5" s="33" t="s">
        <v>31</v>
      </c>
      <c r="O5" s="33" t="s">
        <v>32</v>
      </c>
    </row>
    <row r="6" spans="1:15" x14ac:dyDescent="0.3">
      <c r="A6">
        <v>29240</v>
      </c>
      <c r="B6" t="s">
        <v>38</v>
      </c>
      <c r="C6">
        <f>VLOOKUP(A6,Table65[],3,FALSE)</f>
        <v>80</v>
      </c>
      <c r="D6">
        <f>VLOOKUP(A6,Table65[],4,FALSE)</f>
        <v>0</v>
      </c>
      <c r="G6">
        <v>29483</v>
      </c>
      <c r="H6" t="s">
        <v>7</v>
      </c>
      <c r="I6">
        <v>457</v>
      </c>
      <c r="J6">
        <v>0</v>
      </c>
      <c r="M6" s="35">
        <v>29144</v>
      </c>
      <c r="N6" s="83">
        <v>1405</v>
      </c>
      <c r="O6" s="83">
        <v>0</v>
      </c>
    </row>
    <row r="7" spans="1:15" x14ac:dyDescent="0.3">
      <c r="A7">
        <v>29349</v>
      </c>
      <c r="B7" t="s">
        <v>38</v>
      </c>
      <c r="C7">
        <f>VLOOKUP(A7,Table65[],3,FALSE)</f>
        <v>498</v>
      </c>
      <c r="D7">
        <f>VLOOKUP(A7,Table65[],4,FALSE)</f>
        <v>0</v>
      </c>
      <c r="G7">
        <v>29481</v>
      </c>
      <c r="H7" t="s">
        <v>7</v>
      </c>
      <c r="I7">
        <v>437</v>
      </c>
      <c r="J7">
        <v>0</v>
      </c>
      <c r="M7" s="35">
        <v>29156</v>
      </c>
      <c r="N7" s="83">
        <v>276</v>
      </c>
      <c r="O7" s="83">
        <v>0</v>
      </c>
    </row>
    <row r="8" spans="1:15" x14ac:dyDescent="0.3">
      <c r="A8">
        <v>29312</v>
      </c>
      <c r="B8" t="s">
        <v>38</v>
      </c>
      <c r="C8">
        <f>VLOOKUP(A8,Table65[],3,FALSE)</f>
        <v>495</v>
      </c>
      <c r="D8">
        <f>VLOOKUP(A8,Table65[],4,FALSE)</f>
        <v>0</v>
      </c>
      <c r="G8">
        <v>29480</v>
      </c>
      <c r="H8" t="s">
        <v>7</v>
      </c>
      <c r="I8">
        <v>424</v>
      </c>
      <c r="J8">
        <v>0</v>
      </c>
      <c r="M8" s="35">
        <v>29173</v>
      </c>
      <c r="N8" s="83">
        <v>658</v>
      </c>
      <c r="O8" s="83">
        <v>0</v>
      </c>
    </row>
    <row r="9" spans="1:15" x14ac:dyDescent="0.3">
      <c r="A9">
        <v>29409</v>
      </c>
      <c r="B9" t="s">
        <v>38</v>
      </c>
      <c r="C9">
        <f>VLOOKUP(A9,Table65[],3,FALSE)</f>
        <v>384</v>
      </c>
      <c r="D9">
        <f>VLOOKUP(A9,Table65[],4,FALSE)</f>
        <v>0</v>
      </c>
      <c r="G9">
        <v>29479</v>
      </c>
      <c r="H9" t="s">
        <v>7</v>
      </c>
      <c r="I9">
        <v>498</v>
      </c>
      <c r="J9">
        <v>0</v>
      </c>
      <c r="M9" s="35">
        <v>29200</v>
      </c>
      <c r="N9" s="83">
        <v>731</v>
      </c>
      <c r="O9" s="83">
        <v>0</v>
      </c>
    </row>
    <row r="10" spans="1:15" x14ac:dyDescent="0.3">
      <c r="A10">
        <v>29354</v>
      </c>
      <c r="B10" t="s">
        <v>38</v>
      </c>
      <c r="C10">
        <f>VLOOKUP(A10,Table65[],3,FALSE)</f>
        <v>483</v>
      </c>
      <c r="D10">
        <f>VLOOKUP(A10,Table65[],4,FALSE)</f>
        <v>0</v>
      </c>
      <c r="G10">
        <v>29478</v>
      </c>
      <c r="H10" t="s">
        <v>7</v>
      </c>
      <c r="I10">
        <v>540</v>
      </c>
      <c r="J10">
        <v>0</v>
      </c>
      <c r="M10" s="35">
        <v>29211</v>
      </c>
      <c r="N10" s="83">
        <v>24</v>
      </c>
      <c r="O10" s="83">
        <v>0</v>
      </c>
    </row>
    <row r="11" spans="1:15" x14ac:dyDescent="0.3">
      <c r="A11">
        <v>29279</v>
      </c>
      <c r="B11" t="s">
        <v>38</v>
      </c>
      <c r="C11">
        <f>VLOOKUP(A11,Table65[],3,FALSE)</f>
        <v>1198</v>
      </c>
      <c r="D11">
        <f>VLOOKUP(A11,Table65[],4,FALSE)</f>
        <v>0</v>
      </c>
      <c r="G11">
        <v>29477</v>
      </c>
      <c r="H11" t="s">
        <v>7</v>
      </c>
      <c r="I11">
        <v>452</v>
      </c>
      <c r="J11">
        <v>0</v>
      </c>
      <c r="M11" s="35">
        <v>29216</v>
      </c>
      <c r="N11" s="83">
        <v>29</v>
      </c>
      <c r="O11" s="83">
        <v>0</v>
      </c>
    </row>
    <row r="12" spans="1:15" x14ac:dyDescent="0.3">
      <c r="A12">
        <v>29311</v>
      </c>
      <c r="B12" t="s">
        <v>50</v>
      </c>
      <c r="C12">
        <f>VLOOKUP(A12,Table65[],3,FALSE)</f>
        <v>525</v>
      </c>
      <c r="D12">
        <f>VLOOKUP(A12,Table65[],4,FALSE)</f>
        <v>0</v>
      </c>
      <c r="G12">
        <v>29476</v>
      </c>
      <c r="H12" t="s">
        <v>7</v>
      </c>
      <c r="I12">
        <v>0</v>
      </c>
      <c r="J12">
        <v>0</v>
      </c>
      <c r="M12" s="35">
        <v>29217</v>
      </c>
      <c r="N12" s="83">
        <v>459</v>
      </c>
      <c r="O12" s="83">
        <v>0</v>
      </c>
    </row>
    <row r="13" spans="1:15" x14ac:dyDescent="0.3">
      <c r="A13">
        <v>29360</v>
      </c>
      <c r="B13" t="s">
        <v>50</v>
      </c>
      <c r="C13">
        <f>VLOOKUP(A13,Table65[],3,FALSE)</f>
        <v>467</v>
      </c>
      <c r="D13">
        <f>VLOOKUP(A13,Table65[],4,FALSE)</f>
        <v>0</v>
      </c>
      <c r="G13">
        <v>29474</v>
      </c>
      <c r="H13" t="s">
        <v>7</v>
      </c>
      <c r="I13">
        <v>1514</v>
      </c>
      <c r="J13">
        <v>0</v>
      </c>
      <c r="M13" s="35">
        <v>29218</v>
      </c>
      <c r="N13" s="83">
        <v>335</v>
      </c>
      <c r="O13" s="83">
        <v>0</v>
      </c>
    </row>
    <row r="14" spans="1:15" x14ac:dyDescent="0.3">
      <c r="A14">
        <v>29277</v>
      </c>
      <c r="B14" t="s">
        <v>50</v>
      </c>
      <c r="C14">
        <f>VLOOKUP(A14,Table65[],3,FALSE)</f>
        <v>1278</v>
      </c>
      <c r="D14">
        <f>VLOOKUP(A14,Table65[],4,FALSE)</f>
        <v>0</v>
      </c>
      <c r="G14">
        <v>29473</v>
      </c>
      <c r="H14" t="s">
        <v>9</v>
      </c>
      <c r="I14">
        <v>36</v>
      </c>
      <c r="J14">
        <v>36</v>
      </c>
      <c r="M14" s="35">
        <v>29240</v>
      </c>
      <c r="N14" s="83">
        <v>80</v>
      </c>
      <c r="O14" s="83">
        <v>0</v>
      </c>
    </row>
    <row r="15" spans="1:15" x14ac:dyDescent="0.3">
      <c r="A15">
        <v>29366</v>
      </c>
      <c r="B15" t="s">
        <v>50</v>
      </c>
      <c r="C15">
        <f>VLOOKUP(A15,Table65[],3,FALSE)</f>
        <v>447</v>
      </c>
      <c r="D15">
        <f>VLOOKUP(A15,Table65[],4,FALSE)</f>
        <v>0</v>
      </c>
      <c r="G15">
        <v>29472</v>
      </c>
      <c r="H15" t="s">
        <v>7</v>
      </c>
      <c r="I15">
        <v>285</v>
      </c>
      <c r="J15">
        <v>285</v>
      </c>
      <c r="M15" s="35">
        <v>29241</v>
      </c>
      <c r="N15" s="83">
        <v>423</v>
      </c>
      <c r="O15" s="83">
        <v>0</v>
      </c>
    </row>
    <row r="16" spans="1:15" x14ac:dyDescent="0.3">
      <c r="A16">
        <v>29397</v>
      </c>
      <c r="B16" t="s">
        <v>50</v>
      </c>
      <c r="C16">
        <f>VLOOKUP(A16,Table65[],3,FALSE)</f>
        <v>494</v>
      </c>
      <c r="D16">
        <f>VLOOKUP(A16,Table65[],4,FALSE)</f>
        <v>0</v>
      </c>
      <c r="G16">
        <v>29471</v>
      </c>
      <c r="H16" t="s">
        <v>7</v>
      </c>
      <c r="I16">
        <v>492</v>
      </c>
      <c r="J16">
        <v>0</v>
      </c>
      <c r="M16" s="35">
        <v>29245</v>
      </c>
      <c r="N16" s="83">
        <v>496</v>
      </c>
      <c r="O16" s="83">
        <v>496</v>
      </c>
    </row>
    <row r="17" spans="1:15" x14ac:dyDescent="0.3">
      <c r="A17">
        <v>29403</v>
      </c>
      <c r="B17" t="s">
        <v>50</v>
      </c>
      <c r="C17">
        <f>VLOOKUP(A17,Table65[],3,FALSE)</f>
        <v>520</v>
      </c>
      <c r="D17">
        <f>VLOOKUP(A17,Table65[],4,FALSE)</f>
        <v>0</v>
      </c>
      <c r="G17">
        <v>29470</v>
      </c>
      <c r="H17" t="s">
        <v>7</v>
      </c>
      <c r="I17">
        <v>237</v>
      </c>
      <c r="J17">
        <v>0</v>
      </c>
      <c r="M17" s="35">
        <v>29247</v>
      </c>
      <c r="N17" s="83">
        <v>32</v>
      </c>
      <c r="O17" s="83">
        <v>0</v>
      </c>
    </row>
    <row r="18" spans="1:15" x14ac:dyDescent="0.3">
      <c r="A18">
        <v>29324</v>
      </c>
      <c r="B18" t="s">
        <v>50</v>
      </c>
      <c r="C18">
        <f>VLOOKUP(A18,Table65[],3,FALSE)</f>
        <v>422</v>
      </c>
      <c r="D18">
        <f>VLOOKUP(A18,Table65[],4,FALSE)</f>
        <v>0</v>
      </c>
      <c r="G18">
        <v>29469</v>
      </c>
      <c r="H18" t="s">
        <v>7</v>
      </c>
      <c r="I18">
        <v>470</v>
      </c>
      <c r="J18">
        <v>0</v>
      </c>
      <c r="M18" s="35">
        <v>29253</v>
      </c>
      <c r="N18" s="83">
        <v>544</v>
      </c>
      <c r="O18" s="83">
        <v>0</v>
      </c>
    </row>
    <row r="19" spans="1:15" x14ac:dyDescent="0.3">
      <c r="A19">
        <v>29200</v>
      </c>
      <c r="B19" t="s">
        <v>50</v>
      </c>
      <c r="C19">
        <f>VLOOKUP(A19,Table65[],3,FALSE)</f>
        <v>731</v>
      </c>
      <c r="D19">
        <f>VLOOKUP(A19,Table65[],4,FALSE)</f>
        <v>0</v>
      </c>
      <c r="G19">
        <v>29468</v>
      </c>
      <c r="H19" t="s">
        <v>7</v>
      </c>
      <c r="I19">
        <v>1215</v>
      </c>
      <c r="J19">
        <v>0</v>
      </c>
      <c r="M19" s="35">
        <v>29255</v>
      </c>
      <c r="N19" s="83">
        <v>38</v>
      </c>
      <c r="O19" s="83">
        <v>0</v>
      </c>
    </row>
    <row r="20" spans="1:15" x14ac:dyDescent="0.3">
      <c r="A20">
        <v>29347</v>
      </c>
      <c r="B20" t="s">
        <v>50</v>
      </c>
      <c r="C20">
        <f>VLOOKUP(A20,Table65[],3,FALSE)</f>
        <v>23</v>
      </c>
      <c r="D20">
        <f>VLOOKUP(A20,Table65[],4,FALSE)</f>
        <v>0</v>
      </c>
      <c r="G20">
        <v>29467</v>
      </c>
      <c r="H20" t="s">
        <v>7</v>
      </c>
      <c r="I20">
        <v>647</v>
      </c>
      <c r="J20">
        <v>0</v>
      </c>
      <c r="M20" s="35">
        <v>29272</v>
      </c>
      <c r="N20" s="83">
        <v>460</v>
      </c>
      <c r="O20" s="83">
        <v>0</v>
      </c>
    </row>
    <row r="21" spans="1:15" x14ac:dyDescent="0.3">
      <c r="A21">
        <v>29317</v>
      </c>
      <c r="B21" t="s">
        <v>71</v>
      </c>
      <c r="C21">
        <f>VLOOKUP(A21,Table65[],3,FALSE)</f>
        <v>503</v>
      </c>
      <c r="D21">
        <f>VLOOKUP(A21,Table65[],4,FALSE)</f>
        <v>0</v>
      </c>
      <c r="G21">
        <v>29464</v>
      </c>
      <c r="H21" t="s">
        <v>7</v>
      </c>
      <c r="I21">
        <v>457</v>
      </c>
      <c r="J21">
        <v>0</v>
      </c>
      <c r="M21" s="35">
        <v>29274</v>
      </c>
      <c r="N21" s="83">
        <v>911</v>
      </c>
      <c r="O21" s="83">
        <v>0</v>
      </c>
    </row>
    <row r="22" spans="1:15" x14ac:dyDescent="0.3">
      <c r="A22">
        <v>29326</v>
      </c>
      <c r="B22" t="s">
        <v>71</v>
      </c>
      <c r="C22">
        <f>VLOOKUP(A22,Table65[],3,FALSE)</f>
        <v>502</v>
      </c>
      <c r="D22">
        <f>VLOOKUP(A22,Table65[],4,FALSE)</f>
        <v>502</v>
      </c>
      <c r="G22">
        <v>29463</v>
      </c>
      <c r="H22" t="s">
        <v>7</v>
      </c>
      <c r="I22">
        <v>479</v>
      </c>
      <c r="J22">
        <v>0</v>
      </c>
      <c r="M22" s="35">
        <v>29275</v>
      </c>
      <c r="N22" s="83">
        <v>501</v>
      </c>
      <c r="O22" s="83">
        <v>0</v>
      </c>
    </row>
    <row r="23" spans="1:15" x14ac:dyDescent="0.3">
      <c r="A23">
        <v>29350</v>
      </c>
      <c r="B23" t="s">
        <v>71</v>
      </c>
      <c r="C23">
        <f>VLOOKUP(A23,Table65[],3,FALSE)</f>
        <v>489</v>
      </c>
      <c r="D23">
        <f>VLOOKUP(A23,Table65[],4,FALSE)</f>
        <v>0</v>
      </c>
      <c r="G23">
        <v>29462</v>
      </c>
      <c r="H23" t="s">
        <v>7</v>
      </c>
      <c r="I23">
        <v>486</v>
      </c>
      <c r="J23">
        <v>0</v>
      </c>
      <c r="M23" s="35">
        <v>29276</v>
      </c>
      <c r="N23" s="83">
        <v>459</v>
      </c>
      <c r="O23" s="83">
        <v>0</v>
      </c>
    </row>
    <row r="24" spans="1:15" x14ac:dyDescent="0.3">
      <c r="A24">
        <v>29341</v>
      </c>
      <c r="B24" t="s">
        <v>71</v>
      </c>
      <c r="C24">
        <f>VLOOKUP(A24,Table65[],3,FALSE)</f>
        <v>440</v>
      </c>
      <c r="D24">
        <f>VLOOKUP(A24,Table65[],4,FALSE)</f>
        <v>0</v>
      </c>
      <c r="G24">
        <v>29461</v>
      </c>
      <c r="H24" t="s">
        <v>7</v>
      </c>
      <c r="I24">
        <v>231</v>
      </c>
      <c r="J24">
        <v>231</v>
      </c>
      <c r="M24" s="35">
        <v>29277</v>
      </c>
      <c r="N24" s="83">
        <v>1278</v>
      </c>
      <c r="O24" s="83">
        <v>0</v>
      </c>
    </row>
    <row r="25" spans="1:15" x14ac:dyDescent="0.3">
      <c r="A25">
        <v>29306</v>
      </c>
      <c r="B25" t="s">
        <v>71</v>
      </c>
      <c r="C25">
        <f>VLOOKUP(A25,Table65[],3,FALSE)</f>
        <v>480</v>
      </c>
      <c r="D25">
        <f>VLOOKUP(A25,Table65[],4,FALSE)</f>
        <v>0</v>
      </c>
      <c r="G25">
        <v>29460</v>
      </c>
      <c r="H25" t="s">
        <v>11</v>
      </c>
      <c r="I25">
        <v>507</v>
      </c>
      <c r="J25">
        <v>507</v>
      </c>
      <c r="M25" s="35">
        <v>29278</v>
      </c>
      <c r="N25" s="83">
        <v>196</v>
      </c>
      <c r="O25" s="83">
        <v>0</v>
      </c>
    </row>
    <row r="26" spans="1:15" x14ac:dyDescent="0.3">
      <c r="A26">
        <v>29406</v>
      </c>
      <c r="B26" t="s">
        <v>71</v>
      </c>
      <c r="C26">
        <f>VLOOKUP(A26,Table65[],3,FALSE)</f>
        <v>679</v>
      </c>
      <c r="D26">
        <f>VLOOKUP(A26,Table65[],4,FALSE)</f>
        <v>0</v>
      </c>
      <c r="G26">
        <v>29459</v>
      </c>
      <c r="H26" t="s">
        <v>12</v>
      </c>
      <c r="I26">
        <v>203</v>
      </c>
      <c r="J26">
        <v>0</v>
      </c>
      <c r="M26" s="35">
        <v>29279</v>
      </c>
      <c r="N26" s="83">
        <v>1198</v>
      </c>
      <c r="O26" s="83">
        <v>0</v>
      </c>
    </row>
    <row r="27" spans="1:15" x14ac:dyDescent="0.3">
      <c r="A27">
        <v>29288</v>
      </c>
      <c r="B27" t="s">
        <v>71</v>
      </c>
      <c r="C27">
        <f>VLOOKUP(A27,Table65[],3,FALSE)</f>
        <v>416</v>
      </c>
      <c r="D27">
        <f>VLOOKUP(A27,Table65[],4,FALSE)</f>
        <v>0</v>
      </c>
      <c r="G27">
        <v>29457</v>
      </c>
      <c r="H27" t="s">
        <v>7</v>
      </c>
      <c r="I27">
        <v>523</v>
      </c>
      <c r="J27">
        <v>0</v>
      </c>
      <c r="M27" s="35">
        <v>29281</v>
      </c>
      <c r="N27" s="83">
        <v>116</v>
      </c>
      <c r="O27" s="83">
        <v>0</v>
      </c>
    </row>
    <row r="28" spans="1:15" x14ac:dyDescent="0.3">
      <c r="A28">
        <v>29384</v>
      </c>
      <c r="B28" t="s">
        <v>71</v>
      </c>
      <c r="C28">
        <f>VLOOKUP(A28,Table65[],3,FALSE)</f>
        <v>534</v>
      </c>
      <c r="D28">
        <f>VLOOKUP(A28,Table65[],4,FALSE)</f>
        <v>0</v>
      </c>
      <c r="G28">
        <v>29456</v>
      </c>
      <c r="H28" t="s">
        <v>9</v>
      </c>
      <c r="I28">
        <v>658</v>
      </c>
      <c r="J28">
        <v>0</v>
      </c>
      <c r="M28" s="35">
        <v>29282</v>
      </c>
      <c r="N28" s="83">
        <v>993</v>
      </c>
      <c r="O28" s="83">
        <v>0</v>
      </c>
    </row>
    <row r="29" spans="1:15" x14ac:dyDescent="0.3">
      <c r="A29">
        <v>29342</v>
      </c>
      <c r="B29" t="s">
        <v>71</v>
      </c>
      <c r="C29">
        <f>VLOOKUP(A29,Table65[],3,FALSE)</f>
        <v>457</v>
      </c>
      <c r="D29">
        <f>VLOOKUP(A29,Table65[],4,FALSE)</f>
        <v>0</v>
      </c>
      <c r="G29">
        <v>29455</v>
      </c>
      <c r="H29" t="s">
        <v>11</v>
      </c>
      <c r="I29">
        <v>746</v>
      </c>
      <c r="J29">
        <v>0</v>
      </c>
      <c r="M29" s="35">
        <v>29283</v>
      </c>
      <c r="N29" s="83">
        <v>1072</v>
      </c>
      <c r="O29" s="83">
        <v>1072</v>
      </c>
    </row>
    <row r="30" spans="1:15" x14ac:dyDescent="0.3">
      <c r="A30">
        <v>29365</v>
      </c>
      <c r="B30" t="s">
        <v>71</v>
      </c>
      <c r="C30">
        <f>VLOOKUP(A30,Table65[],3,FALSE)</f>
        <v>679</v>
      </c>
      <c r="D30">
        <f>VLOOKUP(A30,Table65[],4,FALSE)</f>
        <v>0</v>
      </c>
      <c r="G30">
        <v>29454</v>
      </c>
      <c r="H30" t="s">
        <v>7</v>
      </c>
      <c r="I30">
        <v>746</v>
      </c>
      <c r="J30">
        <v>0</v>
      </c>
      <c r="M30" s="35">
        <v>29284</v>
      </c>
      <c r="N30" s="83">
        <v>480</v>
      </c>
      <c r="O30" s="83">
        <v>0</v>
      </c>
    </row>
    <row r="31" spans="1:15" x14ac:dyDescent="0.3">
      <c r="A31">
        <v>29358</v>
      </c>
      <c r="B31" t="s">
        <v>71</v>
      </c>
      <c r="C31">
        <f>VLOOKUP(A31,Table65[],3,FALSE)</f>
        <v>502</v>
      </c>
      <c r="D31">
        <f>VLOOKUP(A31,Table65[],4,FALSE)</f>
        <v>0</v>
      </c>
      <c r="G31">
        <v>29453</v>
      </c>
      <c r="H31" t="s">
        <v>53</v>
      </c>
      <c r="I31">
        <v>75.5</v>
      </c>
      <c r="J31">
        <v>0</v>
      </c>
      <c r="M31" s="35">
        <v>29285</v>
      </c>
      <c r="N31" s="83">
        <v>50</v>
      </c>
      <c r="O31" s="83">
        <v>0</v>
      </c>
    </row>
    <row r="32" spans="1:15" x14ac:dyDescent="0.3">
      <c r="A32">
        <v>29333</v>
      </c>
      <c r="B32" t="s">
        <v>71</v>
      </c>
      <c r="C32">
        <f>VLOOKUP(A32,Table65[],3,FALSE)</f>
        <v>483</v>
      </c>
      <c r="D32">
        <f>VLOOKUP(A32,Table65[],4,FALSE)</f>
        <v>0</v>
      </c>
      <c r="G32">
        <v>29452</v>
      </c>
      <c r="H32" t="s">
        <v>7</v>
      </c>
      <c r="I32">
        <v>86</v>
      </c>
      <c r="J32">
        <v>0</v>
      </c>
      <c r="M32" s="35">
        <v>29286</v>
      </c>
      <c r="N32" s="83">
        <v>573</v>
      </c>
      <c r="O32" s="83">
        <v>0</v>
      </c>
    </row>
    <row r="33" spans="1:15" x14ac:dyDescent="0.3">
      <c r="A33">
        <v>29380</v>
      </c>
      <c r="B33" t="s">
        <v>71</v>
      </c>
      <c r="C33">
        <f>VLOOKUP(A33,Table65[],3,FALSE)</f>
        <v>477.5</v>
      </c>
      <c r="D33">
        <f>VLOOKUP(A33,Table65[],4,FALSE)</f>
        <v>0</v>
      </c>
      <c r="G33">
        <v>29451</v>
      </c>
      <c r="H33" t="s">
        <v>11</v>
      </c>
      <c r="I33">
        <v>399</v>
      </c>
      <c r="J33">
        <v>0</v>
      </c>
      <c r="M33" s="35">
        <v>29287</v>
      </c>
      <c r="N33" s="83">
        <v>473</v>
      </c>
      <c r="O33" s="83">
        <v>0</v>
      </c>
    </row>
    <row r="34" spans="1:15" x14ac:dyDescent="0.3">
      <c r="A34">
        <v>29375</v>
      </c>
      <c r="B34" t="s">
        <v>71</v>
      </c>
      <c r="C34">
        <f>VLOOKUP(A34,Table65[],3,FALSE)</f>
        <v>411</v>
      </c>
      <c r="D34">
        <f>VLOOKUP(A34,Table65[],4,FALSE)</f>
        <v>0</v>
      </c>
      <c r="G34">
        <v>29449</v>
      </c>
      <c r="H34" t="s">
        <v>7</v>
      </c>
      <c r="I34">
        <v>359</v>
      </c>
      <c r="J34">
        <v>0</v>
      </c>
      <c r="M34" s="35">
        <v>29288</v>
      </c>
      <c r="N34" s="83">
        <v>416</v>
      </c>
      <c r="O34" s="83">
        <v>0</v>
      </c>
    </row>
    <row r="35" spans="1:15" x14ac:dyDescent="0.3">
      <c r="A35">
        <v>29318</v>
      </c>
      <c r="B35" t="s">
        <v>71</v>
      </c>
      <c r="C35">
        <f>VLOOKUP(A35,Table65[],3,FALSE)</f>
        <v>552</v>
      </c>
      <c r="D35">
        <f>VLOOKUP(A35,Table65[],4,FALSE)</f>
        <v>0</v>
      </c>
      <c r="G35">
        <v>29448</v>
      </c>
      <c r="H35" t="s">
        <v>7</v>
      </c>
      <c r="I35">
        <v>2004</v>
      </c>
      <c r="J35">
        <v>2004</v>
      </c>
      <c r="M35" s="35">
        <v>29289</v>
      </c>
      <c r="N35" s="83">
        <v>472</v>
      </c>
      <c r="O35" s="83">
        <v>0</v>
      </c>
    </row>
    <row r="36" spans="1:15" x14ac:dyDescent="0.3">
      <c r="A36">
        <v>29211</v>
      </c>
      <c r="B36" t="s">
        <v>71</v>
      </c>
      <c r="C36">
        <f>VLOOKUP(A36,Table65[],3,FALSE)</f>
        <v>24</v>
      </c>
      <c r="D36">
        <f>VLOOKUP(A36,Table65[],4,FALSE)</f>
        <v>0</v>
      </c>
      <c r="G36">
        <v>29447</v>
      </c>
      <c r="H36" t="s">
        <v>7</v>
      </c>
      <c r="I36">
        <v>817</v>
      </c>
      <c r="J36">
        <v>0</v>
      </c>
      <c r="M36" s="35">
        <v>29291</v>
      </c>
      <c r="N36" s="83">
        <v>326</v>
      </c>
      <c r="O36" s="83">
        <v>0</v>
      </c>
    </row>
    <row r="37" spans="1:15" x14ac:dyDescent="0.3">
      <c r="A37">
        <v>29308</v>
      </c>
      <c r="B37" t="s">
        <v>71</v>
      </c>
      <c r="C37">
        <f>VLOOKUP(A37,Table65[],3,FALSE)</f>
        <v>555</v>
      </c>
      <c r="D37">
        <f>VLOOKUP(A37,Table65[],4,FALSE)</f>
        <v>555</v>
      </c>
      <c r="G37">
        <v>29446</v>
      </c>
      <c r="H37" t="s">
        <v>9</v>
      </c>
      <c r="I37">
        <v>222</v>
      </c>
      <c r="J37">
        <v>0</v>
      </c>
      <c r="M37" s="35">
        <v>29292</v>
      </c>
      <c r="N37" s="83">
        <v>506</v>
      </c>
      <c r="O37" s="83">
        <v>0</v>
      </c>
    </row>
    <row r="38" spans="1:15" x14ac:dyDescent="0.3">
      <c r="A38">
        <v>29285</v>
      </c>
      <c r="B38" t="s">
        <v>71</v>
      </c>
      <c r="C38">
        <f>VLOOKUP(A38,Table65[],3,FALSE)</f>
        <v>50</v>
      </c>
      <c r="D38">
        <f>VLOOKUP(A38,Table65[],4,FALSE)</f>
        <v>0</v>
      </c>
      <c r="G38">
        <v>29445</v>
      </c>
      <c r="H38" t="s">
        <v>11</v>
      </c>
      <c r="I38">
        <v>460</v>
      </c>
      <c r="J38">
        <v>0</v>
      </c>
      <c r="M38" s="35">
        <v>29293</v>
      </c>
      <c r="N38" s="83">
        <v>458</v>
      </c>
      <c r="O38" s="83">
        <v>0</v>
      </c>
    </row>
    <row r="39" spans="1:15" x14ac:dyDescent="0.3">
      <c r="A39">
        <v>29325</v>
      </c>
      <c r="B39" t="s">
        <v>71</v>
      </c>
      <c r="C39">
        <f>VLOOKUP(A39,Table65[],3,FALSE)</f>
        <v>702</v>
      </c>
      <c r="D39">
        <f>VLOOKUP(A39,Table65[],4,FALSE)</f>
        <v>702</v>
      </c>
      <c r="G39">
        <v>29444</v>
      </c>
      <c r="H39" t="s">
        <v>7</v>
      </c>
      <c r="I39">
        <v>608</v>
      </c>
      <c r="J39">
        <v>0</v>
      </c>
      <c r="M39" s="35">
        <v>29294</v>
      </c>
      <c r="N39" s="83">
        <v>451</v>
      </c>
      <c r="O39" s="83">
        <v>0</v>
      </c>
    </row>
    <row r="40" spans="1:15" x14ac:dyDescent="0.3">
      <c r="A40">
        <v>29283</v>
      </c>
      <c r="B40" t="s">
        <v>71</v>
      </c>
      <c r="C40">
        <f>VLOOKUP(A40,Table65[],3,FALSE)</f>
        <v>1072</v>
      </c>
      <c r="D40">
        <f>VLOOKUP(A40,Table65[],4,FALSE)</f>
        <v>1072</v>
      </c>
      <c r="G40">
        <v>29443</v>
      </c>
      <c r="H40" t="s">
        <v>7</v>
      </c>
      <c r="I40">
        <v>494</v>
      </c>
      <c r="J40">
        <v>0</v>
      </c>
      <c r="M40" s="35">
        <v>29295</v>
      </c>
      <c r="N40" s="83">
        <v>1064</v>
      </c>
      <c r="O40" s="83">
        <v>0</v>
      </c>
    </row>
    <row r="41" spans="1:15" x14ac:dyDescent="0.3">
      <c r="A41">
        <v>29330</v>
      </c>
      <c r="B41" t="s">
        <v>71</v>
      </c>
      <c r="C41">
        <f>VLOOKUP(A41,Table65[],3,FALSE)</f>
        <v>1354</v>
      </c>
      <c r="D41">
        <f>VLOOKUP(A41,Table65[],4,FALSE)</f>
        <v>0</v>
      </c>
      <c r="G41">
        <v>29442</v>
      </c>
      <c r="H41" t="s">
        <v>7</v>
      </c>
      <c r="I41">
        <v>1497</v>
      </c>
      <c r="J41">
        <v>0</v>
      </c>
      <c r="M41" s="35">
        <v>29296</v>
      </c>
      <c r="N41" s="83">
        <v>513</v>
      </c>
      <c r="O41" s="83">
        <v>0</v>
      </c>
    </row>
    <row r="42" spans="1:15" x14ac:dyDescent="0.3">
      <c r="A42">
        <v>29275</v>
      </c>
      <c r="B42" t="s">
        <v>71</v>
      </c>
      <c r="C42">
        <f>VLOOKUP(A42,Table65[],3,FALSE)</f>
        <v>501</v>
      </c>
      <c r="D42">
        <f>VLOOKUP(A42,Table65[],4,FALSE)</f>
        <v>0</v>
      </c>
      <c r="G42">
        <v>29440</v>
      </c>
      <c r="H42" t="s">
        <v>7</v>
      </c>
      <c r="I42">
        <v>1122</v>
      </c>
      <c r="J42">
        <v>0</v>
      </c>
      <c r="M42" s="35">
        <v>29298</v>
      </c>
      <c r="N42" s="83">
        <v>442</v>
      </c>
      <c r="O42" s="83">
        <v>0</v>
      </c>
    </row>
    <row r="43" spans="1:15" x14ac:dyDescent="0.3">
      <c r="A43">
        <v>29295</v>
      </c>
      <c r="B43" t="s">
        <v>71</v>
      </c>
      <c r="C43">
        <f>VLOOKUP(A43,Table65[],3,FALSE)</f>
        <v>1064</v>
      </c>
      <c r="D43">
        <f>VLOOKUP(A43,Table65[],4,FALSE)</f>
        <v>0</v>
      </c>
      <c r="G43">
        <v>29439</v>
      </c>
      <c r="H43" t="s">
        <v>7</v>
      </c>
      <c r="I43">
        <v>858</v>
      </c>
      <c r="J43">
        <v>0</v>
      </c>
      <c r="M43" s="35">
        <v>29300</v>
      </c>
      <c r="N43" s="83">
        <v>460</v>
      </c>
      <c r="O43" s="83">
        <v>0</v>
      </c>
    </row>
    <row r="44" spans="1:15" x14ac:dyDescent="0.3">
      <c r="A44">
        <v>29422</v>
      </c>
      <c r="B44" t="s">
        <v>71</v>
      </c>
      <c r="C44">
        <f>VLOOKUP(A44,Table65[],3,FALSE)</f>
        <v>520</v>
      </c>
      <c r="D44">
        <f>VLOOKUP(A44,Table65[],4,FALSE)</f>
        <v>0</v>
      </c>
      <c r="G44">
        <v>29438</v>
      </c>
      <c r="H44" t="s">
        <v>7</v>
      </c>
      <c r="I44">
        <v>781</v>
      </c>
      <c r="J44">
        <v>781</v>
      </c>
      <c r="M44" s="35">
        <v>29303</v>
      </c>
      <c r="N44" s="83">
        <v>464</v>
      </c>
      <c r="O44" s="83">
        <v>0</v>
      </c>
    </row>
    <row r="45" spans="1:15" x14ac:dyDescent="0.3">
      <c r="A45">
        <v>29245</v>
      </c>
      <c r="B45" t="s">
        <v>1</v>
      </c>
      <c r="C45">
        <f>VLOOKUP(A45,Table65[],3,FALSE)</f>
        <v>496</v>
      </c>
      <c r="D45">
        <f>VLOOKUP(A45,Table65[],4,FALSE)</f>
        <v>496</v>
      </c>
      <c r="G45">
        <v>29437</v>
      </c>
      <c r="H45" t="s">
        <v>12</v>
      </c>
      <c r="I45">
        <v>466</v>
      </c>
      <c r="J45">
        <v>0</v>
      </c>
      <c r="M45" s="35">
        <v>29306</v>
      </c>
      <c r="N45" s="83">
        <v>480</v>
      </c>
      <c r="O45" s="83">
        <v>0</v>
      </c>
    </row>
    <row r="46" spans="1:15" x14ac:dyDescent="0.3">
      <c r="A46">
        <v>29314</v>
      </c>
      <c r="B46" t="s">
        <v>1</v>
      </c>
      <c r="C46">
        <f>VLOOKUP(A46,Table65[],3,FALSE)</f>
        <v>496</v>
      </c>
      <c r="D46">
        <f>VLOOKUP(A46,Table65[],4,FALSE)</f>
        <v>0</v>
      </c>
      <c r="G46">
        <v>29436</v>
      </c>
      <c r="H46" t="s">
        <v>11</v>
      </c>
      <c r="I46">
        <v>514</v>
      </c>
      <c r="J46">
        <v>0</v>
      </c>
      <c r="M46" s="35">
        <v>29307</v>
      </c>
      <c r="N46" s="83">
        <v>450</v>
      </c>
      <c r="O46" s="83">
        <v>0</v>
      </c>
    </row>
    <row r="47" spans="1:15" x14ac:dyDescent="0.3">
      <c r="A47">
        <v>29298</v>
      </c>
      <c r="B47" t="s">
        <v>1</v>
      </c>
      <c r="C47">
        <f>VLOOKUP(A47,Table65[],3,FALSE)</f>
        <v>442</v>
      </c>
      <c r="D47">
        <f>VLOOKUP(A47,Table65[],4,FALSE)</f>
        <v>0</v>
      </c>
      <c r="G47">
        <v>29435</v>
      </c>
      <c r="H47" t="s">
        <v>11</v>
      </c>
      <c r="I47">
        <v>1364</v>
      </c>
      <c r="J47">
        <v>0</v>
      </c>
      <c r="M47" s="35">
        <v>29308</v>
      </c>
      <c r="N47" s="83">
        <v>555</v>
      </c>
      <c r="O47" s="83">
        <v>555</v>
      </c>
    </row>
    <row r="48" spans="1:15" x14ac:dyDescent="0.3">
      <c r="A48">
        <v>29327</v>
      </c>
      <c r="B48" t="s">
        <v>1</v>
      </c>
      <c r="C48">
        <f>VLOOKUP(A48,Table65[],3,FALSE)</f>
        <v>984.3</v>
      </c>
      <c r="D48">
        <f>VLOOKUP(A48,Table65[],4,FALSE)</f>
        <v>0</v>
      </c>
      <c r="G48">
        <v>29434</v>
      </c>
      <c r="H48" t="s">
        <v>53</v>
      </c>
      <c r="I48">
        <v>681</v>
      </c>
      <c r="J48">
        <v>0</v>
      </c>
      <c r="M48" s="35">
        <v>29309</v>
      </c>
      <c r="N48" s="83">
        <v>485</v>
      </c>
      <c r="O48" s="83">
        <v>0</v>
      </c>
    </row>
    <row r="49" spans="1:15" x14ac:dyDescent="0.3">
      <c r="A49">
        <v>29369</v>
      </c>
      <c r="B49" t="s">
        <v>1</v>
      </c>
      <c r="C49">
        <f>VLOOKUP(A49,Table65[],3,FALSE)</f>
        <v>428</v>
      </c>
      <c r="D49">
        <f>VLOOKUP(A49,Table65[],4,FALSE)</f>
        <v>0</v>
      </c>
      <c r="G49">
        <v>29432</v>
      </c>
      <c r="H49" t="s">
        <v>7</v>
      </c>
      <c r="I49">
        <v>507</v>
      </c>
      <c r="J49">
        <v>0</v>
      </c>
      <c r="M49" s="35">
        <v>29310</v>
      </c>
      <c r="N49" s="83">
        <v>459</v>
      </c>
      <c r="O49" s="83">
        <v>0</v>
      </c>
    </row>
    <row r="50" spans="1:15" x14ac:dyDescent="0.3">
      <c r="A50">
        <v>29374</v>
      </c>
      <c r="B50" t="s">
        <v>1</v>
      </c>
      <c r="C50">
        <f>VLOOKUP(A50,Table65[],3,FALSE)</f>
        <v>517</v>
      </c>
      <c r="D50">
        <f>VLOOKUP(A50,Table65[],4,FALSE)</f>
        <v>0</v>
      </c>
      <c r="G50">
        <v>29430</v>
      </c>
      <c r="H50" t="s">
        <v>9</v>
      </c>
      <c r="I50">
        <v>592</v>
      </c>
      <c r="J50">
        <v>0</v>
      </c>
      <c r="M50" s="35">
        <v>29311</v>
      </c>
      <c r="N50" s="83">
        <v>525</v>
      </c>
      <c r="O50" s="83">
        <v>0</v>
      </c>
    </row>
    <row r="51" spans="1:15" x14ac:dyDescent="0.3">
      <c r="A51">
        <v>29381</v>
      </c>
      <c r="B51" t="s">
        <v>1</v>
      </c>
      <c r="C51">
        <f>VLOOKUP(A51,Table65[],3,FALSE)</f>
        <v>534.5</v>
      </c>
      <c r="D51">
        <f>VLOOKUP(A51,Table65[],4,FALSE)</f>
        <v>0</v>
      </c>
      <c r="G51">
        <v>29429</v>
      </c>
      <c r="H51" t="s">
        <v>20</v>
      </c>
      <c r="I51">
        <v>1802</v>
      </c>
      <c r="J51">
        <v>0</v>
      </c>
      <c r="M51" s="35">
        <v>29312</v>
      </c>
      <c r="N51" s="83">
        <v>495</v>
      </c>
      <c r="O51" s="83">
        <v>0</v>
      </c>
    </row>
    <row r="52" spans="1:15" x14ac:dyDescent="0.3">
      <c r="A52">
        <v>29340</v>
      </c>
      <c r="B52" t="s">
        <v>1</v>
      </c>
      <c r="C52">
        <f>VLOOKUP(A52,Table65[],3,FALSE)</f>
        <v>400</v>
      </c>
      <c r="D52">
        <f>VLOOKUP(A52,Table65[],4,FALSE)</f>
        <v>0</v>
      </c>
      <c r="G52">
        <v>29428</v>
      </c>
      <c r="H52" t="s">
        <v>11</v>
      </c>
      <c r="I52">
        <v>499</v>
      </c>
      <c r="J52">
        <v>0</v>
      </c>
      <c r="M52" s="35">
        <v>29313</v>
      </c>
      <c r="N52" s="83">
        <v>272</v>
      </c>
      <c r="O52" s="83">
        <v>0</v>
      </c>
    </row>
    <row r="53" spans="1:15" x14ac:dyDescent="0.3">
      <c r="A53">
        <v>29376</v>
      </c>
      <c r="B53" t="s">
        <v>1</v>
      </c>
      <c r="C53">
        <f>VLOOKUP(A53,Table65[],3,FALSE)</f>
        <v>531</v>
      </c>
      <c r="D53">
        <f>VLOOKUP(A53,Table65[],4,FALSE)</f>
        <v>0</v>
      </c>
      <c r="G53">
        <v>29427</v>
      </c>
      <c r="H53" t="s">
        <v>53</v>
      </c>
      <c r="I53">
        <v>478</v>
      </c>
      <c r="J53">
        <v>0</v>
      </c>
      <c r="M53" s="35">
        <v>29314</v>
      </c>
      <c r="N53" s="83">
        <v>496</v>
      </c>
      <c r="O53" s="83">
        <v>0</v>
      </c>
    </row>
    <row r="54" spans="1:15" x14ac:dyDescent="0.3">
      <c r="A54">
        <v>29402</v>
      </c>
      <c r="B54" t="s">
        <v>1</v>
      </c>
      <c r="C54">
        <f>VLOOKUP(A54,Table65[],3,FALSE)</f>
        <v>583</v>
      </c>
      <c r="D54">
        <f>VLOOKUP(A54,Table65[],4,FALSE)</f>
        <v>0</v>
      </c>
      <c r="G54">
        <v>29426</v>
      </c>
      <c r="H54" t="s">
        <v>66</v>
      </c>
      <c r="I54">
        <v>1775</v>
      </c>
      <c r="J54">
        <v>0</v>
      </c>
      <c r="M54" s="35">
        <v>29315</v>
      </c>
      <c r="N54" s="83">
        <v>456</v>
      </c>
      <c r="O54" s="83">
        <v>0</v>
      </c>
    </row>
    <row r="55" spans="1:15" x14ac:dyDescent="0.3">
      <c r="A55">
        <v>29368</v>
      </c>
      <c r="B55" t="s">
        <v>1</v>
      </c>
      <c r="C55">
        <f>VLOOKUP(A55,Table65[],3,FALSE)</f>
        <v>427</v>
      </c>
      <c r="D55">
        <f>VLOOKUP(A55,Table65[],4,FALSE)</f>
        <v>0</v>
      </c>
      <c r="G55">
        <v>29424</v>
      </c>
      <c r="H55" t="s">
        <v>7</v>
      </c>
      <c r="I55">
        <v>544</v>
      </c>
      <c r="J55">
        <v>0</v>
      </c>
      <c r="M55" s="35">
        <v>29316</v>
      </c>
      <c r="N55" s="83">
        <v>50</v>
      </c>
      <c r="O55" s="83">
        <v>0</v>
      </c>
    </row>
    <row r="56" spans="1:15" x14ac:dyDescent="0.3">
      <c r="A56">
        <v>29216</v>
      </c>
      <c r="B56" t="s">
        <v>1</v>
      </c>
      <c r="C56">
        <f>VLOOKUP(A56,Table65[],3,FALSE)</f>
        <v>29</v>
      </c>
      <c r="D56">
        <f>VLOOKUP(A56,Table65[],4,FALSE)</f>
        <v>0</v>
      </c>
      <c r="G56">
        <v>29423</v>
      </c>
      <c r="H56" t="s">
        <v>11</v>
      </c>
      <c r="I56">
        <v>652</v>
      </c>
      <c r="J56">
        <v>0</v>
      </c>
      <c r="M56" s="35">
        <v>29317</v>
      </c>
      <c r="N56" s="83">
        <v>503</v>
      </c>
      <c r="O56" s="83">
        <v>0</v>
      </c>
    </row>
    <row r="57" spans="1:15" x14ac:dyDescent="0.3">
      <c r="A57">
        <v>29303</v>
      </c>
      <c r="B57" t="s">
        <v>1</v>
      </c>
      <c r="C57">
        <f>VLOOKUP(A57,Table65[],3,FALSE)</f>
        <v>464</v>
      </c>
      <c r="D57">
        <f>VLOOKUP(A57,Table65[],4,FALSE)</f>
        <v>0</v>
      </c>
      <c r="G57">
        <v>29422</v>
      </c>
      <c r="H57" t="s">
        <v>22</v>
      </c>
      <c r="I57">
        <v>520</v>
      </c>
      <c r="J57">
        <v>0</v>
      </c>
      <c r="M57" s="35">
        <v>29318</v>
      </c>
      <c r="N57" s="83">
        <v>552</v>
      </c>
      <c r="O57" s="83">
        <v>0</v>
      </c>
    </row>
    <row r="58" spans="1:15" x14ac:dyDescent="0.3">
      <c r="A58">
        <v>29281</v>
      </c>
      <c r="B58" t="s">
        <v>1</v>
      </c>
      <c r="C58">
        <f>VLOOKUP(A58,Table65[],3,FALSE)</f>
        <v>116</v>
      </c>
      <c r="D58">
        <f>VLOOKUP(A58,Table65[],4,FALSE)</f>
        <v>0</v>
      </c>
      <c r="G58">
        <v>29421</v>
      </c>
      <c r="H58" t="s">
        <v>20</v>
      </c>
      <c r="I58">
        <v>473</v>
      </c>
      <c r="J58">
        <v>0</v>
      </c>
      <c r="M58" s="35">
        <v>29319</v>
      </c>
      <c r="N58" s="83">
        <v>550.65</v>
      </c>
      <c r="O58" s="83">
        <v>550.65</v>
      </c>
    </row>
    <row r="59" spans="1:15" x14ac:dyDescent="0.3">
      <c r="A59">
        <v>29344</v>
      </c>
      <c r="B59" t="s">
        <v>2</v>
      </c>
      <c r="C59">
        <f>VLOOKUP(A59,Table65[],3,FALSE)</f>
        <v>495</v>
      </c>
      <c r="D59">
        <f>VLOOKUP(A59,Table65[],4,FALSE)</f>
        <v>0</v>
      </c>
      <c r="G59">
        <v>29420</v>
      </c>
      <c r="H59" t="s">
        <v>12</v>
      </c>
      <c r="I59">
        <v>505</v>
      </c>
      <c r="J59">
        <v>0</v>
      </c>
      <c r="M59" s="35">
        <v>29320</v>
      </c>
      <c r="N59" s="83">
        <v>23</v>
      </c>
      <c r="O59" s="83">
        <v>0</v>
      </c>
    </row>
    <row r="60" spans="1:15" x14ac:dyDescent="0.3">
      <c r="A60">
        <v>29300</v>
      </c>
      <c r="B60" t="s">
        <v>2</v>
      </c>
      <c r="C60">
        <f>VLOOKUP(A60,Table65[],3,FALSE)</f>
        <v>460</v>
      </c>
      <c r="D60">
        <f>VLOOKUP(A60,Table65[],4,FALSE)</f>
        <v>0</v>
      </c>
      <c r="G60">
        <v>29419</v>
      </c>
      <c r="H60" t="s">
        <v>53</v>
      </c>
      <c r="I60">
        <v>659</v>
      </c>
      <c r="J60">
        <v>659</v>
      </c>
      <c r="M60" s="35">
        <v>29322</v>
      </c>
      <c r="N60" s="83">
        <v>806</v>
      </c>
      <c r="O60" s="83">
        <v>0</v>
      </c>
    </row>
    <row r="61" spans="1:15" x14ac:dyDescent="0.3">
      <c r="A61">
        <v>29316</v>
      </c>
      <c r="B61" t="s">
        <v>2</v>
      </c>
      <c r="C61">
        <f>VLOOKUP(A61,Table65[],3,FALSE)</f>
        <v>50</v>
      </c>
      <c r="D61">
        <f>VLOOKUP(A61,Table65[],4,FALSE)</f>
        <v>0</v>
      </c>
      <c r="G61">
        <v>29418</v>
      </c>
      <c r="H61" t="s">
        <v>11</v>
      </c>
      <c r="I61">
        <v>63</v>
      </c>
      <c r="J61">
        <v>63</v>
      </c>
      <c r="M61" s="35">
        <v>29323</v>
      </c>
      <c r="N61" s="83">
        <v>145.5</v>
      </c>
      <c r="O61" s="83">
        <v>0</v>
      </c>
    </row>
    <row r="62" spans="1:15" x14ac:dyDescent="0.3">
      <c r="A62">
        <v>29348</v>
      </c>
      <c r="B62" t="s">
        <v>2</v>
      </c>
      <c r="C62">
        <f>VLOOKUP(A62,Table65[],3,FALSE)</f>
        <v>449</v>
      </c>
      <c r="D62">
        <f>VLOOKUP(A62,Table65[],4,FALSE)</f>
        <v>0</v>
      </c>
      <c r="G62">
        <v>29417</v>
      </c>
      <c r="H62" t="s">
        <v>66</v>
      </c>
      <c r="I62">
        <v>1009</v>
      </c>
      <c r="J62">
        <v>0</v>
      </c>
      <c r="M62" s="35">
        <v>29324</v>
      </c>
      <c r="N62" s="83">
        <v>422</v>
      </c>
      <c r="O62" s="83">
        <v>0</v>
      </c>
    </row>
    <row r="63" spans="1:15" x14ac:dyDescent="0.3">
      <c r="A63">
        <v>29390</v>
      </c>
      <c r="B63" t="s">
        <v>2</v>
      </c>
      <c r="C63">
        <f>VLOOKUP(A63,Table65[],3,FALSE)</f>
        <v>472</v>
      </c>
      <c r="D63">
        <f>VLOOKUP(A63,Table65[],4,FALSE)</f>
        <v>0</v>
      </c>
      <c r="G63">
        <v>29416</v>
      </c>
      <c r="H63" t="s">
        <v>66</v>
      </c>
      <c r="I63">
        <v>648</v>
      </c>
      <c r="J63">
        <v>0</v>
      </c>
      <c r="M63" s="35">
        <v>29325</v>
      </c>
      <c r="N63" s="83">
        <v>702</v>
      </c>
      <c r="O63" s="83">
        <v>702</v>
      </c>
    </row>
    <row r="64" spans="1:15" x14ac:dyDescent="0.3">
      <c r="A64">
        <v>29345</v>
      </c>
      <c r="B64" t="s">
        <v>2</v>
      </c>
      <c r="C64">
        <f>VLOOKUP(A64,Table65[],3,FALSE)</f>
        <v>451.5</v>
      </c>
      <c r="D64">
        <f>VLOOKUP(A64,Table65[],4,FALSE)</f>
        <v>0</v>
      </c>
      <c r="G64">
        <v>29414</v>
      </c>
      <c r="H64" t="s">
        <v>20</v>
      </c>
      <c r="I64">
        <v>1780</v>
      </c>
      <c r="J64">
        <v>1780</v>
      </c>
      <c r="M64" s="35">
        <v>29326</v>
      </c>
      <c r="N64" s="83">
        <v>502</v>
      </c>
      <c r="O64" s="83">
        <v>502</v>
      </c>
    </row>
    <row r="65" spans="1:15" x14ac:dyDescent="0.3">
      <c r="A65">
        <v>29395</v>
      </c>
      <c r="B65" t="s">
        <v>2</v>
      </c>
      <c r="C65">
        <f>VLOOKUP(A65,Table65[],3,FALSE)</f>
        <v>898</v>
      </c>
      <c r="D65">
        <f>VLOOKUP(A65,Table65[],4,FALSE)</f>
        <v>0</v>
      </c>
      <c r="G65">
        <v>29413</v>
      </c>
      <c r="H65" t="s">
        <v>7</v>
      </c>
      <c r="I65">
        <v>565</v>
      </c>
      <c r="J65">
        <v>565</v>
      </c>
      <c r="M65" s="35">
        <v>29327</v>
      </c>
      <c r="N65" s="83">
        <v>984.3</v>
      </c>
      <c r="O65" s="83">
        <v>0</v>
      </c>
    </row>
    <row r="66" spans="1:15" x14ac:dyDescent="0.3">
      <c r="A66">
        <v>29371</v>
      </c>
      <c r="B66" t="s">
        <v>2</v>
      </c>
      <c r="C66">
        <f>VLOOKUP(A66,Table65[],3,FALSE)</f>
        <v>490</v>
      </c>
      <c r="D66">
        <f>VLOOKUP(A66,Table65[],4,FALSE)</f>
        <v>490</v>
      </c>
      <c r="G66">
        <v>29412</v>
      </c>
      <c r="H66" t="s">
        <v>53</v>
      </c>
      <c r="I66">
        <v>652</v>
      </c>
      <c r="J66">
        <v>652</v>
      </c>
      <c r="M66" s="35">
        <v>29329</v>
      </c>
      <c r="N66" s="83">
        <v>747</v>
      </c>
      <c r="O66" s="83">
        <v>0</v>
      </c>
    </row>
    <row r="67" spans="1:15" x14ac:dyDescent="0.3">
      <c r="A67">
        <v>29389</v>
      </c>
      <c r="B67" t="s">
        <v>2</v>
      </c>
      <c r="C67">
        <f>VLOOKUP(A67,Table65[],3,FALSE)</f>
        <v>490</v>
      </c>
      <c r="D67">
        <f>VLOOKUP(A67,Table65[],4,FALSE)</f>
        <v>0</v>
      </c>
      <c r="G67">
        <v>29411</v>
      </c>
      <c r="H67" t="s">
        <v>7</v>
      </c>
      <c r="I67">
        <v>489</v>
      </c>
      <c r="J67">
        <v>0</v>
      </c>
      <c r="M67" s="35">
        <v>29330</v>
      </c>
      <c r="N67" s="83">
        <v>1354</v>
      </c>
      <c r="O67" s="83">
        <v>0</v>
      </c>
    </row>
    <row r="68" spans="1:15" x14ac:dyDescent="0.3">
      <c r="A68">
        <v>29404</v>
      </c>
      <c r="B68" t="s">
        <v>2</v>
      </c>
      <c r="C68">
        <f>VLOOKUP(A68,Table65[],3,FALSE)</f>
        <v>700</v>
      </c>
      <c r="D68">
        <f>VLOOKUP(A68,Table65[],4,FALSE)</f>
        <v>0</v>
      </c>
      <c r="G68">
        <v>29410</v>
      </c>
      <c r="H68" t="s">
        <v>7</v>
      </c>
      <c r="I68">
        <v>0</v>
      </c>
      <c r="J68">
        <v>0</v>
      </c>
      <c r="M68" s="35">
        <v>29333</v>
      </c>
      <c r="N68" s="83">
        <v>483</v>
      </c>
      <c r="O68" s="83">
        <v>0</v>
      </c>
    </row>
    <row r="69" spans="1:15" x14ac:dyDescent="0.3">
      <c r="A69">
        <v>29278</v>
      </c>
      <c r="B69" t="s">
        <v>2</v>
      </c>
      <c r="C69">
        <f>VLOOKUP(A69,Table65[],3,FALSE)</f>
        <v>196</v>
      </c>
      <c r="D69">
        <f>VLOOKUP(A69,Table65[],4,FALSE)</f>
        <v>0</v>
      </c>
      <c r="G69">
        <v>29409</v>
      </c>
      <c r="H69" t="s">
        <v>18</v>
      </c>
      <c r="I69">
        <v>384</v>
      </c>
      <c r="J69">
        <v>0</v>
      </c>
      <c r="M69" s="35">
        <v>29335</v>
      </c>
      <c r="N69" s="83">
        <v>460</v>
      </c>
      <c r="O69" s="83">
        <v>0</v>
      </c>
    </row>
    <row r="70" spans="1:15" x14ac:dyDescent="0.3">
      <c r="A70">
        <v>29293</v>
      </c>
      <c r="B70" t="s">
        <v>2</v>
      </c>
      <c r="C70">
        <f>VLOOKUP(A70,Table65[],3,FALSE)</f>
        <v>458</v>
      </c>
      <c r="D70">
        <f>VLOOKUP(A70,Table65[],4,FALSE)</f>
        <v>0</v>
      </c>
      <c r="G70">
        <v>29408</v>
      </c>
      <c r="H70" t="s">
        <v>7</v>
      </c>
      <c r="I70">
        <v>465</v>
      </c>
      <c r="J70">
        <v>0</v>
      </c>
      <c r="M70" s="35">
        <v>29336</v>
      </c>
      <c r="N70" s="83">
        <v>176</v>
      </c>
      <c r="O70" s="83">
        <v>0</v>
      </c>
    </row>
    <row r="71" spans="1:15" x14ac:dyDescent="0.3">
      <c r="A71">
        <v>29286</v>
      </c>
      <c r="B71" t="s">
        <v>104</v>
      </c>
      <c r="C71">
        <f>VLOOKUP(A71,Table65[],3,FALSE)</f>
        <v>573</v>
      </c>
      <c r="D71">
        <f>VLOOKUP(A71,Table65[],4,FALSE)</f>
        <v>0</v>
      </c>
      <c r="G71">
        <v>29406</v>
      </c>
      <c r="H71" t="s">
        <v>22</v>
      </c>
      <c r="I71">
        <v>679</v>
      </c>
      <c r="J71">
        <v>0</v>
      </c>
      <c r="M71" s="35">
        <v>29337</v>
      </c>
      <c r="N71" s="83">
        <v>479</v>
      </c>
      <c r="O71" s="83">
        <v>0</v>
      </c>
    </row>
    <row r="72" spans="1:15" x14ac:dyDescent="0.3">
      <c r="A72">
        <v>29294</v>
      </c>
      <c r="B72" t="s">
        <v>104</v>
      </c>
      <c r="C72">
        <f>VLOOKUP(A72,Table65[],3,FALSE)</f>
        <v>451</v>
      </c>
      <c r="D72">
        <f>VLOOKUP(A72,Table65[],4,FALSE)</f>
        <v>0</v>
      </c>
      <c r="G72">
        <v>29405</v>
      </c>
      <c r="H72" t="s">
        <v>66</v>
      </c>
      <c r="I72">
        <v>544</v>
      </c>
      <c r="J72">
        <v>0</v>
      </c>
      <c r="M72" s="35">
        <v>29338</v>
      </c>
      <c r="N72" s="83">
        <v>877</v>
      </c>
      <c r="O72" s="83">
        <v>0</v>
      </c>
    </row>
    <row r="73" spans="1:15" x14ac:dyDescent="0.3">
      <c r="A73">
        <v>29276</v>
      </c>
      <c r="B73" t="s">
        <v>104</v>
      </c>
      <c r="C73">
        <f>VLOOKUP(A73,Table65[],3,FALSE)</f>
        <v>459</v>
      </c>
      <c r="D73">
        <f>VLOOKUP(A73,Table65[],4,FALSE)</f>
        <v>0</v>
      </c>
      <c r="G73">
        <v>29404</v>
      </c>
      <c r="H73" t="s">
        <v>11</v>
      </c>
      <c r="I73">
        <v>700</v>
      </c>
      <c r="J73">
        <v>0</v>
      </c>
      <c r="M73" s="35">
        <v>29339</v>
      </c>
      <c r="N73" s="83">
        <v>74</v>
      </c>
      <c r="O73" s="83">
        <v>0</v>
      </c>
    </row>
    <row r="74" spans="1:15" x14ac:dyDescent="0.3">
      <c r="A74">
        <v>29387</v>
      </c>
      <c r="B74" t="s">
        <v>104</v>
      </c>
      <c r="C74">
        <f>VLOOKUP(A74,Table65[],3,FALSE)</f>
        <v>713</v>
      </c>
      <c r="D74">
        <f>VLOOKUP(A74,Table65[],4,FALSE)</f>
        <v>0</v>
      </c>
      <c r="G74">
        <v>29403</v>
      </c>
      <c r="H74" t="s">
        <v>91</v>
      </c>
      <c r="I74">
        <v>520</v>
      </c>
      <c r="J74">
        <v>0</v>
      </c>
      <c r="M74" s="35">
        <v>29340</v>
      </c>
      <c r="N74" s="83">
        <v>400</v>
      </c>
      <c r="O74" s="83">
        <v>0</v>
      </c>
    </row>
    <row r="75" spans="1:15" x14ac:dyDescent="0.3">
      <c r="A75">
        <v>29405</v>
      </c>
      <c r="B75" t="s">
        <v>104</v>
      </c>
      <c r="C75">
        <f>VLOOKUP(A75,Table65[],3,FALSE)</f>
        <v>544</v>
      </c>
      <c r="D75">
        <f>VLOOKUP(A75,Table65[],4,FALSE)</f>
        <v>0</v>
      </c>
      <c r="G75">
        <v>29402</v>
      </c>
      <c r="H75" t="s">
        <v>8</v>
      </c>
      <c r="I75">
        <v>583</v>
      </c>
      <c r="J75">
        <v>0</v>
      </c>
      <c r="M75" s="35">
        <v>29341</v>
      </c>
      <c r="N75" s="83">
        <v>440</v>
      </c>
      <c r="O75" s="83">
        <v>0</v>
      </c>
    </row>
    <row r="76" spans="1:15" x14ac:dyDescent="0.3">
      <c r="A76">
        <v>29339</v>
      </c>
      <c r="B76" t="s">
        <v>104</v>
      </c>
      <c r="C76">
        <f>VLOOKUP(A76,Table65[],3,FALSE)</f>
        <v>74</v>
      </c>
      <c r="D76">
        <f>VLOOKUP(A76,Table65[],4,FALSE)</f>
        <v>0</v>
      </c>
      <c r="G76">
        <v>29401</v>
      </c>
      <c r="H76" t="s">
        <v>20</v>
      </c>
      <c r="I76">
        <v>470</v>
      </c>
      <c r="J76">
        <v>0</v>
      </c>
      <c r="M76" s="35">
        <v>29342</v>
      </c>
      <c r="N76" s="83">
        <v>457</v>
      </c>
      <c r="O76" s="83">
        <v>0</v>
      </c>
    </row>
    <row r="77" spans="1:15" x14ac:dyDescent="0.3">
      <c r="A77">
        <v>29310</v>
      </c>
      <c r="B77" t="s">
        <v>104</v>
      </c>
      <c r="C77">
        <f>VLOOKUP(A77,Table65[],3,FALSE)</f>
        <v>459</v>
      </c>
      <c r="D77">
        <f>VLOOKUP(A77,Table65[],4,FALSE)</f>
        <v>0</v>
      </c>
      <c r="G77">
        <v>29400</v>
      </c>
      <c r="H77" t="s">
        <v>7</v>
      </c>
      <c r="I77">
        <v>0</v>
      </c>
      <c r="J77">
        <v>0</v>
      </c>
      <c r="M77" s="35">
        <v>29343</v>
      </c>
      <c r="N77" s="83">
        <v>483</v>
      </c>
      <c r="O77" s="83">
        <v>0</v>
      </c>
    </row>
    <row r="78" spans="1:15" x14ac:dyDescent="0.3">
      <c r="A78">
        <v>29357</v>
      </c>
      <c r="B78" t="s">
        <v>104</v>
      </c>
      <c r="C78">
        <f>VLOOKUP(A78,Table65[],3,FALSE)</f>
        <v>1042</v>
      </c>
      <c r="D78">
        <f>VLOOKUP(A78,Table65[],4,FALSE)</f>
        <v>0</v>
      </c>
      <c r="G78">
        <v>29399</v>
      </c>
      <c r="H78" t="s">
        <v>20</v>
      </c>
      <c r="I78">
        <v>144</v>
      </c>
      <c r="J78">
        <v>0</v>
      </c>
      <c r="M78" s="35">
        <v>29344</v>
      </c>
      <c r="N78" s="83">
        <v>495</v>
      </c>
      <c r="O78" s="83">
        <v>0</v>
      </c>
    </row>
    <row r="79" spans="1:15" x14ac:dyDescent="0.3">
      <c r="A79">
        <v>29282</v>
      </c>
      <c r="B79" t="s">
        <v>104</v>
      </c>
      <c r="C79">
        <f>VLOOKUP(A79,Table65[],3,FALSE)</f>
        <v>993</v>
      </c>
      <c r="D79">
        <f>VLOOKUP(A79,Table65[],4,FALSE)</f>
        <v>0</v>
      </c>
      <c r="G79">
        <v>29397</v>
      </c>
      <c r="H79" t="s">
        <v>91</v>
      </c>
      <c r="I79">
        <v>494</v>
      </c>
      <c r="J79">
        <v>0</v>
      </c>
      <c r="M79" s="35">
        <v>29345</v>
      </c>
      <c r="N79" s="83">
        <v>451.5</v>
      </c>
      <c r="O79" s="83">
        <v>0</v>
      </c>
    </row>
    <row r="80" spans="1:15" x14ac:dyDescent="0.3">
      <c r="A80">
        <v>29416</v>
      </c>
      <c r="B80" t="s">
        <v>104</v>
      </c>
      <c r="C80">
        <f>VLOOKUP(A80,Table65[],3,FALSE)</f>
        <v>648</v>
      </c>
      <c r="D80">
        <f>VLOOKUP(A80,Table65[],4,FALSE)</f>
        <v>0</v>
      </c>
      <c r="G80">
        <v>29396</v>
      </c>
      <c r="H80" t="s">
        <v>12</v>
      </c>
      <c r="I80">
        <v>647.65</v>
      </c>
      <c r="J80">
        <v>0</v>
      </c>
      <c r="M80" s="35">
        <v>29347</v>
      </c>
      <c r="N80" s="83">
        <v>23</v>
      </c>
      <c r="O80" s="83">
        <v>0</v>
      </c>
    </row>
    <row r="81" spans="1:15" x14ac:dyDescent="0.3">
      <c r="A81">
        <v>29417</v>
      </c>
      <c r="B81" t="s">
        <v>104</v>
      </c>
      <c r="C81">
        <f>VLOOKUP(A81,Table65[],3,FALSE)</f>
        <v>1009</v>
      </c>
      <c r="D81">
        <f>VLOOKUP(A81,Table65[],4,FALSE)</f>
        <v>0</v>
      </c>
      <c r="G81">
        <v>29395</v>
      </c>
      <c r="H81" t="s">
        <v>11</v>
      </c>
      <c r="I81">
        <v>898</v>
      </c>
      <c r="J81">
        <v>0</v>
      </c>
      <c r="M81" s="35">
        <v>29348</v>
      </c>
      <c r="N81" s="83">
        <v>449</v>
      </c>
      <c r="O81" s="83">
        <v>0</v>
      </c>
    </row>
    <row r="82" spans="1:15" x14ac:dyDescent="0.3">
      <c r="A82">
        <v>29362</v>
      </c>
      <c r="B82" t="s">
        <v>104</v>
      </c>
      <c r="C82">
        <f>VLOOKUP(A82,Table65[],3,FALSE)</f>
        <v>904</v>
      </c>
      <c r="D82">
        <f>VLOOKUP(A82,Table65[],4,FALSE)</f>
        <v>0</v>
      </c>
      <c r="G82">
        <v>29394</v>
      </c>
      <c r="H82" t="s">
        <v>53</v>
      </c>
      <c r="I82">
        <v>4517</v>
      </c>
      <c r="J82">
        <v>4517</v>
      </c>
      <c r="M82" s="35">
        <v>29349</v>
      </c>
      <c r="N82" s="83">
        <v>498</v>
      </c>
      <c r="O82" s="83">
        <v>0</v>
      </c>
    </row>
    <row r="83" spans="1:15" x14ac:dyDescent="0.3">
      <c r="A83">
        <v>29377</v>
      </c>
      <c r="B83" t="s">
        <v>104</v>
      </c>
      <c r="C83">
        <f>VLOOKUP(A83,Table65[],3,FALSE)</f>
        <v>432</v>
      </c>
      <c r="D83">
        <f>VLOOKUP(A83,Table65[],4,FALSE)</f>
        <v>0</v>
      </c>
      <c r="G83">
        <v>29393</v>
      </c>
      <c r="H83" t="s">
        <v>7</v>
      </c>
      <c r="I83">
        <v>510</v>
      </c>
      <c r="J83">
        <v>0</v>
      </c>
      <c r="M83" s="35">
        <v>29350</v>
      </c>
      <c r="N83" s="83">
        <v>489</v>
      </c>
      <c r="O83" s="83">
        <v>0</v>
      </c>
    </row>
    <row r="84" spans="1:15" x14ac:dyDescent="0.3">
      <c r="A84">
        <v>29364</v>
      </c>
      <c r="B84" t="s">
        <v>104</v>
      </c>
      <c r="C84">
        <f>VLOOKUP(A84,Table65[],3,FALSE)</f>
        <v>222</v>
      </c>
      <c r="D84">
        <f>VLOOKUP(A84,Table65[],4,FALSE)</f>
        <v>0</v>
      </c>
      <c r="G84">
        <v>29392</v>
      </c>
      <c r="H84" t="s">
        <v>21</v>
      </c>
      <c r="I84">
        <v>514</v>
      </c>
      <c r="J84">
        <v>0</v>
      </c>
      <c r="M84" s="35">
        <v>29351</v>
      </c>
      <c r="N84" s="83">
        <v>408</v>
      </c>
      <c r="O84" s="83">
        <v>0</v>
      </c>
    </row>
    <row r="85" spans="1:15" x14ac:dyDescent="0.3">
      <c r="A85">
        <v>29426</v>
      </c>
      <c r="B85" t="s">
        <v>104</v>
      </c>
      <c r="C85">
        <f>VLOOKUP(A85,Table65[],3,FALSE)</f>
        <v>1775</v>
      </c>
      <c r="D85">
        <f>VLOOKUP(A85,Table65[],4,FALSE)</f>
        <v>0</v>
      </c>
      <c r="G85">
        <v>29391</v>
      </c>
      <c r="H85" t="s">
        <v>21</v>
      </c>
      <c r="I85">
        <v>514</v>
      </c>
      <c r="J85">
        <v>0</v>
      </c>
      <c r="M85" s="35">
        <v>29353</v>
      </c>
      <c r="N85" s="83">
        <v>485</v>
      </c>
      <c r="O85" s="83">
        <v>0</v>
      </c>
    </row>
    <row r="86" spans="1:15" x14ac:dyDescent="0.3">
      <c r="A86">
        <v>29338</v>
      </c>
      <c r="B86" t="s">
        <v>104</v>
      </c>
      <c r="C86">
        <f>VLOOKUP(A86,Table65[],3,FALSE)</f>
        <v>877</v>
      </c>
      <c r="D86">
        <f>VLOOKUP(A86,Table65[],4,FALSE)</f>
        <v>0</v>
      </c>
      <c r="G86">
        <v>29390</v>
      </c>
      <c r="H86" t="s">
        <v>11</v>
      </c>
      <c r="I86">
        <v>472</v>
      </c>
      <c r="J86">
        <v>0</v>
      </c>
      <c r="M86" s="35">
        <v>29354</v>
      </c>
      <c r="N86" s="83">
        <v>483</v>
      </c>
      <c r="O86" s="83">
        <v>0</v>
      </c>
    </row>
    <row r="87" spans="1:15" x14ac:dyDescent="0.3">
      <c r="A87">
        <v>29413</v>
      </c>
      <c r="B87" t="s">
        <v>104</v>
      </c>
      <c r="C87">
        <f>VLOOKUP(A87,Table65[],3,FALSE)</f>
        <v>565</v>
      </c>
      <c r="D87">
        <f>VLOOKUP(A87,Table65[],4,FALSE)</f>
        <v>565</v>
      </c>
      <c r="G87">
        <v>29389</v>
      </c>
      <c r="H87" t="s">
        <v>11</v>
      </c>
      <c r="I87">
        <v>490</v>
      </c>
      <c r="J87">
        <v>0</v>
      </c>
      <c r="M87" s="35">
        <v>29355</v>
      </c>
      <c r="N87" s="83">
        <v>795</v>
      </c>
      <c r="O87" s="83">
        <v>0</v>
      </c>
    </row>
    <row r="88" spans="1:15" x14ac:dyDescent="0.3">
      <c r="A88">
        <v>29392</v>
      </c>
      <c r="B88" t="s">
        <v>44</v>
      </c>
      <c r="C88">
        <f>VLOOKUP(A88,Table65[],3,FALSE)</f>
        <v>514</v>
      </c>
      <c r="D88">
        <f>VLOOKUP(A88,Table65[],4,FALSE)</f>
        <v>0</v>
      </c>
      <c r="G88">
        <v>29388</v>
      </c>
      <c r="H88" t="s">
        <v>7</v>
      </c>
      <c r="I88">
        <v>63</v>
      </c>
      <c r="J88">
        <v>0</v>
      </c>
      <c r="M88" s="35">
        <v>29356</v>
      </c>
      <c r="N88" s="83">
        <v>425</v>
      </c>
      <c r="O88" s="83">
        <v>0</v>
      </c>
    </row>
    <row r="89" spans="1:15" x14ac:dyDescent="0.3">
      <c r="A89">
        <v>29320</v>
      </c>
      <c r="B89" t="s">
        <v>44</v>
      </c>
      <c r="C89">
        <f>VLOOKUP(A89,Table65[],3,FALSE)</f>
        <v>23</v>
      </c>
      <c r="D89">
        <f>VLOOKUP(A89,Table65[],4,FALSE)</f>
        <v>0</v>
      </c>
      <c r="G89">
        <v>29387</v>
      </c>
      <c r="H89" t="s">
        <v>66</v>
      </c>
      <c r="I89">
        <v>713</v>
      </c>
      <c r="J89">
        <v>0</v>
      </c>
      <c r="M89" s="35">
        <v>29357</v>
      </c>
      <c r="N89" s="83">
        <v>1042</v>
      </c>
      <c r="O89" s="83">
        <v>0</v>
      </c>
    </row>
    <row r="90" spans="1:15" x14ac:dyDescent="0.3">
      <c r="A90">
        <v>29356</v>
      </c>
      <c r="B90" t="s">
        <v>44</v>
      </c>
      <c r="C90">
        <f>VLOOKUP(A90,Table65[],3,FALSE)</f>
        <v>425</v>
      </c>
      <c r="D90">
        <f>VLOOKUP(A90,Table65[],4,FALSE)</f>
        <v>0</v>
      </c>
      <c r="G90">
        <v>29386</v>
      </c>
      <c r="H90" t="s">
        <v>21</v>
      </c>
      <c r="I90">
        <v>490</v>
      </c>
      <c r="J90">
        <v>0</v>
      </c>
      <c r="M90" s="35">
        <v>29358</v>
      </c>
      <c r="N90" s="83">
        <v>502</v>
      </c>
      <c r="O90" s="83">
        <v>0</v>
      </c>
    </row>
    <row r="91" spans="1:15" x14ac:dyDescent="0.3">
      <c r="A91">
        <v>29378</v>
      </c>
      <c r="B91" t="s">
        <v>44</v>
      </c>
      <c r="C91">
        <f>VLOOKUP(A91,Table65[],3,FALSE)</f>
        <v>529</v>
      </c>
      <c r="D91">
        <f>VLOOKUP(A91,Table65[],4,FALSE)</f>
        <v>0</v>
      </c>
      <c r="G91">
        <v>29385</v>
      </c>
      <c r="H91" t="s">
        <v>20</v>
      </c>
      <c r="I91">
        <v>577</v>
      </c>
      <c r="J91">
        <v>0</v>
      </c>
      <c r="M91" s="35">
        <v>29359</v>
      </c>
      <c r="N91" s="83">
        <v>585</v>
      </c>
      <c r="O91" s="83">
        <v>0</v>
      </c>
    </row>
    <row r="92" spans="1:15" x14ac:dyDescent="0.3">
      <c r="A92">
        <v>29391</v>
      </c>
      <c r="B92" t="s">
        <v>44</v>
      </c>
      <c r="C92">
        <f>VLOOKUP(A92,Table65[],3,FALSE)</f>
        <v>514</v>
      </c>
      <c r="D92">
        <f>VLOOKUP(A92,Table65[],4,FALSE)</f>
        <v>0</v>
      </c>
      <c r="G92">
        <v>29384</v>
      </c>
      <c r="H92" t="s">
        <v>22</v>
      </c>
      <c r="I92">
        <v>534</v>
      </c>
      <c r="J92">
        <v>0</v>
      </c>
      <c r="M92" s="35">
        <v>29360</v>
      </c>
      <c r="N92" s="83">
        <v>467</v>
      </c>
      <c r="O92" s="83">
        <v>0</v>
      </c>
    </row>
    <row r="93" spans="1:15" x14ac:dyDescent="0.3">
      <c r="A93">
        <v>29355</v>
      </c>
      <c r="B93" t="s">
        <v>44</v>
      </c>
      <c r="C93">
        <f>VLOOKUP(A93,Table65[],3,FALSE)</f>
        <v>795</v>
      </c>
      <c r="D93">
        <f>VLOOKUP(A93,Table65[],4,FALSE)</f>
        <v>0</v>
      </c>
      <c r="G93">
        <v>29383</v>
      </c>
      <c r="H93" t="s">
        <v>53</v>
      </c>
      <c r="I93">
        <v>503</v>
      </c>
      <c r="J93">
        <v>0</v>
      </c>
      <c r="M93" s="35">
        <v>29362</v>
      </c>
      <c r="N93" s="83">
        <v>904</v>
      </c>
      <c r="O93" s="83">
        <v>0</v>
      </c>
    </row>
    <row r="94" spans="1:15" x14ac:dyDescent="0.3">
      <c r="A94">
        <v>29386</v>
      </c>
      <c r="B94" t="s">
        <v>44</v>
      </c>
      <c r="C94">
        <f>VLOOKUP(A94,Table65[],3,FALSE)</f>
        <v>490</v>
      </c>
      <c r="D94">
        <f>VLOOKUP(A94,Table65[],4,FALSE)</f>
        <v>0</v>
      </c>
      <c r="G94">
        <v>29382</v>
      </c>
      <c r="H94" t="s">
        <v>20</v>
      </c>
      <c r="I94">
        <v>715</v>
      </c>
      <c r="J94">
        <v>0</v>
      </c>
      <c r="M94" s="35">
        <v>29364</v>
      </c>
      <c r="N94" s="83">
        <v>222</v>
      </c>
      <c r="O94" s="83">
        <v>0</v>
      </c>
    </row>
    <row r="95" spans="1:15" x14ac:dyDescent="0.3">
      <c r="A95">
        <v>29359</v>
      </c>
      <c r="B95" t="s">
        <v>44</v>
      </c>
      <c r="C95">
        <f>VLOOKUP(A95,Table65[],3,FALSE)</f>
        <v>585</v>
      </c>
      <c r="D95">
        <f>VLOOKUP(A95,Table65[],4,FALSE)</f>
        <v>0</v>
      </c>
      <c r="G95">
        <v>29381</v>
      </c>
      <c r="H95" t="s">
        <v>8</v>
      </c>
      <c r="I95">
        <v>534.5</v>
      </c>
      <c r="J95">
        <v>0</v>
      </c>
      <c r="M95" s="35">
        <v>29365</v>
      </c>
      <c r="N95" s="83">
        <v>679</v>
      </c>
      <c r="O95" s="83">
        <v>0</v>
      </c>
    </row>
    <row r="96" spans="1:15" x14ac:dyDescent="0.3">
      <c r="A96">
        <v>29315</v>
      </c>
      <c r="B96" t="s">
        <v>44</v>
      </c>
      <c r="C96">
        <f>VLOOKUP(A96,Table65[],3,FALSE)</f>
        <v>456</v>
      </c>
      <c r="D96">
        <f>VLOOKUP(A96,Table65[],4,FALSE)</f>
        <v>0</v>
      </c>
      <c r="G96">
        <v>29380</v>
      </c>
      <c r="H96" t="s">
        <v>22</v>
      </c>
      <c r="I96">
        <v>477.5</v>
      </c>
      <c r="J96">
        <v>0</v>
      </c>
      <c r="M96" s="35">
        <v>29366</v>
      </c>
      <c r="N96" s="83">
        <v>447</v>
      </c>
      <c r="O96" s="83">
        <v>0</v>
      </c>
    </row>
    <row r="97" spans="1:15" x14ac:dyDescent="0.3">
      <c r="A97">
        <v>29218</v>
      </c>
      <c r="B97" t="s">
        <v>44</v>
      </c>
      <c r="C97">
        <f>VLOOKUP(A97,Table65[],3,FALSE)</f>
        <v>335</v>
      </c>
      <c r="D97">
        <f>VLOOKUP(A97,Table65[],4,FALSE)</f>
        <v>0</v>
      </c>
      <c r="G97">
        <v>29379</v>
      </c>
      <c r="H97" t="s">
        <v>11</v>
      </c>
      <c r="I97">
        <v>494</v>
      </c>
      <c r="J97">
        <v>0</v>
      </c>
      <c r="M97" s="35">
        <v>29367</v>
      </c>
      <c r="N97" s="83">
        <v>498</v>
      </c>
      <c r="O97" s="83">
        <v>0</v>
      </c>
    </row>
    <row r="98" spans="1:15" x14ac:dyDescent="0.3">
      <c r="A98">
        <v>29241</v>
      </c>
      <c r="B98" t="s">
        <v>44</v>
      </c>
      <c r="C98">
        <f>VLOOKUP(A98,Table65[],3,FALSE)</f>
        <v>423</v>
      </c>
      <c r="D98">
        <f>VLOOKUP(A98,Table65[],4,FALSE)</f>
        <v>0</v>
      </c>
      <c r="G98">
        <v>29378</v>
      </c>
      <c r="H98" t="s">
        <v>21</v>
      </c>
      <c r="I98">
        <v>529</v>
      </c>
      <c r="J98">
        <v>0</v>
      </c>
      <c r="M98" s="35">
        <v>29368</v>
      </c>
      <c r="N98" s="83">
        <v>427</v>
      </c>
      <c r="O98" s="83">
        <v>0</v>
      </c>
    </row>
    <row r="99" spans="1:15" x14ac:dyDescent="0.3">
      <c r="A99">
        <v>29367</v>
      </c>
      <c r="B99" t="s">
        <v>52</v>
      </c>
      <c r="C99">
        <f>VLOOKUP(A99,Table65[],3,FALSE)</f>
        <v>498</v>
      </c>
      <c r="D99">
        <f>VLOOKUP(A99,Table65[],4,FALSE)</f>
        <v>0</v>
      </c>
      <c r="G99">
        <v>29377</v>
      </c>
      <c r="H99" t="s">
        <v>66</v>
      </c>
      <c r="I99">
        <v>432</v>
      </c>
      <c r="J99">
        <v>0</v>
      </c>
      <c r="M99" s="35">
        <v>29369</v>
      </c>
      <c r="N99" s="83">
        <v>428</v>
      </c>
      <c r="O99" s="83">
        <v>0</v>
      </c>
    </row>
    <row r="100" spans="1:15" x14ac:dyDescent="0.3">
      <c r="A100">
        <v>29322</v>
      </c>
      <c r="B100" t="s">
        <v>52</v>
      </c>
      <c r="C100">
        <f>VLOOKUP(A100,Table65[],3,FALSE)</f>
        <v>806</v>
      </c>
      <c r="D100">
        <f>VLOOKUP(A100,Table65[],4,FALSE)</f>
        <v>0</v>
      </c>
      <c r="G100">
        <v>29376</v>
      </c>
      <c r="H100" t="s">
        <v>8</v>
      </c>
      <c r="I100">
        <v>531</v>
      </c>
      <c r="J100">
        <v>0</v>
      </c>
      <c r="M100" s="35">
        <v>29371</v>
      </c>
      <c r="N100" s="83">
        <v>490</v>
      </c>
      <c r="O100" s="83">
        <v>490</v>
      </c>
    </row>
    <row r="101" spans="1:15" x14ac:dyDescent="0.3">
      <c r="A101">
        <v>29383</v>
      </c>
      <c r="B101" t="s">
        <v>52</v>
      </c>
      <c r="C101">
        <f>VLOOKUP(A101,Table65[],3,FALSE)</f>
        <v>503</v>
      </c>
      <c r="D101">
        <f>VLOOKUP(A101,Table65[],4,FALSE)</f>
        <v>0</v>
      </c>
      <c r="G101">
        <v>29375</v>
      </c>
      <c r="H101" t="s">
        <v>22</v>
      </c>
      <c r="I101">
        <v>411</v>
      </c>
      <c r="J101">
        <v>0</v>
      </c>
      <c r="M101" s="35">
        <v>29372</v>
      </c>
      <c r="N101" s="83">
        <v>974</v>
      </c>
      <c r="O101" s="83">
        <v>974</v>
      </c>
    </row>
    <row r="102" spans="1:15" x14ac:dyDescent="0.3">
      <c r="A102">
        <v>29412</v>
      </c>
      <c r="B102" t="s">
        <v>52</v>
      </c>
      <c r="C102">
        <f>VLOOKUP(A102,Table65[],3,FALSE)</f>
        <v>652</v>
      </c>
      <c r="D102">
        <f>VLOOKUP(A102,Table65[],4,FALSE)</f>
        <v>652</v>
      </c>
      <c r="G102">
        <v>29374</v>
      </c>
      <c r="H102" t="s">
        <v>8</v>
      </c>
      <c r="I102">
        <v>517</v>
      </c>
      <c r="J102">
        <v>0</v>
      </c>
      <c r="M102" s="35">
        <v>29374</v>
      </c>
      <c r="N102" s="83">
        <v>517</v>
      </c>
      <c r="O102" s="83">
        <v>0</v>
      </c>
    </row>
    <row r="103" spans="1:15" x14ac:dyDescent="0.3">
      <c r="A103">
        <v>29319</v>
      </c>
      <c r="B103" t="s">
        <v>52</v>
      </c>
      <c r="C103">
        <f>VLOOKUP(A103,Table65[],3,FALSE)</f>
        <v>550.65</v>
      </c>
      <c r="D103">
        <f>VLOOKUP(A103,Table65[],4,FALSE)</f>
        <v>550.65</v>
      </c>
      <c r="G103">
        <v>29373</v>
      </c>
      <c r="H103" t="s">
        <v>7</v>
      </c>
      <c r="I103">
        <v>511</v>
      </c>
      <c r="J103">
        <v>0</v>
      </c>
      <c r="M103" s="35">
        <v>29375</v>
      </c>
      <c r="N103" s="83">
        <v>411</v>
      </c>
      <c r="O103" s="83">
        <v>0</v>
      </c>
    </row>
    <row r="104" spans="1:15" x14ac:dyDescent="0.3">
      <c r="A104">
        <v>29307</v>
      </c>
      <c r="B104" t="s">
        <v>105</v>
      </c>
      <c r="C104">
        <f>VLOOKUP(A104,Table65[],3,FALSE)</f>
        <v>450</v>
      </c>
      <c r="D104">
        <f>VLOOKUP(A104,Table65[],4,FALSE)</f>
        <v>0</v>
      </c>
      <c r="G104">
        <v>29372</v>
      </c>
      <c r="H104" t="s">
        <v>20</v>
      </c>
      <c r="I104">
        <v>974</v>
      </c>
      <c r="J104">
        <v>974</v>
      </c>
      <c r="M104" s="35">
        <v>29376</v>
      </c>
      <c r="N104" s="83">
        <v>531</v>
      </c>
      <c r="O104" s="83">
        <v>0</v>
      </c>
    </row>
    <row r="105" spans="1:15" x14ac:dyDescent="0.3">
      <c r="A105">
        <v>29287</v>
      </c>
      <c r="B105" t="s">
        <v>105</v>
      </c>
      <c r="C105">
        <f>VLOOKUP(A105,Table65[],3,FALSE)</f>
        <v>473</v>
      </c>
      <c r="D105">
        <f>VLOOKUP(A105,Table65[],4,FALSE)</f>
        <v>0</v>
      </c>
      <c r="G105">
        <v>29371</v>
      </c>
      <c r="H105" t="s">
        <v>11</v>
      </c>
      <c r="I105">
        <v>490</v>
      </c>
      <c r="J105">
        <v>490</v>
      </c>
      <c r="M105" s="35">
        <v>29377</v>
      </c>
      <c r="N105" s="83">
        <v>432</v>
      </c>
      <c r="O105" s="83">
        <v>0</v>
      </c>
    </row>
    <row r="106" spans="1:15" x14ac:dyDescent="0.3">
      <c r="A106">
        <v>29421</v>
      </c>
      <c r="B106" t="s">
        <v>105</v>
      </c>
      <c r="C106">
        <f>VLOOKUP(A106,Table65[],3,FALSE)</f>
        <v>473</v>
      </c>
      <c r="D106">
        <f>VLOOKUP(A106,Table65[],4,FALSE)</f>
        <v>0</v>
      </c>
      <c r="G106">
        <v>29369</v>
      </c>
      <c r="H106" t="s">
        <v>8</v>
      </c>
      <c r="I106">
        <v>428</v>
      </c>
      <c r="J106">
        <v>0</v>
      </c>
      <c r="M106" s="35">
        <v>29378</v>
      </c>
      <c r="N106" s="83">
        <v>529</v>
      </c>
      <c r="O106" s="83">
        <v>0</v>
      </c>
    </row>
    <row r="107" spans="1:15" x14ac:dyDescent="0.3">
      <c r="A107">
        <v>29253</v>
      </c>
      <c r="B107" t="s">
        <v>105</v>
      </c>
      <c r="C107">
        <f>VLOOKUP(A107,Table65[],3,FALSE)</f>
        <v>544</v>
      </c>
      <c r="D107">
        <f>VLOOKUP(A107,Table65[],4,FALSE)</f>
        <v>0</v>
      </c>
      <c r="G107">
        <v>29368</v>
      </c>
      <c r="H107" t="s">
        <v>8</v>
      </c>
      <c r="I107">
        <v>427</v>
      </c>
      <c r="J107">
        <v>0</v>
      </c>
      <c r="M107" s="35">
        <v>29379</v>
      </c>
      <c r="N107" s="83">
        <v>494</v>
      </c>
      <c r="O107" s="83">
        <v>0</v>
      </c>
    </row>
    <row r="108" spans="1:15" x14ac:dyDescent="0.3">
      <c r="A108">
        <v>29401</v>
      </c>
      <c r="B108" t="s">
        <v>105</v>
      </c>
      <c r="C108">
        <f>VLOOKUP(A108,Table65[],3,FALSE)</f>
        <v>470</v>
      </c>
      <c r="D108">
        <f>VLOOKUP(A108,Table65[],4,FALSE)</f>
        <v>0</v>
      </c>
      <c r="G108">
        <v>29367</v>
      </c>
      <c r="H108" t="s">
        <v>53</v>
      </c>
      <c r="I108">
        <v>498</v>
      </c>
      <c r="J108">
        <v>0</v>
      </c>
      <c r="M108" s="35">
        <v>29380</v>
      </c>
      <c r="N108" s="83">
        <v>477.5</v>
      </c>
      <c r="O108" s="83">
        <v>0</v>
      </c>
    </row>
    <row r="109" spans="1:15" x14ac:dyDescent="0.3">
      <c r="A109">
        <v>29414</v>
      </c>
      <c r="B109" t="s">
        <v>105</v>
      </c>
      <c r="C109">
        <f>VLOOKUP(A109,Table65[],3,FALSE)</f>
        <v>1780</v>
      </c>
      <c r="D109">
        <f>VLOOKUP(A109,Table65[],4,FALSE)</f>
        <v>1780</v>
      </c>
      <c r="G109">
        <v>29366</v>
      </c>
      <c r="H109" t="s">
        <v>91</v>
      </c>
      <c r="I109">
        <v>447</v>
      </c>
      <c r="J109">
        <v>0</v>
      </c>
      <c r="M109" s="35">
        <v>29381</v>
      </c>
      <c r="N109" s="83">
        <v>534.5</v>
      </c>
      <c r="O109" s="83">
        <v>0</v>
      </c>
    </row>
    <row r="110" spans="1:15" x14ac:dyDescent="0.3">
      <c r="A110">
        <v>29351</v>
      </c>
      <c r="B110" t="s">
        <v>105</v>
      </c>
      <c r="C110">
        <f>VLOOKUP(A110,Table65[],3,FALSE)</f>
        <v>408</v>
      </c>
      <c r="D110">
        <f>VLOOKUP(A110,Table65[],4,FALSE)</f>
        <v>0</v>
      </c>
      <c r="G110">
        <v>29365</v>
      </c>
      <c r="H110" t="s">
        <v>22</v>
      </c>
      <c r="I110">
        <v>679</v>
      </c>
      <c r="J110">
        <v>0</v>
      </c>
      <c r="M110" s="35">
        <v>29382</v>
      </c>
      <c r="N110" s="83">
        <v>715</v>
      </c>
      <c r="O110" s="83">
        <v>0</v>
      </c>
    </row>
    <row r="111" spans="1:15" x14ac:dyDescent="0.3">
      <c r="A111">
        <v>29372</v>
      </c>
      <c r="B111" t="s">
        <v>105</v>
      </c>
      <c r="C111">
        <f>VLOOKUP(A111,Table65[],3,FALSE)</f>
        <v>974</v>
      </c>
      <c r="D111">
        <f>VLOOKUP(A111,Table65[],4,FALSE)</f>
        <v>974</v>
      </c>
      <c r="G111">
        <v>29364</v>
      </c>
      <c r="H111" t="s">
        <v>66</v>
      </c>
      <c r="I111">
        <v>222</v>
      </c>
      <c r="J111">
        <v>0</v>
      </c>
      <c r="M111" s="35">
        <v>29383</v>
      </c>
      <c r="N111" s="83">
        <v>503</v>
      </c>
      <c r="O111" s="83">
        <v>0</v>
      </c>
    </row>
    <row r="112" spans="1:15" x14ac:dyDescent="0.3">
      <c r="A112">
        <v>29296</v>
      </c>
      <c r="B112" t="s">
        <v>105</v>
      </c>
      <c r="C112">
        <f>VLOOKUP(A112,Table65[],3,FALSE)</f>
        <v>513</v>
      </c>
      <c r="D112">
        <f>VLOOKUP(A112,Table65[],4,FALSE)</f>
        <v>0</v>
      </c>
      <c r="G112">
        <v>29363</v>
      </c>
      <c r="H112" t="s">
        <v>7</v>
      </c>
      <c r="I112">
        <v>539</v>
      </c>
      <c r="J112">
        <v>0</v>
      </c>
      <c r="M112" s="35">
        <v>29384</v>
      </c>
      <c r="N112" s="83">
        <v>534</v>
      </c>
      <c r="O112" s="83">
        <v>0</v>
      </c>
    </row>
    <row r="113" spans="1:15" x14ac:dyDescent="0.3">
      <c r="A113">
        <v>29429</v>
      </c>
      <c r="B113" t="s">
        <v>105</v>
      </c>
      <c r="C113">
        <f>VLOOKUP(A113,Table65[],3,FALSE)</f>
        <v>1802</v>
      </c>
      <c r="D113">
        <f>VLOOKUP(A113,Table65[],4,FALSE)</f>
        <v>0</v>
      </c>
      <c r="G113">
        <v>29362</v>
      </c>
      <c r="H113" t="s">
        <v>66</v>
      </c>
      <c r="I113">
        <v>904</v>
      </c>
      <c r="J113">
        <v>0</v>
      </c>
      <c r="M113" s="35">
        <v>29385</v>
      </c>
      <c r="N113" s="83">
        <v>577</v>
      </c>
      <c r="O113" s="83">
        <v>0</v>
      </c>
    </row>
    <row r="114" spans="1:15" x14ac:dyDescent="0.3">
      <c r="A114">
        <v>29274</v>
      </c>
      <c r="B114" t="s">
        <v>105</v>
      </c>
      <c r="C114">
        <f>VLOOKUP(A114,Table65[],3,FALSE)</f>
        <v>911</v>
      </c>
      <c r="D114">
        <f>VLOOKUP(A114,Table65[],4,FALSE)</f>
        <v>0</v>
      </c>
      <c r="G114">
        <v>29361</v>
      </c>
      <c r="H114" t="s">
        <v>7</v>
      </c>
      <c r="I114">
        <v>651</v>
      </c>
      <c r="J114">
        <v>0</v>
      </c>
      <c r="M114" s="35">
        <v>29386</v>
      </c>
      <c r="N114" s="83">
        <v>490</v>
      </c>
      <c r="O114" s="83">
        <v>0</v>
      </c>
    </row>
    <row r="115" spans="1:15" x14ac:dyDescent="0.3">
      <c r="A115">
        <v>29385</v>
      </c>
      <c r="B115" t="s">
        <v>105</v>
      </c>
      <c r="C115">
        <f>VLOOKUP(A115,Table65[],3,FALSE)</f>
        <v>577</v>
      </c>
      <c r="D115">
        <f>VLOOKUP(A115,Table65[],4,FALSE)</f>
        <v>0</v>
      </c>
      <c r="G115">
        <v>29360</v>
      </c>
      <c r="H115" t="s">
        <v>91</v>
      </c>
      <c r="I115">
        <v>467</v>
      </c>
      <c r="J115">
        <v>0</v>
      </c>
      <c r="M115" s="35">
        <v>29387</v>
      </c>
      <c r="N115" s="83">
        <v>713</v>
      </c>
      <c r="O115" s="83">
        <v>0</v>
      </c>
    </row>
    <row r="116" spans="1:15" x14ac:dyDescent="0.3">
      <c r="A116">
        <v>29399</v>
      </c>
      <c r="B116" t="s">
        <v>105</v>
      </c>
      <c r="C116">
        <f>VLOOKUP(A116,Table65[],3,FALSE)</f>
        <v>144</v>
      </c>
      <c r="D116">
        <f>VLOOKUP(A116,Table65[],4,FALSE)</f>
        <v>0</v>
      </c>
      <c r="G116">
        <v>29359</v>
      </c>
      <c r="H116" t="s">
        <v>21</v>
      </c>
      <c r="I116">
        <v>585</v>
      </c>
      <c r="J116">
        <v>0</v>
      </c>
      <c r="M116" s="35">
        <v>29389</v>
      </c>
      <c r="N116" s="83">
        <v>490</v>
      </c>
      <c r="O116" s="83">
        <v>0</v>
      </c>
    </row>
    <row r="117" spans="1:15" x14ac:dyDescent="0.3">
      <c r="A117">
        <v>29247</v>
      </c>
      <c r="B117" t="s">
        <v>105</v>
      </c>
      <c r="C117">
        <f>VLOOKUP(A117,Table65[],3,FALSE)</f>
        <v>32</v>
      </c>
      <c r="D117">
        <f>VLOOKUP(A117,Table65[],4,FALSE)</f>
        <v>0</v>
      </c>
      <c r="G117">
        <v>29358</v>
      </c>
      <c r="H117" t="s">
        <v>22</v>
      </c>
      <c r="I117">
        <v>502</v>
      </c>
      <c r="J117">
        <v>0</v>
      </c>
      <c r="M117" s="35">
        <v>29390</v>
      </c>
      <c r="N117" s="83">
        <v>472</v>
      </c>
      <c r="O117" s="83">
        <v>0</v>
      </c>
    </row>
    <row r="118" spans="1:15" x14ac:dyDescent="0.3">
      <c r="A118">
        <v>29255</v>
      </c>
      <c r="B118" t="s">
        <v>105</v>
      </c>
      <c r="C118">
        <f>VLOOKUP(A118,Table65[],3,FALSE)</f>
        <v>38</v>
      </c>
      <c r="D118">
        <f>VLOOKUP(A118,Table65[],4,FALSE)</f>
        <v>0</v>
      </c>
      <c r="G118">
        <v>29357</v>
      </c>
      <c r="H118" t="s">
        <v>66</v>
      </c>
      <c r="I118">
        <v>1042</v>
      </c>
      <c r="J118">
        <v>0</v>
      </c>
      <c r="M118" s="35">
        <v>29391</v>
      </c>
      <c r="N118" s="83">
        <v>514</v>
      </c>
      <c r="O118" s="83">
        <v>0</v>
      </c>
    </row>
    <row r="119" spans="1:15" x14ac:dyDescent="0.3">
      <c r="A119">
        <v>29382</v>
      </c>
      <c r="B119" t="s">
        <v>105</v>
      </c>
      <c r="C119">
        <f>VLOOKUP(A119,Table65[],3,FALSE)</f>
        <v>715</v>
      </c>
      <c r="D119">
        <f>VLOOKUP(A119,Table65[],4,FALSE)</f>
        <v>0</v>
      </c>
      <c r="G119">
        <v>29356</v>
      </c>
      <c r="H119" t="s">
        <v>21</v>
      </c>
      <c r="I119">
        <v>425</v>
      </c>
      <c r="J119">
        <v>0</v>
      </c>
      <c r="M119" s="35">
        <v>29392</v>
      </c>
      <c r="N119" s="83">
        <v>514</v>
      </c>
      <c r="O119" s="83">
        <v>0</v>
      </c>
    </row>
    <row r="120" spans="1:15" x14ac:dyDescent="0.3">
      <c r="A120">
        <v>29337</v>
      </c>
      <c r="B120" t="s">
        <v>105</v>
      </c>
      <c r="C120">
        <f>VLOOKUP(A120,Table65[],3,FALSE)</f>
        <v>479</v>
      </c>
      <c r="D120">
        <f>VLOOKUP(A120,Table65[],4,FALSE)</f>
        <v>0</v>
      </c>
      <c r="G120">
        <v>29355</v>
      </c>
      <c r="H120" t="s">
        <v>21</v>
      </c>
      <c r="I120">
        <v>795</v>
      </c>
      <c r="J120">
        <v>0</v>
      </c>
      <c r="M120" s="35">
        <v>29394</v>
      </c>
      <c r="N120" s="83">
        <v>4517</v>
      </c>
      <c r="O120" s="83">
        <v>4517</v>
      </c>
    </row>
    <row r="121" spans="1:15" x14ac:dyDescent="0.3">
      <c r="A121">
        <v>29408</v>
      </c>
      <c r="B121" t="s">
        <v>105</v>
      </c>
      <c r="C121">
        <f>VLOOKUP(A121,Table65[],3,FALSE)</f>
        <v>465</v>
      </c>
      <c r="D121">
        <f>VLOOKUP(A121,Table65[],4,FALSE)</f>
        <v>0</v>
      </c>
      <c r="G121">
        <v>29354</v>
      </c>
      <c r="H121" t="s">
        <v>18</v>
      </c>
      <c r="I121">
        <v>483</v>
      </c>
      <c r="J121">
        <v>0</v>
      </c>
      <c r="M121" s="35">
        <v>29395</v>
      </c>
      <c r="N121" s="83">
        <v>898</v>
      </c>
      <c r="O121" s="83">
        <v>0</v>
      </c>
    </row>
    <row r="122" spans="1:15" x14ac:dyDescent="0.3">
      <c r="A122">
        <v>29437</v>
      </c>
      <c r="B122" t="s">
        <v>6</v>
      </c>
      <c r="C122">
        <f>VLOOKUP(A122,Table65[],3,FALSE)</f>
        <v>466</v>
      </c>
      <c r="D122">
        <f>VLOOKUP(A122,Table65[],4,FALSE)</f>
        <v>0</v>
      </c>
      <c r="G122">
        <v>29353</v>
      </c>
      <c r="H122" t="s">
        <v>12</v>
      </c>
      <c r="I122">
        <v>485</v>
      </c>
      <c r="J122">
        <v>0</v>
      </c>
      <c r="M122" s="35">
        <v>29396</v>
      </c>
      <c r="N122" s="83">
        <v>647.65</v>
      </c>
      <c r="O122" s="83">
        <v>0</v>
      </c>
    </row>
    <row r="123" spans="1:15" x14ac:dyDescent="0.3">
      <c r="A123">
        <v>29272</v>
      </c>
      <c r="B123" t="s">
        <v>6</v>
      </c>
      <c r="C123">
        <f>VLOOKUP(A123,Table65[],3,FALSE)</f>
        <v>460</v>
      </c>
      <c r="D123">
        <f>VLOOKUP(A123,Table65[],4,FALSE)</f>
        <v>0</v>
      </c>
      <c r="G123">
        <v>29352</v>
      </c>
      <c r="H123" t="s">
        <v>7</v>
      </c>
      <c r="I123">
        <v>432.95</v>
      </c>
      <c r="J123">
        <v>0</v>
      </c>
      <c r="M123" s="35">
        <v>29397</v>
      </c>
      <c r="N123" s="83">
        <v>494</v>
      </c>
      <c r="O123" s="83">
        <v>0</v>
      </c>
    </row>
    <row r="124" spans="1:15" x14ac:dyDescent="0.3">
      <c r="A124">
        <v>29353</v>
      </c>
      <c r="B124" t="s">
        <v>6</v>
      </c>
      <c r="C124">
        <f>VLOOKUP(A124,Table65[],3,FALSE)</f>
        <v>485</v>
      </c>
      <c r="D124">
        <f>VLOOKUP(A124,Table65[],4,FALSE)</f>
        <v>0</v>
      </c>
      <c r="G124">
        <v>29351</v>
      </c>
      <c r="H124" t="s">
        <v>20</v>
      </c>
      <c r="I124">
        <v>408</v>
      </c>
      <c r="J124">
        <v>0</v>
      </c>
      <c r="M124" s="35">
        <v>29399</v>
      </c>
      <c r="N124" s="83">
        <v>144</v>
      </c>
      <c r="O124" s="83">
        <v>0</v>
      </c>
    </row>
    <row r="125" spans="1:15" x14ac:dyDescent="0.3">
      <c r="A125">
        <v>29420</v>
      </c>
      <c r="B125" t="s">
        <v>6</v>
      </c>
      <c r="C125">
        <f>VLOOKUP(A125,Table65[],3,FALSE)</f>
        <v>505</v>
      </c>
      <c r="D125">
        <f>VLOOKUP(A125,Table65[],4,FALSE)</f>
        <v>0</v>
      </c>
      <c r="G125">
        <v>29350</v>
      </c>
      <c r="H125" t="s">
        <v>22</v>
      </c>
      <c r="I125">
        <v>489</v>
      </c>
      <c r="J125">
        <v>0</v>
      </c>
      <c r="M125" s="35">
        <v>29401</v>
      </c>
      <c r="N125" s="83">
        <v>470</v>
      </c>
      <c r="O125" s="83">
        <v>0</v>
      </c>
    </row>
    <row r="126" spans="1:15" x14ac:dyDescent="0.3">
      <c r="A126">
        <v>29336</v>
      </c>
      <c r="B126" t="s">
        <v>6</v>
      </c>
      <c r="C126">
        <f>VLOOKUP(A126,Table65[],3,FALSE)</f>
        <v>176</v>
      </c>
      <c r="D126">
        <f>VLOOKUP(A126,Table65[],4,FALSE)</f>
        <v>0</v>
      </c>
      <c r="G126">
        <v>29349</v>
      </c>
      <c r="H126" t="s">
        <v>18</v>
      </c>
      <c r="I126">
        <v>498</v>
      </c>
      <c r="J126">
        <v>0</v>
      </c>
      <c r="M126" s="35">
        <v>29402</v>
      </c>
      <c r="N126" s="83">
        <v>583</v>
      </c>
      <c r="O126" s="83">
        <v>0</v>
      </c>
    </row>
    <row r="127" spans="1:15" x14ac:dyDescent="0.3">
      <c r="A127">
        <v>29156</v>
      </c>
      <c r="B127" t="s">
        <v>6</v>
      </c>
      <c r="C127">
        <f>VLOOKUP(A127,Table65[],3,FALSE)</f>
        <v>276</v>
      </c>
      <c r="D127">
        <f>VLOOKUP(A127,Table65[],4,FALSE)</f>
        <v>0</v>
      </c>
      <c r="G127">
        <v>29348</v>
      </c>
      <c r="H127" t="s">
        <v>11</v>
      </c>
      <c r="I127">
        <v>449</v>
      </c>
      <c r="J127">
        <v>0</v>
      </c>
      <c r="M127" s="35">
        <v>29403</v>
      </c>
      <c r="N127" s="83">
        <v>520</v>
      </c>
      <c r="O127" s="83">
        <v>0</v>
      </c>
    </row>
    <row r="128" spans="1:15" x14ac:dyDescent="0.3">
      <c r="A128">
        <v>29396</v>
      </c>
      <c r="B128" t="s">
        <v>6</v>
      </c>
      <c r="C128">
        <f>VLOOKUP(A128,Table65[],3,FALSE)</f>
        <v>647.65</v>
      </c>
      <c r="D128">
        <f>VLOOKUP(A128,Table65[],4,FALSE)</f>
        <v>0</v>
      </c>
      <c r="G128">
        <v>29347</v>
      </c>
      <c r="H128" t="s">
        <v>91</v>
      </c>
      <c r="I128">
        <v>23</v>
      </c>
      <c r="J128">
        <v>0</v>
      </c>
      <c r="M128" s="35">
        <v>29404</v>
      </c>
      <c r="N128" s="83">
        <v>700</v>
      </c>
      <c r="O128" s="83">
        <v>0</v>
      </c>
    </row>
    <row r="129" spans="1:15" x14ac:dyDescent="0.3">
      <c r="A129">
        <v>29329</v>
      </c>
      <c r="B129" t="s">
        <v>6</v>
      </c>
      <c r="C129">
        <f>VLOOKUP(A129,Table65[],3,FALSE)</f>
        <v>747</v>
      </c>
      <c r="D129">
        <f>VLOOKUP(A129,Table65[],4,FALSE)</f>
        <v>0</v>
      </c>
      <c r="G129">
        <v>29346</v>
      </c>
      <c r="H129" t="s">
        <v>7</v>
      </c>
      <c r="I129">
        <v>0</v>
      </c>
      <c r="J129">
        <v>0</v>
      </c>
      <c r="M129" s="35">
        <v>29405</v>
      </c>
      <c r="N129" s="83">
        <v>544</v>
      </c>
      <c r="O129" s="83">
        <v>0</v>
      </c>
    </row>
    <row r="130" spans="1:15" x14ac:dyDescent="0.3">
      <c r="A130">
        <v>29459</v>
      </c>
      <c r="B130" t="s">
        <v>6</v>
      </c>
      <c r="C130">
        <f>VLOOKUP(A130,Table65[],3,FALSE)</f>
        <v>203</v>
      </c>
      <c r="D130">
        <f>VLOOKUP(A130,Table65[],4,FALSE)</f>
        <v>0</v>
      </c>
      <c r="G130">
        <v>29345</v>
      </c>
      <c r="H130" t="s">
        <v>11</v>
      </c>
      <c r="I130">
        <v>451.5</v>
      </c>
      <c r="J130">
        <v>0</v>
      </c>
      <c r="M130" s="35">
        <v>29406</v>
      </c>
      <c r="N130" s="83">
        <v>679</v>
      </c>
      <c r="O130" s="83">
        <v>0</v>
      </c>
    </row>
    <row r="131" spans="1:15" x14ac:dyDescent="0.3">
      <c r="A131">
        <v>29323</v>
      </c>
      <c r="B131" t="s">
        <v>6</v>
      </c>
      <c r="C131">
        <f>VLOOKUP(A131,Table65[],3,FALSE)</f>
        <v>145.5</v>
      </c>
      <c r="D131">
        <f>VLOOKUP(A131,Table65[],4,FALSE)</f>
        <v>0</v>
      </c>
      <c r="G131">
        <v>29344</v>
      </c>
      <c r="H131" t="s">
        <v>11</v>
      </c>
      <c r="I131">
        <v>495</v>
      </c>
      <c r="J131">
        <v>0</v>
      </c>
      <c r="M131" s="35">
        <v>29408</v>
      </c>
      <c r="N131" s="83">
        <v>465</v>
      </c>
      <c r="O131" s="83">
        <v>0</v>
      </c>
    </row>
    <row r="132" spans="1:15" x14ac:dyDescent="0.3">
      <c r="A132">
        <v>29144</v>
      </c>
      <c r="B132" t="s">
        <v>6</v>
      </c>
      <c r="C132">
        <f>VLOOKUP(A132,Table65[],3,FALSE)</f>
        <v>1405</v>
      </c>
      <c r="D132">
        <f>VLOOKUP(A132,Table65[],4,FALSE)</f>
        <v>0</v>
      </c>
      <c r="G132">
        <v>29343</v>
      </c>
      <c r="H132" t="s">
        <v>53</v>
      </c>
      <c r="I132">
        <v>483</v>
      </c>
      <c r="J132">
        <v>0</v>
      </c>
      <c r="M132" s="35">
        <v>29409</v>
      </c>
      <c r="N132" s="83">
        <v>384</v>
      </c>
      <c r="O132" s="83">
        <v>0</v>
      </c>
    </row>
    <row r="133" spans="1:15" x14ac:dyDescent="0.3">
      <c r="A133">
        <v>29435</v>
      </c>
      <c r="B133" t="s">
        <v>2</v>
      </c>
      <c r="C133">
        <f>VLOOKUP(A133,Table65[],3,FALSE)</f>
        <v>1364</v>
      </c>
      <c r="D133">
        <f>VLOOKUP(A133,Table65[],4,FALSE)</f>
        <v>0</v>
      </c>
      <c r="G133">
        <v>29342</v>
      </c>
      <c r="H133" t="s">
        <v>7</v>
      </c>
      <c r="I133">
        <v>457</v>
      </c>
      <c r="J133">
        <v>0</v>
      </c>
      <c r="M133" s="35">
        <v>29412</v>
      </c>
      <c r="N133" s="83">
        <v>652</v>
      </c>
      <c r="O133" s="83">
        <v>652</v>
      </c>
    </row>
    <row r="134" spans="1:15" x14ac:dyDescent="0.3">
      <c r="A134">
        <v>29379</v>
      </c>
      <c r="B134" t="s">
        <v>2</v>
      </c>
      <c r="C134">
        <f>VLOOKUP(A134,Table65[],3,FALSE)</f>
        <v>494</v>
      </c>
      <c r="D134">
        <f>VLOOKUP(A134,Table65[],4,FALSE)</f>
        <v>0</v>
      </c>
      <c r="G134">
        <v>29341</v>
      </c>
      <c r="H134" t="s">
        <v>22</v>
      </c>
      <c r="I134">
        <v>440</v>
      </c>
      <c r="J134">
        <v>0</v>
      </c>
      <c r="M134" s="35">
        <v>29413</v>
      </c>
      <c r="N134" s="83">
        <v>565</v>
      </c>
      <c r="O134" s="83">
        <v>565</v>
      </c>
    </row>
    <row r="135" spans="1:15" x14ac:dyDescent="0.3">
      <c r="A135">
        <v>29418</v>
      </c>
      <c r="B135" t="s">
        <v>2</v>
      </c>
      <c r="C135">
        <f>VLOOKUP(A135,Table65[],3,FALSE)</f>
        <v>63</v>
      </c>
      <c r="D135">
        <f>VLOOKUP(A135,Table65[],4,FALSE)</f>
        <v>63</v>
      </c>
      <c r="G135">
        <v>29340</v>
      </c>
      <c r="H135" t="s">
        <v>8</v>
      </c>
      <c r="I135">
        <v>400</v>
      </c>
      <c r="J135">
        <v>0</v>
      </c>
      <c r="M135" s="35">
        <v>29414</v>
      </c>
      <c r="N135" s="83">
        <v>1780</v>
      </c>
      <c r="O135" s="83">
        <v>1780</v>
      </c>
    </row>
    <row r="136" spans="1:15" x14ac:dyDescent="0.3">
      <c r="A136">
        <v>29460</v>
      </c>
      <c r="B136" t="s">
        <v>2</v>
      </c>
      <c r="C136">
        <f>VLOOKUP(A136,Table65[],3,FALSE)</f>
        <v>507</v>
      </c>
      <c r="D136">
        <f>VLOOKUP(A136,Table65[],4,FALSE)</f>
        <v>507</v>
      </c>
      <c r="G136">
        <v>29339</v>
      </c>
      <c r="H136" t="s">
        <v>66</v>
      </c>
      <c r="I136">
        <v>74</v>
      </c>
      <c r="J136">
        <v>0</v>
      </c>
      <c r="M136" s="35">
        <v>29416</v>
      </c>
      <c r="N136" s="83">
        <v>648</v>
      </c>
      <c r="O136" s="83">
        <v>0</v>
      </c>
    </row>
    <row r="137" spans="1:15" x14ac:dyDescent="0.3">
      <c r="A137">
        <v>29423</v>
      </c>
      <c r="B137" t="s">
        <v>2</v>
      </c>
      <c r="C137">
        <f>VLOOKUP(A137,Table65[],3,FALSE)</f>
        <v>652</v>
      </c>
      <c r="D137">
        <f>VLOOKUP(A137,Table65[],4,FALSE)</f>
        <v>0</v>
      </c>
      <c r="G137">
        <v>29338</v>
      </c>
      <c r="H137" t="s">
        <v>7</v>
      </c>
      <c r="I137">
        <v>877</v>
      </c>
      <c r="J137">
        <v>0</v>
      </c>
      <c r="M137" s="35">
        <v>29417</v>
      </c>
      <c r="N137" s="83">
        <v>1009</v>
      </c>
      <c r="O137" s="83">
        <v>0</v>
      </c>
    </row>
    <row r="138" spans="1:15" x14ac:dyDescent="0.3">
      <c r="A138">
        <v>29445</v>
      </c>
      <c r="B138" t="s">
        <v>2</v>
      </c>
      <c r="C138">
        <f>VLOOKUP(A138,Table65[],3,FALSE)</f>
        <v>460</v>
      </c>
      <c r="D138">
        <f>VLOOKUP(A138,Table65[],4,FALSE)</f>
        <v>0</v>
      </c>
      <c r="G138">
        <v>29337</v>
      </c>
      <c r="H138" t="s">
        <v>20</v>
      </c>
      <c r="I138">
        <v>479</v>
      </c>
      <c r="J138">
        <v>0</v>
      </c>
      <c r="M138" s="35">
        <v>29418</v>
      </c>
      <c r="N138" s="83">
        <v>63</v>
      </c>
      <c r="O138" s="83">
        <v>63</v>
      </c>
    </row>
    <row r="139" spans="1:15" x14ac:dyDescent="0.3">
      <c r="A139">
        <v>29428</v>
      </c>
      <c r="B139" t="s">
        <v>2</v>
      </c>
      <c r="C139">
        <f>VLOOKUP(A139,Table65[],3,FALSE)</f>
        <v>499</v>
      </c>
      <c r="D139">
        <f>VLOOKUP(A139,Table65[],4,FALSE)</f>
        <v>0</v>
      </c>
      <c r="G139">
        <v>29336</v>
      </c>
      <c r="H139" t="s">
        <v>12</v>
      </c>
      <c r="I139">
        <v>176</v>
      </c>
      <c r="J139">
        <v>0</v>
      </c>
      <c r="M139" s="35">
        <v>29419</v>
      </c>
      <c r="N139" s="83">
        <v>659</v>
      </c>
      <c r="O139" s="83">
        <v>659</v>
      </c>
    </row>
    <row r="140" spans="1:15" x14ac:dyDescent="0.3">
      <c r="A140">
        <v>29436</v>
      </c>
      <c r="B140" t="s">
        <v>2</v>
      </c>
      <c r="C140">
        <f>VLOOKUP(A140,Table65[],3,FALSE)</f>
        <v>514</v>
      </c>
      <c r="D140">
        <f>VLOOKUP(A140,Table65[],4,FALSE)</f>
        <v>0</v>
      </c>
      <c r="G140">
        <v>29335</v>
      </c>
      <c r="H140" t="s">
        <v>53</v>
      </c>
      <c r="I140">
        <v>460</v>
      </c>
      <c r="J140">
        <v>0</v>
      </c>
      <c r="M140" s="35">
        <v>29420</v>
      </c>
      <c r="N140" s="83">
        <v>505</v>
      </c>
      <c r="O140" s="83">
        <v>0</v>
      </c>
    </row>
    <row r="141" spans="1:15" x14ac:dyDescent="0.3">
      <c r="A141">
        <v>29451</v>
      </c>
      <c r="B141" t="s">
        <v>2</v>
      </c>
      <c r="C141">
        <f>VLOOKUP(A141,Table65[],3,FALSE)</f>
        <v>399</v>
      </c>
      <c r="D141">
        <f>VLOOKUP(A141,Table65[],4,FALSE)</f>
        <v>0</v>
      </c>
      <c r="G141">
        <v>29334</v>
      </c>
      <c r="H141" t="s">
        <v>7</v>
      </c>
      <c r="I141">
        <v>613</v>
      </c>
      <c r="J141">
        <v>0</v>
      </c>
      <c r="M141" s="35">
        <v>29421</v>
      </c>
      <c r="N141" s="83">
        <v>473</v>
      </c>
      <c r="O141" s="83">
        <v>0</v>
      </c>
    </row>
    <row r="142" spans="1:15" x14ac:dyDescent="0.3">
      <c r="A142">
        <v>29430</v>
      </c>
      <c r="B142" t="s">
        <v>3</v>
      </c>
      <c r="C142">
        <f>VLOOKUP(A142,Table65[],3,FALSE)</f>
        <v>592</v>
      </c>
      <c r="D142">
        <f>VLOOKUP(A142,Table65[],4,FALSE)</f>
        <v>0</v>
      </c>
      <c r="G142">
        <v>29333</v>
      </c>
      <c r="H142" t="s">
        <v>22</v>
      </c>
      <c r="I142">
        <v>483</v>
      </c>
      <c r="J142">
        <v>0</v>
      </c>
      <c r="M142" s="35">
        <v>29422</v>
      </c>
      <c r="N142" s="83">
        <v>520</v>
      </c>
      <c r="O142" s="83">
        <v>0</v>
      </c>
    </row>
    <row r="143" spans="1:15" x14ac:dyDescent="0.3">
      <c r="A143">
        <v>29309</v>
      </c>
      <c r="B143" t="s">
        <v>3</v>
      </c>
      <c r="C143">
        <f>VLOOKUP(A143,Table65[],3,FALSE)</f>
        <v>485</v>
      </c>
      <c r="D143">
        <f>VLOOKUP(A143,Table65[],4,FALSE)</f>
        <v>0</v>
      </c>
      <c r="G143">
        <v>29332</v>
      </c>
      <c r="H143" t="s">
        <v>7</v>
      </c>
      <c r="I143">
        <v>0</v>
      </c>
      <c r="J143">
        <v>0</v>
      </c>
      <c r="M143" s="35">
        <v>29423</v>
      </c>
      <c r="N143" s="83">
        <v>652</v>
      </c>
      <c r="O143" s="83">
        <v>0</v>
      </c>
    </row>
    <row r="144" spans="1:15" x14ac:dyDescent="0.3">
      <c r="A144">
        <v>29446</v>
      </c>
      <c r="B144" t="s">
        <v>3</v>
      </c>
      <c r="C144">
        <f>VLOOKUP(A144,Table65[],3,FALSE)</f>
        <v>222</v>
      </c>
      <c r="D144">
        <f>VLOOKUP(A144,Table65[],4,FALSE)</f>
        <v>0</v>
      </c>
      <c r="G144">
        <v>29330</v>
      </c>
      <c r="H144" t="s">
        <v>22</v>
      </c>
      <c r="I144">
        <v>1354</v>
      </c>
      <c r="J144">
        <v>0</v>
      </c>
      <c r="M144" s="35">
        <v>29426</v>
      </c>
      <c r="N144" s="83">
        <v>1775</v>
      </c>
      <c r="O144" s="83">
        <v>0</v>
      </c>
    </row>
    <row r="145" spans="1:15" x14ac:dyDescent="0.3">
      <c r="A145">
        <v>29456</v>
      </c>
      <c r="B145" t="s">
        <v>3</v>
      </c>
      <c r="C145">
        <f>VLOOKUP(A145,Table65[],3,FALSE)</f>
        <v>658</v>
      </c>
      <c r="D145">
        <f>VLOOKUP(A145,Table65[],4,FALSE)</f>
        <v>0</v>
      </c>
      <c r="G145">
        <v>29329</v>
      </c>
      <c r="H145" t="s">
        <v>12</v>
      </c>
      <c r="I145">
        <v>747</v>
      </c>
      <c r="J145">
        <v>0</v>
      </c>
      <c r="M145" s="35">
        <v>29427</v>
      </c>
      <c r="N145" s="83">
        <v>478</v>
      </c>
      <c r="O145" s="83">
        <v>0</v>
      </c>
    </row>
    <row r="146" spans="1:15" x14ac:dyDescent="0.3">
      <c r="A146">
        <v>29473</v>
      </c>
      <c r="B146" t="s">
        <v>3</v>
      </c>
      <c r="C146">
        <f>VLOOKUP(A146,Table65[],3,FALSE)</f>
        <v>36</v>
      </c>
      <c r="D146">
        <f>VLOOKUP(A146,Table65[],4,FALSE)</f>
        <v>36</v>
      </c>
      <c r="G146">
        <v>29328</v>
      </c>
      <c r="H146" t="s">
        <v>7</v>
      </c>
      <c r="I146">
        <v>1019</v>
      </c>
      <c r="J146">
        <v>0</v>
      </c>
      <c r="M146" s="35">
        <v>29428</v>
      </c>
      <c r="N146" s="83">
        <v>499</v>
      </c>
      <c r="O146" s="83">
        <v>0</v>
      </c>
    </row>
    <row r="147" spans="1:15" x14ac:dyDescent="0.3">
      <c r="A147">
        <v>29427</v>
      </c>
      <c r="B147" t="s">
        <v>52</v>
      </c>
      <c r="C147">
        <f>VLOOKUP(A147,Table65[],3,FALSE)</f>
        <v>478</v>
      </c>
      <c r="D147">
        <f>VLOOKUP(A147,Table65[],4,FALSE)</f>
        <v>0</v>
      </c>
      <c r="G147">
        <v>29327</v>
      </c>
      <c r="H147" t="s">
        <v>8</v>
      </c>
      <c r="I147">
        <v>984.3</v>
      </c>
      <c r="J147">
        <v>0</v>
      </c>
      <c r="M147" s="35">
        <v>29429</v>
      </c>
      <c r="N147" s="83">
        <v>1802</v>
      </c>
      <c r="O147" s="83">
        <v>0</v>
      </c>
    </row>
    <row r="148" spans="1:15" x14ac:dyDescent="0.3">
      <c r="A148">
        <v>29313</v>
      </c>
      <c r="B148" t="s">
        <v>52</v>
      </c>
      <c r="C148">
        <f>VLOOKUP(A148,Table65[],3,FALSE)</f>
        <v>272</v>
      </c>
      <c r="D148">
        <f>VLOOKUP(A148,Table65[],4,FALSE)</f>
        <v>0</v>
      </c>
      <c r="G148">
        <v>29326</v>
      </c>
      <c r="H148" t="s">
        <v>22</v>
      </c>
      <c r="I148">
        <v>502</v>
      </c>
      <c r="J148">
        <v>502</v>
      </c>
      <c r="M148" s="35">
        <v>29430</v>
      </c>
      <c r="N148" s="83">
        <v>592</v>
      </c>
      <c r="O148" s="83">
        <v>0</v>
      </c>
    </row>
    <row r="149" spans="1:15" x14ac:dyDescent="0.3">
      <c r="A149">
        <v>29173</v>
      </c>
      <c r="B149" t="s">
        <v>52</v>
      </c>
      <c r="C149">
        <f>VLOOKUP(A149,Table65[],3,FALSE)</f>
        <v>658</v>
      </c>
      <c r="D149">
        <f>VLOOKUP(A149,Table65[],4,FALSE)</f>
        <v>0</v>
      </c>
      <c r="G149">
        <v>29325</v>
      </c>
      <c r="H149" t="s">
        <v>22</v>
      </c>
      <c r="I149">
        <v>702</v>
      </c>
      <c r="J149">
        <v>702</v>
      </c>
      <c r="M149" s="35">
        <v>29434</v>
      </c>
      <c r="N149" s="83">
        <v>681</v>
      </c>
      <c r="O149" s="83">
        <v>0</v>
      </c>
    </row>
    <row r="150" spans="1:15" x14ac:dyDescent="0.3">
      <c r="A150">
        <v>29434</v>
      </c>
      <c r="B150" t="s">
        <v>52</v>
      </c>
      <c r="C150">
        <f>VLOOKUP(A150,Table65[],3,FALSE)</f>
        <v>681</v>
      </c>
      <c r="D150">
        <f>VLOOKUP(A150,Table65[],4,FALSE)</f>
        <v>0</v>
      </c>
      <c r="G150">
        <v>29324</v>
      </c>
      <c r="H150" t="s">
        <v>91</v>
      </c>
      <c r="I150">
        <v>422</v>
      </c>
      <c r="J150">
        <v>0</v>
      </c>
      <c r="M150" s="35">
        <v>29435</v>
      </c>
      <c r="N150" s="83">
        <v>1364</v>
      </c>
      <c r="O150" s="83">
        <v>0</v>
      </c>
    </row>
    <row r="151" spans="1:15" x14ac:dyDescent="0.3">
      <c r="A151">
        <v>29394</v>
      </c>
      <c r="B151" t="s">
        <v>52</v>
      </c>
      <c r="C151">
        <f>VLOOKUP(A151,Table65[],3,FALSE)</f>
        <v>4517</v>
      </c>
      <c r="D151">
        <f>VLOOKUP(A151,Table65[],4,FALSE)</f>
        <v>4517</v>
      </c>
      <c r="G151">
        <v>29323</v>
      </c>
      <c r="H151" t="s">
        <v>12</v>
      </c>
      <c r="I151">
        <v>145.5</v>
      </c>
      <c r="J151">
        <v>0</v>
      </c>
      <c r="M151" s="35">
        <v>29436</v>
      </c>
      <c r="N151" s="83">
        <v>514</v>
      </c>
      <c r="O151" s="83">
        <v>0</v>
      </c>
    </row>
    <row r="152" spans="1:15" x14ac:dyDescent="0.3">
      <c r="A152">
        <v>29419</v>
      </c>
      <c r="B152" t="s">
        <v>52</v>
      </c>
      <c r="C152">
        <f>VLOOKUP(A152,Table65[],3,FALSE)</f>
        <v>659</v>
      </c>
      <c r="D152">
        <f>VLOOKUP(A152,Table65[],4,FALSE)</f>
        <v>659</v>
      </c>
      <c r="G152">
        <v>29322</v>
      </c>
      <c r="H152" t="s">
        <v>53</v>
      </c>
      <c r="I152">
        <v>806</v>
      </c>
      <c r="J152">
        <v>0</v>
      </c>
      <c r="M152" s="35">
        <v>29437</v>
      </c>
      <c r="N152" s="83">
        <v>466</v>
      </c>
      <c r="O152" s="83">
        <v>0</v>
      </c>
    </row>
    <row r="153" spans="1:15" x14ac:dyDescent="0.3">
      <c r="A153">
        <v>29291</v>
      </c>
      <c r="B153" t="s">
        <v>52</v>
      </c>
      <c r="C153">
        <f>VLOOKUP(A153,Table65[],3,FALSE)</f>
        <v>326</v>
      </c>
      <c r="D153">
        <f>VLOOKUP(A153,Table65[],4,FALSE)</f>
        <v>0</v>
      </c>
      <c r="G153">
        <v>29321</v>
      </c>
      <c r="H153" t="s">
        <v>7</v>
      </c>
      <c r="I153">
        <v>0</v>
      </c>
      <c r="J153">
        <v>0</v>
      </c>
      <c r="M153" s="35">
        <v>29445</v>
      </c>
      <c r="N153" s="83">
        <v>460</v>
      </c>
      <c r="O153" s="83">
        <v>0</v>
      </c>
    </row>
    <row r="154" spans="1:15" x14ac:dyDescent="0.3">
      <c r="A154">
        <v>29335</v>
      </c>
      <c r="B154" t="s">
        <v>52</v>
      </c>
      <c r="C154">
        <f>VLOOKUP(A154,Table65[],3,FALSE)</f>
        <v>460</v>
      </c>
      <c r="D154">
        <f>VLOOKUP(A154,Table65[],4,FALSE)</f>
        <v>0</v>
      </c>
      <c r="G154">
        <v>29320</v>
      </c>
      <c r="H154" t="s">
        <v>21</v>
      </c>
      <c r="I154">
        <v>23</v>
      </c>
      <c r="J154">
        <v>0</v>
      </c>
      <c r="M154" s="35">
        <v>29446</v>
      </c>
      <c r="N154" s="83">
        <v>222</v>
      </c>
      <c r="O154" s="83">
        <v>0</v>
      </c>
    </row>
    <row r="155" spans="1:15" x14ac:dyDescent="0.3">
      <c r="A155">
        <v>29343</v>
      </c>
      <c r="B155" t="s">
        <v>52</v>
      </c>
      <c r="C155">
        <f>VLOOKUP(A155,Table65[],3,FALSE)</f>
        <v>483</v>
      </c>
      <c r="D155">
        <f>VLOOKUP(A155,Table65[],4,FALSE)</f>
        <v>0</v>
      </c>
      <c r="G155">
        <v>29319</v>
      </c>
      <c r="H155" t="s">
        <v>53</v>
      </c>
      <c r="I155">
        <v>550.65</v>
      </c>
      <c r="J155">
        <v>550.65</v>
      </c>
      <c r="M155" s="35">
        <v>29451</v>
      </c>
      <c r="N155" s="83">
        <v>399</v>
      </c>
      <c r="O155" s="83">
        <v>0</v>
      </c>
    </row>
    <row r="156" spans="1:15" x14ac:dyDescent="0.3">
      <c r="A156">
        <v>29453</v>
      </c>
      <c r="B156" t="s">
        <v>52</v>
      </c>
      <c r="C156">
        <f>VLOOKUP(A156,Table65[],3,FALSE)</f>
        <v>75.5</v>
      </c>
      <c r="D156">
        <f>VLOOKUP(A156,Table65[],4,FALSE)</f>
        <v>0</v>
      </c>
      <c r="G156">
        <v>29318</v>
      </c>
      <c r="H156" t="s">
        <v>22</v>
      </c>
      <c r="I156">
        <v>552</v>
      </c>
      <c r="J156">
        <v>0</v>
      </c>
      <c r="M156" s="35">
        <v>29453</v>
      </c>
      <c r="N156" s="83">
        <v>75.5</v>
      </c>
      <c r="O156" s="83">
        <v>0</v>
      </c>
    </row>
    <row r="157" spans="1:15" x14ac:dyDescent="0.3">
      <c r="A157">
        <v>29284</v>
      </c>
      <c r="B157" t="s">
        <v>52</v>
      </c>
      <c r="C157">
        <f>VLOOKUP(A157,Table65[],3,FALSE)</f>
        <v>480</v>
      </c>
      <c r="D157">
        <f>VLOOKUP(A157,Table65[],4,FALSE)</f>
        <v>0</v>
      </c>
      <c r="G157">
        <v>29317</v>
      </c>
      <c r="H157" t="s">
        <v>22</v>
      </c>
      <c r="I157">
        <v>503</v>
      </c>
      <c r="J157">
        <v>0</v>
      </c>
      <c r="M157" s="35">
        <v>29456</v>
      </c>
      <c r="N157" s="83">
        <v>658</v>
      </c>
      <c r="O157" s="83">
        <v>0</v>
      </c>
    </row>
    <row r="158" spans="1:15" x14ac:dyDescent="0.3">
      <c r="G158">
        <v>29316</v>
      </c>
      <c r="H158" t="s">
        <v>11</v>
      </c>
      <c r="I158">
        <v>50</v>
      </c>
      <c r="J158">
        <v>0</v>
      </c>
      <c r="M158" s="35">
        <v>29459</v>
      </c>
      <c r="N158" s="83">
        <v>203</v>
      </c>
      <c r="O158" s="83">
        <v>0</v>
      </c>
    </row>
    <row r="159" spans="1:15" x14ac:dyDescent="0.3">
      <c r="G159">
        <v>29315</v>
      </c>
      <c r="H159" t="s">
        <v>21</v>
      </c>
      <c r="I159">
        <v>456</v>
      </c>
      <c r="J159">
        <v>0</v>
      </c>
      <c r="M159" s="35">
        <v>29460</v>
      </c>
      <c r="N159" s="83">
        <v>507</v>
      </c>
      <c r="O159" s="83">
        <v>507</v>
      </c>
    </row>
    <row r="160" spans="1:15" x14ac:dyDescent="0.3">
      <c r="G160">
        <v>29314</v>
      </c>
      <c r="H160" t="s">
        <v>8</v>
      </c>
      <c r="I160">
        <v>496</v>
      </c>
      <c r="J160">
        <v>0</v>
      </c>
      <c r="M160" s="35">
        <v>29473</v>
      </c>
      <c r="N160" s="83">
        <v>36</v>
      </c>
      <c r="O160" s="83">
        <v>36</v>
      </c>
    </row>
    <row r="161" spans="7:15" x14ac:dyDescent="0.3">
      <c r="G161">
        <v>29313</v>
      </c>
      <c r="H161" t="s">
        <v>53</v>
      </c>
      <c r="I161">
        <v>272</v>
      </c>
      <c r="J161">
        <v>0</v>
      </c>
      <c r="M161" s="35" t="s">
        <v>30</v>
      </c>
      <c r="N161" s="83">
        <v>87623.1</v>
      </c>
      <c r="O161" s="83">
        <v>14120.65</v>
      </c>
    </row>
    <row r="162" spans="7:15" x14ac:dyDescent="0.3">
      <c r="G162">
        <v>29312</v>
      </c>
      <c r="H162" t="s">
        <v>18</v>
      </c>
      <c r="I162">
        <v>495</v>
      </c>
      <c r="J162">
        <v>0</v>
      </c>
    </row>
    <row r="163" spans="7:15" x14ac:dyDescent="0.3">
      <c r="G163">
        <v>29311</v>
      </c>
      <c r="H163" t="s">
        <v>91</v>
      </c>
      <c r="I163">
        <v>525</v>
      </c>
      <c r="J163">
        <v>0</v>
      </c>
    </row>
    <row r="164" spans="7:15" x14ac:dyDescent="0.3">
      <c r="G164">
        <v>29310</v>
      </c>
      <c r="H164" t="s">
        <v>66</v>
      </c>
      <c r="I164">
        <v>459</v>
      </c>
      <c r="J164">
        <v>0</v>
      </c>
    </row>
    <row r="165" spans="7:15" x14ac:dyDescent="0.3">
      <c r="G165">
        <v>29309</v>
      </c>
      <c r="H165" t="s">
        <v>9</v>
      </c>
      <c r="I165">
        <v>485</v>
      </c>
      <c r="J165">
        <v>0</v>
      </c>
    </row>
    <row r="166" spans="7:15" x14ac:dyDescent="0.3">
      <c r="G166">
        <v>29308</v>
      </c>
      <c r="H166" t="s">
        <v>22</v>
      </c>
      <c r="I166">
        <v>555</v>
      </c>
      <c r="J166">
        <v>555</v>
      </c>
    </row>
    <row r="167" spans="7:15" x14ac:dyDescent="0.3">
      <c r="G167">
        <v>29307</v>
      </c>
      <c r="H167" t="s">
        <v>20</v>
      </c>
      <c r="I167">
        <v>450</v>
      </c>
      <c r="J167">
        <v>0</v>
      </c>
    </row>
    <row r="168" spans="7:15" x14ac:dyDescent="0.3">
      <c r="G168">
        <v>29306</v>
      </c>
      <c r="H168" t="s">
        <v>22</v>
      </c>
      <c r="I168">
        <v>480</v>
      </c>
      <c r="J168">
        <v>0</v>
      </c>
    </row>
    <row r="169" spans="7:15" x14ac:dyDescent="0.3">
      <c r="G169">
        <v>29303</v>
      </c>
      <c r="H169" t="s">
        <v>8</v>
      </c>
      <c r="I169">
        <v>464</v>
      </c>
      <c r="J169">
        <v>0</v>
      </c>
    </row>
    <row r="170" spans="7:15" x14ac:dyDescent="0.3">
      <c r="G170">
        <v>29302</v>
      </c>
      <c r="H170" t="s">
        <v>7</v>
      </c>
      <c r="I170">
        <v>703</v>
      </c>
      <c r="J170">
        <v>0</v>
      </c>
    </row>
    <row r="171" spans="7:15" x14ac:dyDescent="0.3">
      <c r="G171">
        <v>29300</v>
      </c>
      <c r="H171" t="s">
        <v>11</v>
      </c>
      <c r="I171">
        <v>460</v>
      </c>
      <c r="J171">
        <v>0</v>
      </c>
    </row>
    <row r="172" spans="7:15" x14ac:dyDescent="0.3">
      <c r="G172">
        <v>29299</v>
      </c>
      <c r="H172" t="s">
        <v>7</v>
      </c>
      <c r="I172">
        <v>645</v>
      </c>
      <c r="J172">
        <v>0</v>
      </c>
    </row>
    <row r="173" spans="7:15" x14ac:dyDescent="0.3">
      <c r="G173">
        <v>29298</v>
      </c>
      <c r="H173" t="s">
        <v>8</v>
      </c>
      <c r="I173">
        <v>442</v>
      </c>
      <c r="J173">
        <v>0</v>
      </c>
    </row>
    <row r="174" spans="7:15" x14ac:dyDescent="0.3">
      <c r="G174">
        <v>29296</v>
      </c>
      <c r="H174" t="s">
        <v>20</v>
      </c>
      <c r="I174">
        <v>513</v>
      </c>
      <c r="J174">
        <v>0</v>
      </c>
    </row>
    <row r="175" spans="7:15" x14ac:dyDescent="0.3">
      <c r="G175">
        <v>29295</v>
      </c>
      <c r="H175" t="s">
        <v>22</v>
      </c>
      <c r="I175">
        <v>1064</v>
      </c>
      <c r="J175">
        <v>0</v>
      </c>
    </row>
    <row r="176" spans="7:15" x14ac:dyDescent="0.3">
      <c r="G176">
        <v>29294</v>
      </c>
      <c r="H176" t="s">
        <v>66</v>
      </c>
      <c r="I176">
        <v>451</v>
      </c>
      <c r="J176">
        <v>0</v>
      </c>
    </row>
    <row r="177" spans="7:10" x14ac:dyDescent="0.3">
      <c r="G177">
        <v>29293</v>
      </c>
      <c r="H177" t="s">
        <v>11</v>
      </c>
      <c r="I177">
        <v>458</v>
      </c>
      <c r="J177">
        <v>0</v>
      </c>
    </row>
    <row r="178" spans="7:10" x14ac:dyDescent="0.3">
      <c r="G178">
        <v>29292</v>
      </c>
      <c r="H178" t="s">
        <v>18</v>
      </c>
      <c r="I178">
        <v>506</v>
      </c>
      <c r="J178">
        <v>0</v>
      </c>
    </row>
    <row r="179" spans="7:10" x14ac:dyDescent="0.3">
      <c r="G179">
        <v>29291</v>
      </c>
      <c r="H179" t="s">
        <v>53</v>
      </c>
      <c r="I179">
        <v>326</v>
      </c>
      <c r="J179">
        <v>0</v>
      </c>
    </row>
    <row r="180" spans="7:10" x14ac:dyDescent="0.3">
      <c r="G180">
        <v>29290</v>
      </c>
      <c r="H180" t="s">
        <v>7</v>
      </c>
      <c r="I180">
        <v>730</v>
      </c>
      <c r="J180">
        <v>0</v>
      </c>
    </row>
    <row r="181" spans="7:10" x14ac:dyDescent="0.3">
      <c r="G181">
        <v>29289</v>
      </c>
      <c r="H181" t="s">
        <v>18</v>
      </c>
      <c r="I181">
        <v>472</v>
      </c>
      <c r="J181">
        <v>0</v>
      </c>
    </row>
    <row r="182" spans="7:10" x14ac:dyDescent="0.3">
      <c r="G182">
        <v>29288</v>
      </c>
      <c r="H182" t="s">
        <v>22</v>
      </c>
      <c r="I182">
        <v>416</v>
      </c>
      <c r="J182">
        <v>0</v>
      </c>
    </row>
    <row r="183" spans="7:10" x14ac:dyDescent="0.3">
      <c r="G183">
        <v>29287</v>
      </c>
      <c r="H183" t="s">
        <v>20</v>
      </c>
      <c r="I183">
        <v>473</v>
      </c>
      <c r="J183">
        <v>0</v>
      </c>
    </row>
    <row r="184" spans="7:10" x14ac:dyDescent="0.3">
      <c r="G184">
        <v>29286</v>
      </c>
      <c r="H184" t="s">
        <v>66</v>
      </c>
      <c r="I184">
        <v>573</v>
      </c>
      <c r="J184">
        <v>0</v>
      </c>
    </row>
    <row r="185" spans="7:10" x14ac:dyDescent="0.3">
      <c r="G185">
        <v>29285</v>
      </c>
      <c r="H185" t="s">
        <v>22</v>
      </c>
      <c r="I185">
        <v>50</v>
      </c>
      <c r="J185">
        <v>0</v>
      </c>
    </row>
    <row r="186" spans="7:10" x14ac:dyDescent="0.3">
      <c r="G186">
        <v>29284</v>
      </c>
      <c r="H186" t="s">
        <v>53</v>
      </c>
      <c r="I186">
        <v>480</v>
      </c>
      <c r="J186">
        <v>0</v>
      </c>
    </row>
    <row r="187" spans="7:10" x14ac:dyDescent="0.3">
      <c r="G187">
        <v>29283</v>
      </c>
      <c r="H187" t="s">
        <v>22</v>
      </c>
      <c r="I187">
        <v>1072</v>
      </c>
      <c r="J187">
        <v>1072</v>
      </c>
    </row>
    <row r="188" spans="7:10" x14ac:dyDescent="0.3">
      <c r="G188">
        <v>29282</v>
      </c>
      <c r="H188" t="s">
        <v>66</v>
      </c>
      <c r="I188">
        <v>993</v>
      </c>
      <c r="J188">
        <v>0</v>
      </c>
    </row>
    <row r="189" spans="7:10" x14ac:dyDescent="0.3">
      <c r="G189">
        <v>29281</v>
      </c>
      <c r="H189" t="s">
        <v>66</v>
      </c>
      <c r="I189">
        <v>116</v>
      </c>
      <c r="J189">
        <v>0</v>
      </c>
    </row>
    <row r="190" spans="7:10" x14ac:dyDescent="0.3">
      <c r="G190">
        <v>29280</v>
      </c>
      <c r="H190" t="s">
        <v>7</v>
      </c>
      <c r="I190">
        <v>0</v>
      </c>
      <c r="J190">
        <v>0</v>
      </c>
    </row>
    <row r="191" spans="7:10" x14ac:dyDescent="0.3">
      <c r="G191">
        <v>29279</v>
      </c>
      <c r="H191" t="s">
        <v>18</v>
      </c>
      <c r="I191">
        <v>1198</v>
      </c>
      <c r="J191">
        <v>0</v>
      </c>
    </row>
    <row r="192" spans="7:10" x14ac:dyDescent="0.3">
      <c r="G192">
        <v>29278</v>
      </c>
      <c r="H192" t="s">
        <v>11</v>
      </c>
      <c r="I192">
        <v>196</v>
      </c>
      <c r="J192">
        <v>0</v>
      </c>
    </row>
    <row r="193" spans="7:10" x14ac:dyDescent="0.3">
      <c r="G193">
        <v>29277</v>
      </c>
      <c r="H193" t="s">
        <v>91</v>
      </c>
      <c r="I193">
        <v>1278</v>
      </c>
      <c r="J193">
        <v>0</v>
      </c>
    </row>
    <row r="194" spans="7:10" x14ac:dyDescent="0.3">
      <c r="G194">
        <v>29276</v>
      </c>
      <c r="H194" t="s">
        <v>66</v>
      </c>
      <c r="I194">
        <v>459</v>
      </c>
      <c r="J194">
        <v>0</v>
      </c>
    </row>
    <row r="195" spans="7:10" x14ac:dyDescent="0.3">
      <c r="G195">
        <v>29275</v>
      </c>
      <c r="H195" t="s">
        <v>22</v>
      </c>
      <c r="I195">
        <v>501</v>
      </c>
      <c r="J195">
        <v>0</v>
      </c>
    </row>
    <row r="196" spans="7:10" x14ac:dyDescent="0.3">
      <c r="G196">
        <v>29274</v>
      </c>
      <c r="H196" t="s">
        <v>20</v>
      </c>
      <c r="I196">
        <v>911</v>
      </c>
      <c r="J196">
        <v>0</v>
      </c>
    </row>
    <row r="197" spans="7:10" x14ac:dyDescent="0.3">
      <c r="G197">
        <v>29272</v>
      </c>
      <c r="H197" t="s">
        <v>12</v>
      </c>
      <c r="I197">
        <v>460</v>
      </c>
      <c r="J197">
        <v>0</v>
      </c>
    </row>
    <row r="198" spans="7:10" x14ac:dyDescent="0.3">
      <c r="G198">
        <v>29271</v>
      </c>
      <c r="H198" t="s">
        <v>7</v>
      </c>
      <c r="I198">
        <v>0</v>
      </c>
      <c r="J198">
        <v>0</v>
      </c>
    </row>
    <row r="199" spans="7:10" x14ac:dyDescent="0.3">
      <c r="G199">
        <v>29266</v>
      </c>
      <c r="H199" t="s">
        <v>7</v>
      </c>
      <c r="I199">
        <v>0</v>
      </c>
      <c r="J199">
        <v>0</v>
      </c>
    </row>
    <row r="200" spans="7:10" x14ac:dyDescent="0.3">
      <c r="G200">
        <v>29255</v>
      </c>
      <c r="H200" t="s">
        <v>15</v>
      </c>
      <c r="I200">
        <v>38</v>
      </c>
      <c r="J200">
        <v>0</v>
      </c>
    </row>
    <row r="201" spans="7:10" x14ac:dyDescent="0.3">
      <c r="G201">
        <v>29253</v>
      </c>
      <c r="H201" t="s">
        <v>20</v>
      </c>
      <c r="I201">
        <v>544</v>
      </c>
      <c r="J201">
        <v>0</v>
      </c>
    </row>
    <row r="202" spans="7:10" x14ac:dyDescent="0.3">
      <c r="G202">
        <v>29247</v>
      </c>
      <c r="H202" t="s">
        <v>15</v>
      </c>
      <c r="I202">
        <v>32</v>
      </c>
      <c r="J202">
        <v>0</v>
      </c>
    </row>
    <row r="203" spans="7:10" x14ac:dyDescent="0.3">
      <c r="G203">
        <v>29245</v>
      </c>
      <c r="H203" t="s">
        <v>8</v>
      </c>
      <c r="I203">
        <v>496</v>
      </c>
      <c r="J203">
        <v>496</v>
      </c>
    </row>
    <row r="204" spans="7:10" x14ac:dyDescent="0.3">
      <c r="G204">
        <v>29242</v>
      </c>
      <c r="H204" t="s">
        <v>7</v>
      </c>
      <c r="I204">
        <v>0</v>
      </c>
      <c r="J204">
        <v>0</v>
      </c>
    </row>
    <row r="205" spans="7:10" x14ac:dyDescent="0.3">
      <c r="G205">
        <v>29241</v>
      </c>
      <c r="H205" t="s">
        <v>21</v>
      </c>
      <c r="I205">
        <v>423</v>
      </c>
      <c r="J205">
        <v>0</v>
      </c>
    </row>
    <row r="206" spans="7:10" x14ac:dyDescent="0.3">
      <c r="G206">
        <v>29240</v>
      </c>
      <c r="H206" t="s">
        <v>18</v>
      </c>
      <c r="I206">
        <v>80</v>
      </c>
      <c r="J206">
        <v>0</v>
      </c>
    </row>
    <row r="207" spans="7:10" x14ac:dyDescent="0.3">
      <c r="G207">
        <v>29238</v>
      </c>
      <c r="H207" t="s">
        <v>7</v>
      </c>
      <c r="I207">
        <v>0</v>
      </c>
      <c r="J207">
        <v>0</v>
      </c>
    </row>
    <row r="208" spans="7:10" x14ac:dyDescent="0.3">
      <c r="G208">
        <v>29233</v>
      </c>
      <c r="H208" t="s">
        <v>7</v>
      </c>
      <c r="I208">
        <v>0</v>
      </c>
      <c r="J208">
        <v>0</v>
      </c>
    </row>
    <row r="209" spans="7:10" x14ac:dyDescent="0.3">
      <c r="G209">
        <v>29230</v>
      </c>
      <c r="H209" t="s">
        <v>7</v>
      </c>
      <c r="I209">
        <v>0</v>
      </c>
      <c r="J209">
        <v>0</v>
      </c>
    </row>
    <row r="210" spans="7:10" x14ac:dyDescent="0.3">
      <c r="G210">
        <v>29229</v>
      </c>
      <c r="H210" t="s">
        <v>53</v>
      </c>
      <c r="I210">
        <v>643</v>
      </c>
      <c r="J210">
        <v>0</v>
      </c>
    </row>
    <row r="211" spans="7:10" x14ac:dyDescent="0.3">
      <c r="G211">
        <v>29226</v>
      </c>
      <c r="H211" t="s">
        <v>14</v>
      </c>
      <c r="I211">
        <v>32</v>
      </c>
      <c r="J211">
        <v>0</v>
      </c>
    </row>
    <row r="212" spans="7:10" x14ac:dyDescent="0.3">
      <c r="G212">
        <v>29221</v>
      </c>
      <c r="H212" t="s">
        <v>15</v>
      </c>
      <c r="I212">
        <v>756</v>
      </c>
      <c r="J212">
        <v>0</v>
      </c>
    </row>
    <row r="213" spans="7:10" x14ac:dyDescent="0.3">
      <c r="G213">
        <v>29218</v>
      </c>
      <c r="H213" t="s">
        <v>21</v>
      </c>
      <c r="I213">
        <v>335</v>
      </c>
      <c r="J213">
        <v>0</v>
      </c>
    </row>
    <row r="214" spans="7:10" x14ac:dyDescent="0.3">
      <c r="G214">
        <v>29217</v>
      </c>
      <c r="H214" t="s">
        <v>18</v>
      </c>
      <c r="I214">
        <v>459</v>
      </c>
      <c r="J214">
        <v>0</v>
      </c>
    </row>
    <row r="215" spans="7:10" x14ac:dyDescent="0.3">
      <c r="G215">
        <v>29216</v>
      </c>
      <c r="H215" t="s">
        <v>8</v>
      </c>
      <c r="I215">
        <v>29</v>
      </c>
      <c r="J215">
        <v>0</v>
      </c>
    </row>
    <row r="216" spans="7:10" x14ac:dyDescent="0.3">
      <c r="G216">
        <v>29212</v>
      </c>
      <c r="H216" t="s">
        <v>15</v>
      </c>
      <c r="I216">
        <v>605</v>
      </c>
      <c r="J216">
        <v>0</v>
      </c>
    </row>
    <row r="217" spans="7:10" x14ac:dyDescent="0.3">
      <c r="G217">
        <v>29211</v>
      </c>
      <c r="H217" t="s">
        <v>22</v>
      </c>
      <c r="I217">
        <v>24</v>
      </c>
      <c r="J217">
        <v>0</v>
      </c>
    </row>
    <row r="218" spans="7:10" x14ac:dyDescent="0.3">
      <c r="G218">
        <v>29208</v>
      </c>
      <c r="H218" t="s">
        <v>7</v>
      </c>
      <c r="I218">
        <v>0</v>
      </c>
      <c r="J218">
        <v>0</v>
      </c>
    </row>
    <row r="219" spans="7:10" x14ac:dyDescent="0.3">
      <c r="G219">
        <v>29203</v>
      </c>
      <c r="H219" t="s">
        <v>53</v>
      </c>
      <c r="I219">
        <v>456</v>
      </c>
      <c r="J219">
        <v>0</v>
      </c>
    </row>
    <row r="220" spans="7:10" x14ac:dyDescent="0.3">
      <c r="G220">
        <v>29200</v>
      </c>
      <c r="H220" t="s">
        <v>91</v>
      </c>
      <c r="I220">
        <v>731</v>
      </c>
      <c r="J220">
        <v>0</v>
      </c>
    </row>
    <row r="221" spans="7:10" x14ac:dyDescent="0.3">
      <c r="G221">
        <v>29196</v>
      </c>
      <c r="H221" t="s">
        <v>91</v>
      </c>
      <c r="I221">
        <v>0</v>
      </c>
      <c r="J221">
        <v>0</v>
      </c>
    </row>
    <row r="222" spans="7:10" x14ac:dyDescent="0.3">
      <c r="G222">
        <v>29195</v>
      </c>
      <c r="H222" t="s">
        <v>15</v>
      </c>
      <c r="I222">
        <v>374</v>
      </c>
      <c r="J222">
        <v>0</v>
      </c>
    </row>
    <row r="223" spans="7:10" x14ac:dyDescent="0.3">
      <c r="G223">
        <v>29187</v>
      </c>
      <c r="H223" t="s">
        <v>15</v>
      </c>
      <c r="I223">
        <v>466</v>
      </c>
      <c r="J223">
        <v>0</v>
      </c>
    </row>
    <row r="224" spans="7:10" x14ac:dyDescent="0.3">
      <c r="G224">
        <v>29181</v>
      </c>
      <c r="H224" t="s">
        <v>15</v>
      </c>
      <c r="I224">
        <v>625</v>
      </c>
      <c r="J224">
        <v>0</v>
      </c>
    </row>
    <row r="225" spans="7:10" x14ac:dyDescent="0.3">
      <c r="G225">
        <v>29176</v>
      </c>
      <c r="H225" t="s">
        <v>15</v>
      </c>
      <c r="I225">
        <v>494</v>
      </c>
      <c r="J225">
        <v>0</v>
      </c>
    </row>
    <row r="226" spans="7:10" x14ac:dyDescent="0.3">
      <c r="G226">
        <v>29175</v>
      </c>
      <c r="H226" t="s">
        <v>15</v>
      </c>
      <c r="I226">
        <v>810</v>
      </c>
      <c r="J226">
        <v>0</v>
      </c>
    </row>
    <row r="227" spans="7:10" x14ac:dyDescent="0.3">
      <c r="G227">
        <v>29174</v>
      </c>
      <c r="H227" t="s">
        <v>15</v>
      </c>
      <c r="I227">
        <v>350</v>
      </c>
      <c r="J227">
        <v>0</v>
      </c>
    </row>
    <row r="228" spans="7:10" x14ac:dyDescent="0.3">
      <c r="G228">
        <v>29173</v>
      </c>
      <c r="H228" t="s">
        <v>53</v>
      </c>
      <c r="I228">
        <v>658</v>
      </c>
      <c r="J228">
        <v>0</v>
      </c>
    </row>
    <row r="229" spans="7:10" x14ac:dyDescent="0.3">
      <c r="G229">
        <v>29165</v>
      </c>
      <c r="H229" t="s">
        <v>53</v>
      </c>
      <c r="I229">
        <v>4042</v>
      </c>
      <c r="J229">
        <v>0</v>
      </c>
    </row>
    <row r="230" spans="7:10" x14ac:dyDescent="0.3">
      <c r="G230">
        <v>29163</v>
      </c>
      <c r="H230" t="s">
        <v>15</v>
      </c>
      <c r="I230">
        <v>946</v>
      </c>
      <c r="J230">
        <v>0</v>
      </c>
    </row>
    <row r="231" spans="7:10" x14ac:dyDescent="0.3">
      <c r="G231">
        <v>29160</v>
      </c>
      <c r="H231" t="s">
        <v>15</v>
      </c>
      <c r="I231">
        <v>2758</v>
      </c>
      <c r="J231">
        <v>0</v>
      </c>
    </row>
    <row r="232" spans="7:10" x14ac:dyDescent="0.3">
      <c r="G232">
        <v>29158</v>
      </c>
      <c r="H232" t="s">
        <v>15</v>
      </c>
      <c r="I232">
        <v>646</v>
      </c>
      <c r="J232">
        <v>0</v>
      </c>
    </row>
    <row r="233" spans="7:10" x14ac:dyDescent="0.3">
      <c r="G233">
        <v>29156</v>
      </c>
      <c r="H233" t="s">
        <v>12</v>
      </c>
      <c r="I233">
        <v>276</v>
      </c>
      <c r="J233">
        <v>0</v>
      </c>
    </row>
    <row r="234" spans="7:10" x14ac:dyDescent="0.3">
      <c r="G234">
        <v>29154</v>
      </c>
      <c r="H234" t="s">
        <v>18</v>
      </c>
      <c r="I234">
        <v>0</v>
      </c>
      <c r="J234">
        <v>0</v>
      </c>
    </row>
    <row r="235" spans="7:10" x14ac:dyDescent="0.3">
      <c r="G235">
        <v>29147</v>
      </c>
      <c r="H235" t="s">
        <v>15</v>
      </c>
      <c r="I235">
        <v>43</v>
      </c>
      <c r="J235">
        <v>43</v>
      </c>
    </row>
    <row r="236" spans="7:10" x14ac:dyDescent="0.3">
      <c r="G236">
        <v>29144</v>
      </c>
      <c r="H236" t="s">
        <v>12</v>
      </c>
      <c r="I236">
        <v>1405</v>
      </c>
      <c r="J236">
        <v>0</v>
      </c>
    </row>
    <row r="237" spans="7:10" x14ac:dyDescent="0.3">
      <c r="G237">
        <v>29141</v>
      </c>
      <c r="H237" t="s">
        <v>7</v>
      </c>
      <c r="I237">
        <v>0</v>
      </c>
      <c r="J237">
        <v>0</v>
      </c>
    </row>
    <row r="238" spans="7:10" x14ac:dyDescent="0.3">
      <c r="G238">
        <v>29136</v>
      </c>
      <c r="H238" t="s">
        <v>20</v>
      </c>
      <c r="I238">
        <v>-25</v>
      </c>
      <c r="J238">
        <v>0</v>
      </c>
    </row>
    <row r="239" spans="7:10" x14ac:dyDescent="0.3">
      <c r="G239">
        <v>29130</v>
      </c>
      <c r="H239" t="s">
        <v>9</v>
      </c>
      <c r="I239">
        <v>0</v>
      </c>
      <c r="J239">
        <v>0</v>
      </c>
    </row>
    <row r="240" spans="7:10" x14ac:dyDescent="0.3">
      <c r="G240">
        <v>29125</v>
      </c>
      <c r="H240" t="s">
        <v>14</v>
      </c>
      <c r="I240">
        <v>32</v>
      </c>
      <c r="J240">
        <v>0</v>
      </c>
    </row>
    <row r="241" spans="7:10" x14ac:dyDescent="0.3">
      <c r="G241">
        <v>29111</v>
      </c>
      <c r="H241" t="s">
        <v>20</v>
      </c>
      <c r="I241">
        <v>0</v>
      </c>
      <c r="J241">
        <v>0</v>
      </c>
    </row>
    <row r="242" spans="7:10" x14ac:dyDescent="0.3">
      <c r="G242">
        <v>29104</v>
      </c>
      <c r="H242" t="s">
        <v>15</v>
      </c>
      <c r="I242">
        <v>670</v>
      </c>
      <c r="J242">
        <v>0</v>
      </c>
    </row>
    <row r="243" spans="7:10" x14ac:dyDescent="0.3">
      <c r="G243">
        <v>29101</v>
      </c>
      <c r="H243" t="s">
        <v>18</v>
      </c>
      <c r="I243">
        <v>496</v>
      </c>
      <c r="J243">
        <v>0</v>
      </c>
    </row>
    <row r="244" spans="7:10" x14ac:dyDescent="0.3">
      <c r="G244">
        <v>29096</v>
      </c>
      <c r="H244" t="s">
        <v>15</v>
      </c>
      <c r="I244">
        <v>272.5</v>
      </c>
      <c r="J244">
        <v>0</v>
      </c>
    </row>
    <row r="245" spans="7:10" x14ac:dyDescent="0.3">
      <c r="G245">
        <v>29087</v>
      </c>
      <c r="H245" t="s">
        <v>15</v>
      </c>
      <c r="I245">
        <v>494</v>
      </c>
      <c r="J245">
        <v>0</v>
      </c>
    </row>
    <row r="246" spans="7:10" x14ac:dyDescent="0.3">
      <c r="G246">
        <v>29081</v>
      </c>
      <c r="H246" t="s">
        <v>7</v>
      </c>
      <c r="I246">
        <v>0</v>
      </c>
      <c r="J246">
        <v>0</v>
      </c>
    </row>
    <row r="247" spans="7:10" x14ac:dyDescent="0.3">
      <c r="G247">
        <v>29079</v>
      </c>
      <c r="H247" t="s">
        <v>7</v>
      </c>
      <c r="I247">
        <v>0</v>
      </c>
      <c r="J247">
        <v>0</v>
      </c>
    </row>
    <row r="248" spans="7:10" x14ac:dyDescent="0.3">
      <c r="G248">
        <v>29068</v>
      </c>
      <c r="H248" t="s">
        <v>11</v>
      </c>
      <c r="I248">
        <v>0</v>
      </c>
      <c r="J248">
        <v>0</v>
      </c>
    </row>
    <row r="249" spans="7:10" x14ac:dyDescent="0.3">
      <c r="G249">
        <v>29059</v>
      </c>
      <c r="H249" t="s">
        <v>15</v>
      </c>
      <c r="I249">
        <v>0</v>
      </c>
      <c r="J249">
        <v>0</v>
      </c>
    </row>
    <row r="250" spans="7:10" x14ac:dyDescent="0.3">
      <c r="G250">
        <v>29054</v>
      </c>
      <c r="H250" t="s">
        <v>7</v>
      </c>
      <c r="I250">
        <v>0</v>
      </c>
      <c r="J250">
        <v>0</v>
      </c>
    </row>
    <row r="251" spans="7:10" x14ac:dyDescent="0.3">
      <c r="G251">
        <v>29049</v>
      </c>
      <c r="H251" t="s">
        <v>9</v>
      </c>
      <c r="I251">
        <v>0</v>
      </c>
      <c r="J251">
        <v>0</v>
      </c>
    </row>
    <row r="252" spans="7:10" x14ac:dyDescent="0.3">
      <c r="G252">
        <v>29038</v>
      </c>
      <c r="H252" t="s">
        <v>21</v>
      </c>
      <c r="I252">
        <v>360</v>
      </c>
      <c r="J252">
        <v>429</v>
      </c>
    </row>
    <row r="253" spans="7:10" x14ac:dyDescent="0.3">
      <c r="G253">
        <v>29031</v>
      </c>
      <c r="H253" t="s">
        <v>8</v>
      </c>
      <c r="I253">
        <v>0</v>
      </c>
      <c r="J253">
        <v>0</v>
      </c>
    </row>
    <row r="254" spans="7:10" x14ac:dyDescent="0.3">
      <c r="G254">
        <v>29022</v>
      </c>
      <c r="H254" t="s">
        <v>7</v>
      </c>
      <c r="I254">
        <v>0</v>
      </c>
      <c r="J254">
        <v>0</v>
      </c>
    </row>
    <row r="255" spans="7:10" x14ac:dyDescent="0.3">
      <c r="G255">
        <v>28995</v>
      </c>
      <c r="H255" t="s">
        <v>7</v>
      </c>
      <c r="I255">
        <v>0</v>
      </c>
      <c r="J255">
        <v>0</v>
      </c>
    </row>
    <row r="256" spans="7:10" x14ac:dyDescent="0.3">
      <c r="G256">
        <v>28971</v>
      </c>
      <c r="H256" t="s">
        <v>7</v>
      </c>
      <c r="I256">
        <v>0</v>
      </c>
      <c r="J256">
        <v>0</v>
      </c>
    </row>
    <row r="257" spans="7:10" x14ac:dyDescent="0.3">
      <c r="G257">
        <v>28939</v>
      </c>
      <c r="H257" t="s">
        <v>14</v>
      </c>
      <c r="I257">
        <v>639</v>
      </c>
      <c r="J257">
        <v>0</v>
      </c>
    </row>
    <row r="258" spans="7:10" x14ac:dyDescent="0.3">
      <c r="G258">
        <v>28929</v>
      </c>
      <c r="H258" t="s">
        <v>7</v>
      </c>
      <c r="I258">
        <v>0</v>
      </c>
      <c r="J258">
        <v>0</v>
      </c>
    </row>
    <row r="259" spans="7:10" x14ac:dyDescent="0.3">
      <c r="G259">
        <v>28919</v>
      </c>
      <c r="H259" t="s">
        <v>91</v>
      </c>
      <c r="I259">
        <v>0</v>
      </c>
      <c r="J259">
        <v>0</v>
      </c>
    </row>
    <row r="260" spans="7:10" x14ac:dyDescent="0.3">
      <c r="G260">
        <v>28916</v>
      </c>
      <c r="H260" t="s">
        <v>91</v>
      </c>
      <c r="I260">
        <v>0</v>
      </c>
      <c r="J260">
        <v>0</v>
      </c>
    </row>
    <row r="261" spans="7:10" x14ac:dyDescent="0.3">
      <c r="G261">
        <v>28911</v>
      </c>
      <c r="H261" t="s">
        <v>9</v>
      </c>
      <c r="I261">
        <v>0</v>
      </c>
      <c r="J261">
        <v>0</v>
      </c>
    </row>
    <row r="262" spans="7:10" x14ac:dyDescent="0.3">
      <c r="G262">
        <v>28895</v>
      </c>
      <c r="H262" t="s">
        <v>7</v>
      </c>
      <c r="I262">
        <v>0</v>
      </c>
      <c r="J262">
        <v>0</v>
      </c>
    </row>
    <row r="263" spans="7:10" x14ac:dyDescent="0.3">
      <c r="G263">
        <v>28890</v>
      </c>
      <c r="H263" t="s">
        <v>91</v>
      </c>
      <c r="I263">
        <v>0</v>
      </c>
      <c r="J263">
        <v>0</v>
      </c>
    </row>
    <row r="264" spans="7:10" x14ac:dyDescent="0.3">
      <c r="G264">
        <v>28888</v>
      </c>
      <c r="H264" t="s">
        <v>7</v>
      </c>
      <c r="I264">
        <v>0</v>
      </c>
      <c r="J264">
        <v>0</v>
      </c>
    </row>
    <row r="265" spans="7:10" x14ac:dyDescent="0.3">
      <c r="G265">
        <v>28884</v>
      </c>
      <c r="H265" t="s">
        <v>9</v>
      </c>
      <c r="I265">
        <v>0</v>
      </c>
      <c r="J265">
        <v>0</v>
      </c>
    </row>
    <row r="266" spans="7:10" x14ac:dyDescent="0.3">
      <c r="G266">
        <v>28879</v>
      </c>
      <c r="H266" t="s">
        <v>7</v>
      </c>
      <c r="I266">
        <v>0</v>
      </c>
      <c r="J266">
        <v>0</v>
      </c>
    </row>
    <row r="267" spans="7:10" x14ac:dyDescent="0.3">
      <c r="G267">
        <v>28878</v>
      </c>
      <c r="H267" t="s">
        <v>21</v>
      </c>
      <c r="I267">
        <v>0</v>
      </c>
      <c r="J267">
        <v>0</v>
      </c>
    </row>
    <row r="268" spans="7:10" x14ac:dyDescent="0.3">
      <c r="G268">
        <v>28870</v>
      </c>
      <c r="H268" t="s">
        <v>7</v>
      </c>
      <c r="I268">
        <v>0</v>
      </c>
      <c r="J268">
        <v>0</v>
      </c>
    </row>
    <row r="269" spans="7:10" x14ac:dyDescent="0.3">
      <c r="G269">
        <v>28855</v>
      </c>
      <c r="H269" t="s">
        <v>7</v>
      </c>
      <c r="I269">
        <v>-27</v>
      </c>
      <c r="J269">
        <v>0</v>
      </c>
    </row>
    <row r="270" spans="7:10" x14ac:dyDescent="0.3">
      <c r="G270">
        <v>28819</v>
      </c>
      <c r="H270" t="s">
        <v>7</v>
      </c>
      <c r="I270">
        <v>0</v>
      </c>
      <c r="J270">
        <v>0</v>
      </c>
    </row>
    <row r="271" spans="7:10" x14ac:dyDescent="0.3">
      <c r="G271">
        <v>28815</v>
      </c>
      <c r="H271" t="s">
        <v>7</v>
      </c>
      <c r="I271">
        <v>0</v>
      </c>
      <c r="J271">
        <v>0</v>
      </c>
    </row>
  </sheetData>
  <conditionalFormatting sqref="A1:A1048576">
    <cfRule type="duplicateValues" dxfId="91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BB599-9F9D-4D7F-9D91-88DC10638DA6}">
  <dimension ref="A1:Q253"/>
  <sheetViews>
    <sheetView workbookViewId="0">
      <selection activeCell="O1" sqref="O1"/>
    </sheetView>
  </sheetViews>
  <sheetFormatPr defaultRowHeight="15.6" x14ac:dyDescent="0.3"/>
  <cols>
    <col min="3" max="3" width="9.5546875" customWidth="1"/>
    <col min="10" max="10" width="9.5546875" customWidth="1"/>
    <col min="15" max="15" width="6.88671875" style="33" customWidth="1"/>
    <col min="16" max="16" width="9.109375" style="33" customWidth="1"/>
    <col min="17" max="17" width="9.6640625" style="33" customWidth="1"/>
  </cols>
  <sheetData>
    <row r="1" spans="1:17" x14ac:dyDescent="0.3">
      <c r="O1" s="33" t="s">
        <v>107</v>
      </c>
    </row>
    <row r="2" spans="1:17" x14ac:dyDescent="0.3">
      <c r="A2" t="s">
        <v>23</v>
      </c>
      <c r="B2" t="s">
        <v>0</v>
      </c>
      <c r="C2" t="s">
        <v>25</v>
      </c>
      <c r="D2" t="s">
        <v>26</v>
      </c>
      <c r="O2" s="34" t="s">
        <v>0</v>
      </c>
      <c r="P2" s="33" t="s">
        <v>28</v>
      </c>
    </row>
    <row r="3" spans="1:17" x14ac:dyDescent="0.3">
      <c r="A3">
        <v>29302</v>
      </c>
      <c r="B3" t="s">
        <v>38</v>
      </c>
      <c r="C3">
        <f>VLOOKUP(A3,Table67[],3,FALSE)</f>
        <v>703</v>
      </c>
      <c r="D3">
        <f>VLOOKUP(A3,Table67[],4,FALSE)</f>
        <v>0</v>
      </c>
      <c r="H3" t="s">
        <v>23</v>
      </c>
      <c r="I3" t="s">
        <v>0</v>
      </c>
      <c r="J3" t="s">
        <v>25</v>
      </c>
      <c r="K3" t="s">
        <v>26</v>
      </c>
    </row>
    <row r="4" spans="1:17" x14ac:dyDescent="0.3">
      <c r="A4">
        <v>29462</v>
      </c>
      <c r="B4" t="s">
        <v>38</v>
      </c>
      <c r="C4">
        <f>VLOOKUP(A4,Table67[],3,FALSE)</f>
        <v>486</v>
      </c>
      <c r="D4">
        <f>VLOOKUP(A4,Table67[],4,FALSE)</f>
        <v>0</v>
      </c>
      <c r="H4">
        <v>29546</v>
      </c>
      <c r="I4" t="s">
        <v>11</v>
      </c>
      <c r="J4">
        <v>206</v>
      </c>
      <c r="K4">
        <v>0</v>
      </c>
      <c r="O4" s="34" t="s">
        <v>29</v>
      </c>
      <c r="P4" s="33" t="s">
        <v>31</v>
      </c>
      <c r="Q4" s="33" t="s">
        <v>32</v>
      </c>
    </row>
    <row r="5" spans="1:17" x14ac:dyDescent="0.3">
      <c r="A5">
        <v>29483</v>
      </c>
      <c r="B5" t="s">
        <v>38</v>
      </c>
      <c r="C5">
        <f>VLOOKUP(A5,Table67[],3,FALSE)</f>
        <v>457</v>
      </c>
      <c r="D5">
        <f>VLOOKUP(A5,Table67[],4,FALSE)</f>
        <v>0</v>
      </c>
      <c r="H5">
        <v>29544</v>
      </c>
      <c r="I5" t="s">
        <v>11</v>
      </c>
      <c r="J5">
        <v>473</v>
      </c>
      <c r="K5">
        <v>0</v>
      </c>
      <c r="O5" s="35">
        <v>29181</v>
      </c>
      <c r="P5" s="83">
        <v>625</v>
      </c>
      <c r="Q5" s="83">
        <v>0</v>
      </c>
    </row>
    <row r="6" spans="1:17" x14ac:dyDescent="0.3">
      <c r="A6">
        <v>29328</v>
      </c>
      <c r="B6" t="s">
        <v>38</v>
      </c>
      <c r="C6">
        <f>VLOOKUP(A6,Table67[],3,FALSE)</f>
        <v>1019</v>
      </c>
      <c r="D6">
        <f>VLOOKUP(A6,Table67[],4,FALSE)</f>
        <v>0</v>
      </c>
      <c r="H6">
        <v>29543</v>
      </c>
      <c r="I6" t="s">
        <v>11</v>
      </c>
      <c r="J6">
        <v>441</v>
      </c>
      <c r="K6">
        <v>441</v>
      </c>
      <c r="O6" s="35">
        <v>29281</v>
      </c>
      <c r="P6" s="83">
        <v>116</v>
      </c>
      <c r="Q6" s="83">
        <v>0</v>
      </c>
    </row>
    <row r="7" spans="1:17" x14ac:dyDescent="0.3">
      <c r="A7">
        <v>29352</v>
      </c>
      <c r="B7" t="s">
        <v>38</v>
      </c>
      <c r="C7">
        <f>VLOOKUP(A7,Table67[],3,FALSE)</f>
        <v>432.95</v>
      </c>
      <c r="D7">
        <f>VLOOKUP(A7,Table67[],4,FALSE)</f>
        <v>0</v>
      </c>
      <c r="H7">
        <v>29542</v>
      </c>
      <c r="I7" t="s">
        <v>7</v>
      </c>
      <c r="J7">
        <v>735</v>
      </c>
      <c r="K7">
        <v>0</v>
      </c>
      <c r="O7" s="35">
        <v>29290</v>
      </c>
      <c r="P7" s="83">
        <v>730</v>
      </c>
      <c r="Q7" s="83">
        <v>0</v>
      </c>
    </row>
    <row r="8" spans="1:17" x14ac:dyDescent="0.3">
      <c r="A8">
        <v>29488</v>
      </c>
      <c r="B8" t="s">
        <v>38</v>
      </c>
      <c r="C8">
        <f>VLOOKUP(A8,Table67[],3,FALSE)</f>
        <v>334.5</v>
      </c>
      <c r="D8">
        <f>VLOOKUP(A8,Table67[],4,FALSE)</f>
        <v>0</v>
      </c>
      <c r="H8">
        <v>29541</v>
      </c>
      <c r="I8" t="s">
        <v>11</v>
      </c>
      <c r="J8">
        <v>555</v>
      </c>
      <c r="K8">
        <v>555</v>
      </c>
      <c r="O8" s="35">
        <v>29299</v>
      </c>
      <c r="P8" s="83">
        <v>645</v>
      </c>
      <c r="Q8" s="83">
        <v>0</v>
      </c>
    </row>
    <row r="9" spans="1:17" x14ac:dyDescent="0.3">
      <c r="A9">
        <v>29463</v>
      </c>
      <c r="B9" t="s">
        <v>38</v>
      </c>
      <c r="C9">
        <f>VLOOKUP(A9,Table67[],3,FALSE)</f>
        <v>479</v>
      </c>
      <c r="D9">
        <f>VLOOKUP(A9,Table67[],4,FALSE)</f>
        <v>0</v>
      </c>
      <c r="H9">
        <v>29539</v>
      </c>
      <c r="I9" t="s">
        <v>66</v>
      </c>
      <c r="J9">
        <v>475</v>
      </c>
      <c r="K9">
        <v>0</v>
      </c>
      <c r="O9" s="35">
        <v>29302</v>
      </c>
      <c r="P9" s="83">
        <v>703</v>
      </c>
      <c r="Q9" s="83">
        <v>0</v>
      </c>
    </row>
    <row r="10" spans="1:17" x14ac:dyDescent="0.3">
      <c r="A10">
        <v>29481</v>
      </c>
      <c r="B10" t="s">
        <v>38</v>
      </c>
      <c r="C10">
        <f>VLOOKUP(A10,Table67[],3,FALSE)</f>
        <v>437</v>
      </c>
      <c r="D10">
        <f>VLOOKUP(A10,Table67[],4,FALSE)</f>
        <v>0</v>
      </c>
      <c r="H10">
        <v>29538</v>
      </c>
      <c r="I10" t="s">
        <v>7</v>
      </c>
      <c r="J10">
        <v>497</v>
      </c>
      <c r="K10">
        <v>0</v>
      </c>
      <c r="O10" s="35">
        <v>29319</v>
      </c>
      <c r="P10" s="83">
        <v>551</v>
      </c>
      <c r="Q10" s="83">
        <v>551</v>
      </c>
    </row>
    <row r="11" spans="1:17" x14ac:dyDescent="0.3">
      <c r="A11">
        <v>29505</v>
      </c>
      <c r="B11" t="s">
        <v>38</v>
      </c>
      <c r="C11">
        <f>VLOOKUP(A11,Table67[],3,FALSE)</f>
        <v>719</v>
      </c>
      <c r="D11">
        <f>VLOOKUP(A11,Table67[],4,FALSE)</f>
        <v>0</v>
      </c>
      <c r="H11">
        <v>29537</v>
      </c>
      <c r="I11" t="s">
        <v>7</v>
      </c>
      <c r="J11">
        <v>684</v>
      </c>
      <c r="K11">
        <v>0</v>
      </c>
      <c r="O11" s="35">
        <v>29328</v>
      </c>
      <c r="P11" s="83">
        <v>1019</v>
      </c>
      <c r="Q11" s="83">
        <v>0</v>
      </c>
    </row>
    <row r="12" spans="1:17" x14ac:dyDescent="0.3">
      <c r="A12">
        <v>29535</v>
      </c>
      <c r="B12" t="s">
        <v>38</v>
      </c>
      <c r="C12">
        <f>VLOOKUP(A12,Table67[],3,FALSE)</f>
        <v>518</v>
      </c>
      <c r="D12">
        <f>VLOOKUP(A12,Table67[],4,FALSE)</f>
        <v>0</v>
      </c>
      <c r="H12">
        <v>29536</v>
      </c>
      <c r="I12" t="s">
        <v>53</v>
      </c>
      <c r="J12">
        <v>500</v>
      </c>
      <c r="K12">
        <v>0</v>
      </c>
      <c r="O12" s="35">
        <v>29334</v>
      </c>
      <c r="P12" s="83">
        <v>613</v>
      </c>
      <c r="Q12" s="83">
        <v>0</v>
      </c>
    </row>
    <row r="13" spans="1:17" x14ac:dyDescent="0.3">
      <c r="A13">
        <v>29493</v>
      </c>
      <c r="B13" t="s">
        <v>38</v>
      </c>
      <c r="C13">
        <f>VLOOKUP(A13,Table67[],3,FALSE)</f>
        <v>454.15</v>
      </c>
      <c r="D13">
        <f>VLOOKUP(A13,Table67[],4,FALSE)</f>
        <v>0</v>
      </c>
      <c r="H13">
        <v>29535</v>
      </c>
      <c r="I13" t="s">
        <v>18</v>
      </c>
      <c r="J13">
        <v>518</v>
      </c>
      <c r="K13">
        <v>0</v>
      </c>
      <c r="O13" s="35">
        <v>29352</v>
      </c>
      <c r="P13" s="83">
        <v>432.95</v>
      </c>
      <c r="Q13" s="83">
        <v>0</v>
      </c>
    </row>
    <row r="14" spans="1:17" x14ac:dyDescent="0.3">
      <c r="A14">
        <v>29543</v>
      </c>
      <c r="B14" t="s">
        <v>2</v>
      </c>
      <c r="C14">
        <f>VLOOKUP(A14,Table67[],3,FALSE)</f>
        <v>441</v>
      </c>
      <c r="D14">
        <f>VLOOKUP(A14,Table67[],4,FALSE)</f>
        <v>441</v>
      </c>
      <c r="H14">
        <v>29534</v>
      </c>
      <c r="I14" t="s">
        <v>11</v>
      </c>
      <c r="J14">
        <v>877</v>
      </c>
      <c r="K14">
        <v>877</v>
      </c>
      <c r="O14" s="35">
        <v>29373</v>
      </c>
      <c r="P14" s="83">
        <v>511</v>
      </c>
      <c r="Q14" s="83">
        <v>0</v>
      </c>
    </row>
    <row r="15" spans="1:17" x14ac:dyDescent="0.3">
      <c r="A15">
        <v>29469</v>
      </c>
      <c r="B15" t="s">
        <v>2</v>
      </c>
      <c r="C15">
        <f>VLOOKUP(A15,Table67[],3,FALSE)</f>
        <v>470</v>
      </c>
      <c r="D15">
        <f>VLOOKUP(A15,Table67[],4,FALSE)</f>
        <v>0</v>
      </c>
      <c r="H15">
        <v>29532</v>
      </c>
      <c r="I15" t="s">
        <v>53</v>
      </c>
      <c r="J15">
        <v>2086</v>
      </c>
      <c r="K15">
        <v>0</v>
      </c>
      <c r="O15" s="35">
        <v>29388</v>
      </c>
      <c r="P15" s="83">
        <v>63</v>
      </c>
      <c r="Q15" s="83">
        <v>0</v>
      </c>
    </row>
    <row r="16" spans="1:17" x14ac:dyDescent="0.3">
      <c r="A16">
        <v>29494</v>
      </c>
      <c r="B16" t="s">
        <v>2</v>
      </c>
      <c r="C16">
        <f>VLOOKUP(A16,Table67[],3,FALSE)</f>
        <v>540</v>
      </c>
      <c r="D16">
        <f>VLOOKUP(A16,Table67[],4,FALSE)</f>
        <v>0</v>
      </c>
      <c r="H16">
        <v>29531</v>
      </c>
      <c r="I16" t="s">
        <v>7</v>
      </c>
      <c r="J16">
        <v>808</v>
      </c>
      <c r="K16">
        <v>0</v>
      </c>
      <c r="O16" s="35">
        <v>29393</v>
      </c>
      <c r="P16" s="83">
        <v>510</v>
      </c>
      <c r="Q16" s="83">
        <v>0</v>
      </c>
    </row>
    <row r="17" spans="1:17" x14ac:dyDescent="0.3">
      <c r="A17">
        <v>29527</v>
      </c>
      <c r="B17" t="s">
        <v>2</v>
      </c>
      <c r="C17">
        <f>VLOOKUP(A17,Table67[],3,FALSE)</f>
        <v>520</v>
      </c>
      <c r="D17">
        <f>VLOOKUP(A17,Table67[],4,FALSE)</f>
        <v>0</v>
      </c>
      <c r="H17">
        <v>29529</v>
      </c>
      <c r="I17" t="s">
        <v>7</v>
      </c>
      <c r="J17">
        <v>342</v>
      </c>
      <c r="K17">
        <v>0</v>
      </c>
      <c r="O17" s="35">
        <v>29411</v>
      </c>
      <c r="P17" s="83">
        <v>489</v>
      </c>
      <c r="Q17" s="83">
        <v>0</v>
      </c>
    </row>
    <row r="18" spans="1:17" x14ac:dyDescent="0.3">
      <c r="A18">
        <v>29496</v>
      </c>
      <c r="B18" t="s">
        <v>2</v>
      </c>
      <c r="C18">
        <f>VLOOKUP(A18,Table67[],3,FALSE)</f>
        <v>388</v>
      </c>
      <c r="D18">
        <f>VLOOKUP(A18,Table67[],4,FALSE)</f>
        <v>0</v>
      </c>
      <c r="H18">
        <v>29528</v>
      </c>
      <c r="I18" t="s">
        <v>53</v>
      </c>
      <c r="J18">
        <v>481</v>
      </c>
      <c r="K18">
        <v>0</v>
      </c>
      <c r="O18" s="35">
        <v>29424</v>
      </c>
      <c r="P18" s="83">
        <v>544</v>
      </c>
      <c r="Q18" s="83">
        <v>0</v>
      </c>
    </row>
    <row r="19" spans="1:17" x14ac:dyDescent="0.3">
      <c r="A19">
        <v>29541</v>
      </c>
      <c r="B19" t="s">
        <v>2</v>
      </c>
      <c r="C19">
        <f>VLOOKUP(A19,Table67[],3,FALSE)</f>
        <v>555</v>
      </c>
      <c r="D19">
        <f>VLOOKUP(A19,Table67[],4,FALSE)</f>
        <v>555</v>
      </c>
      <c r="H19">
        <v>29527</v>
      </c>
      <c r="I19" t="s">
        <v>11</v>
      </c>
      <c r="J19">
        <v>520</v>
      </c>
      <c r="K19">
        <v>0</v>
      </c>
      <c r="O19" s="35">
        <v>29432</v>
      </c>
      <c r="P19" s="83">
        <v>507</v>
      </c>
      <c r="Q19" s="83">
        <v>0</v>
      </c>
    </row>
    <row r="20" spans="1:17" x14ac:dyDescent="0.3">
      <c r="A20">
        <v>29544</v>
      </c>
      <c r="B20" t="s">
        <v>2</v>
      </c>
      <c r="C20">
        <f>VLOOKUP(A20,Table67[],3,FALSE)</f>
        <v>473</v>
      </c>
      <c r="D20">
        <f>VLOOKUP(A20,Table67[],4,FALSE)</f>
        <v>0</v>
      </c>
      <c r="H20">
        <v>29526</v>
      </c>
      <c r="I20" t="s">
        <v>53</v>
      </c>
      <c r="J20">
        <v>1010</v>
      </c>
      <c r="K20">
        <v>0</v>
      </c>
      <c r="O20" s="35">
        <v>29438</v>
      </c>
      <c r="P20" s="83">
        <v>781</v>
      </c>
      <c r="Q20" s="83">
        <v>781</v>
      </c>
    </row>
    <row r="21" spans="1:17" x14ac:dyDescent="0.3">
      <c r="A21">
        <v>29546</v>
      </c>
      <c r="B21" t="s">
        <v>2</v>
      </c>
      <c r="C21">
        <f>VLOOKUP(A21,Table67[],3,FALSE)</f>
        <v>206</v>
      </c>
      <c r="D21">
        <f>VLOOKUP(A21,Table67[],4,FALSE)</f>
        <v>0</v>
      </c>
      <c r="H21">
        <v>29524</v>
      </c>
      <c r="I21" t="s">
        <v>12</v>
      </c>
      <c r="J21">
        <v>556</v>
      </c>
      <c r="K21">
        <v>0</v>
      </c>
      <c r="O21" s="35">
        <v>29439</v>
      </c>
      <c r="P21" s="83">
        <v>858</v>
      </c>
      <c r="Q21" s="83">
        <v>0</v>
      </c>
    </row>
    <row r="22" spans="1:17" x14ac:dyDescent="0.3">
      <c r="A22">
        <v>29534</v>
      </c>
      <c r="B22" t="s">
        <v>2</v>
      </c>
      <c r="C22">
        <f>VLOOKUP(A22,Table67[],3,FALSE)</f>
        <v>877</v>
      </c>
      <c r="D22">
        <f>VLOOKUP(A22,Table67[],4,FALSE)</f>
        <v>877</v>
      </c>
      <c r="H22">
        <v>29523</v>
      </c>
      <c r="I22" t="s">
        <v>7</v>
      </c>
      <c r="J22">
        <v>414</v>
      </c>
      <c r="K22">
        <v>0</v>
      </c>
      <c r="O22" s="35">
        <v>29440</v>
      </c>
      <c r="P22" s="83">
        <v>1122</v>
      </c>
      <c r="Q22" s="83">
        <v>0</v>
      </c>
    </row>
    <row r="23" spans="1:17" x14ac:dyDescent="0.3">
      <c r="A23">
        <v>29490</v>
      </c>
      <c r="B23" t="s">
        <v>50</v>
      </c>
      <c r="C23">
        <f>VLOOKUP(A23,Table67[],3,FALSE)</f>
        <v>1814.5</v>
      </c>
      <c r="D23">
        <f>VLOOKUP(A23,Table67[],4,FALSE)</f>
        <v>0</v>
      </c>
      <c r="H23">
        <v>29522</v>
      </c>
      <c r="I23" t="s">
        <v>9</v>
      </c>
      <c r="J23">
        <v>307</v>
      </c>
      <c r="K23">
        <v>0</v>
      </c>
      <c r="O23" s="35">
        <v>29442</v>
      </c>
      <c r="P23" s="83">
        <v>1497</v>
      </c>
      <c r="Q23" s="83">
        <v>0</v>
      </c>
    </row>
    <row r="24" spans="1:17" x14ac:dyDescent="0.3">
      <c r="A24">
        <v>29508</v>
      </c>
      <c r="B24" t="s">
        <v>50</v>
      </c>
      <c r="C24">
        <f>VLOOKUP(A24,Table67[],3,FALSE)</f>
        <v>491</v>
      </c>
      <c r="D24">
        <f>VLOOKUP(A24,Table67[],4,FALSE)</f>
        <v>0</v>
      </c>
      <c r="H24">
        <v>29521</v>
      </c>
      <c r="I24" t="s">
        <v>7</v>
      </c>
      <c r="J24">
        <v>789</v>
      </c>
      <c r="K24">
        <v>0</v>
      </c>
      <c r="O24" s="35">
        <v>29443</v>
      </c>
      <c r="P24" s="83">
        <v>494</v>
      </c>
      <c r="Q24" s="83">
        <v>0</v>
      </c>
    </row>
    <row r="25" spans="1:17" x14ac:dyDescent="0.3">
      <c r="A25">
        <v>29516</v>
      </c>
      <c r="B25" t="s">
        <v>50</v>
      </c>
      <c r="C25">
        <f>VLOOKUP(A25,Table67[],3,FALSE)</f>
        <v>461</v>
      </c>
      <c r="D25">
        <f>VLOOKUP(A25,Table67[],4,FALSE)</f>
        <v>0</v>
      </c>
      <c r="H25">
        <v>29519</v>
      </c>
      <c r="I25" t="s">
        <v>8</v>
      </c>
      <c r="J25">
        <v>23</v>
      </c>
      <c r="K25">
        <v>0</v>
      </c>
      <c r="O25" s="35">
        <v>29444</v>
      </c>
      <c r="P25" s="83">
        <v>608</v>
      </c>
      <c r="Q25" s="83">
        <v>0</v>
      </c>
    </row>
    <row r="26" spans="1:17" x14ac:dyDescent="0.3">
      <c r="A26">
        <v>29507</v>
      </c>
      <c r="B26" t="s">
        <v>50</v>
      </c>
      <c r="C26">
        <f>VLOOKUP(A26,Table67[],3,FALSE)</f>
        <v>436</v>
      </c>
      <c r="D26">
        <f>VLOOKUP(A26,Table67[],4,FALSE)</f>
        <v>0</v>
      </c>
      <c r="H26">
        <v>29517</v>
      </c>
      <c r="I26" t="s">
        <v>9</v>
      </c>
      <c r="J26">
        <v>524</v>
      </c>
      <c r="K26">
        <v>0</v>
      </c>
      <c r="O26" s="35">
        <v>29447</v>
      </c>
      <c r="P26" s="83">
        <v>817</v>
      </c>
      <c r="Q26" s="83">
        <v>0</v>
      </c>
    </row>
    <row r="27" spans="1:17" x14ac:dyDescent="0.3">
      <c r="A27">
        <v>29500</v>
      </c>
      <c r="B27" t="s">
        <v>50</v>
      </c>
      <c r="C27">
        <f>VLOOKUP(A27,Table67[],3,FALSE)</f>
        <v>802</v>
      </c>
      <c r="D27">
        <f>VLOOKUP(A27,Table67[],4,FALSE)</f>
        <v>0</v>
      </c>
      <c r="H27">
        <v>29516</v>
      </c>
      <c r="I27" t="s">
        <v>91</v>
      </c>
      <c r="J27">
        <v>461</v>
      </c>
      <c r="K27">
        <v>0</v>
      </c>
      <c r="O27" s="35">
        <v>29448</v>
      </c>
      <c r="P27" s="83">
        <v>2004</v>
      </c>
      <c r="Q27" s="83">
        <v>2004</v>
      </c>
    </row>
    <row r="28" spans="1:17" x14ac:dyDescent="0.3">
      <c r="A28">
        <v>29497</v>
      </c>
      <c r="B28" t="s">
        <v>52</v>
      </c>
      <c r="C28">
        <f>VLOOKUP(A28,Table67[],3,FALSE)</f>
        <v>23</v>
      </c>
      <c r="D28">
        <f>VLOOKUP(A28,Table67[],4,FALSE)</f>
        <v>0</v>
      </c>
      <c r="H28">
        <v>29515</v>
      </c>
      <c r="I28" t="s">
        <v>7</v>
      </c>
      <c r="J28">
        <v>1022</v>
      </c>
      <c r="K28">
        <v>0</v>
      </c>
      <c r="O28" s="35">
        <v>29449</v>
      </c>
      <c r="P28" s="83">
        <v>359</v>
      </c>
      <c r="Q28" s="83">
        <v>0</v>
      </c>
    </row>
    <row r="29" spans="1:17" x14ac:dyDescent="0.3">
      <c r="A29">
        <v>29388</v>
      </c>
      <c r="B29" t="s">
        <v>52</v>
      </c>
      <c r="C29">
        <f>VLOOKUP(A29,Table67[],3,FALSE)</f>
        <v>63</v>
      </c>
      <c r="D29">
        <f>VLOOKUP(A29,Table67[],4,FALSE)</f>
        <v>0</v>
      </c>
      <c r="H29">
        <v>29514</v>
      </c>
      <c r="I29" t="s">
        <v>66</v>
      </c>
      <c r="J29">
        <v>358</v>
      </c>
      <c r="K29">
        <v>0</v>
      </c>
      <c r="O29" s="35">
        <v>29453</v>
      </c>
      <c r="P29" s="83">
        <v>75.5</v>
      </c>
      <c r="Q29" s="83">
        <v>0</v>
      </c>
    </row>
    <row r="30" spans="1:17" x14ac:dyDescent="0.3">
      <c r="A30">
        <v>29319</v>
      </c>
      <c r="B30" t="s">
        <v>52</v>
      </c>
      <c r="C30">
        <v>551</v>
      </c>
      <c r="D30">
        <v>551</v>
      </c>
      <c r="H30">
        <v>29513</v>
      </c>
      <c r="I30" t="s">
        <v>7</v>
      </c>
      <c r="J30">
        <v>826</v>
      </c>
      <c r="K30">
        <v>826</v>
      </c>
      <c r="O30" s="35">
        <v>29457</v>
      </c>
      <c r="P30" s="83">
        <v>523</v>
      </c>
      <c r="Q30" s="83">
        <v>0</v>
      </c>
    </row>
    <row r="31" spans="1:17" x14ac:dyDescent="0.3">
      <c r="A31">
        <v>29453</v>
      </c>
      <c r="B31" t="s">
        <v>52</v>
      </c>
      <c r="C31">
        <f>VLOOKUP(A31,Table67[],3,FALSE)</f>
        <v>75.5</v>
      </c>
      <c r="D31">
        <f>VLOOKUP(A31,Table67[],4,FALSE)</f>
        <v>0</v>
      </c>
      <c r="H31">
        <v>29512</v>
      </c>
      <c r="I31" t="s">
        <v>66</v>
      </c>
      <c r="J31">
        <v>491</v>
      </c>
      <c r="K31">
        <v>491</v>
      </c>
      <c r="O31" s="35">
        <v>29461</v>
      </c>
      <c r="P31" s="83">
        <v>231</v>
      </c>
      <c r="Q31" s="83">
        <v>231</v>
      </c>
    </row>
    <row r="32" spans="1:17" x14ac:dyDescent="0.3">
      <c r="A32">
        <v>29443</v>
      </c>
      <c r="B32" t="s">
        <v>52</v>
      </c>
      <c r="C32">
        <f>VLOOKUP(A32,Table67[],3,FALSE)</f>
        <v>494</v>
      </c>
      <c r="D32">
        <f>VLOOKUP(A32,Table67[],4,FALSE)</f>
        <v>0</v>
      </c>
      <c r="H32">
        <v>29511</v>
      </c>
      <c r="I32" t="s">
        <v>8</v>
      </c>
      <c r="J32">
        <v>1161</v>
      </c>
      <c r="K32">
        <v>0</v>
      </c>
      <c r="O32" s="35">
        <v>29462</v>
      </c>
      <c r="P32" s="83">
        <v>486</v>
      </c>
      <c r="Q32" s="83">
        <v>0</v>
      </c>
    </row>
    <row r="33" spans="1:17" x14ac:dyDescent="0.3">
      <c r="A33">
        <v>29492</v>
      </c>
      <c r="B33" t="s">
        <v>52</v>
      </c>
      <c r="C33">
        <f>VLOOKUP(A33,Table67[],3,FALSE)</f>
        <v>569</v>
      </c>
      <c r="D33">
        <f>VLOOKUP(A33,Table67[],4,FALSE)</f>
        <v>0</v>
      </c>
      <c r="H33">
        <v>29509</v>
      </c>
      <c r="I33" t="s">
        <v>66</v>
      </c>
      <c r="J33">
        <v>262</v>
      </c>
      <c r="K33">
        <v>262</v>
      </c>
      <c r="O33" s="35">
        <v>29463</v>
      </c>
      <c r="P33" s="83">
        <v>479</v>
      </c>
      <c r="Q33" s="83">
        <v>0</v>
      </c>
    </row>
    <row r="34" spans="1:17" x14ac:dyDescent="0.3">
      <c r="A34">
        <v>29479</v>
      </c>
      <c r="B34" t="s">
        <v>52</v>
      </c>
      <c r="C34">
        <f>VLOOKUP(A34,Table67[],3,FALSE)</f>
        <v>498</v>
      </c>
      <c r="D34">
        <f>VLOOKUP(A34,Table67[],4,FALSE)</f>
        <v>0</v>
      </c>
      <c r="H34">
        <v>29508</v>
      </c>
      <c r="I34" t="s">
        <v>91</v>
      </c>
      <c r="J34">
        <v>491</v>
      </c>
      <c r="K34">
        <v>0</v>
      </c>
      <c r="O34" s="35">
        <v>29467</v>
      </c>
      <c r="P34" s="83">
        <v>647</v>
      </c>
      <c r="Q34" s="83">
        <v>0</v>
      </c>
    </row>
    <row r="35" spans="1:17" x14ac:dyDescent="0.3">
      <c r="A35">
        <v>29495</v>
      </c>
      <c r="B35" t="s">
        <v>52</v>
      </c>
      <c r="C35">
        <f>VLOOKUP(A35,Table67[],3,FALSE)</f>
        <v>450</v>
      </c>
      <c r="D35">
        <f>VLOOKUP(A35,Table67[],4,FALSE)</f>
        <v>0</v>
      </c>
      <c r="H35">
        <v>29507</v>
      </c>
      <c r="I35" t="s">
        <v>91</v>
      </c>
      <c r="J35">
        <v>436</v>
      </c>
      <c r="K35">
        <v>0</v>
      </c>
      <c r="O35" s="35">
        <v>29468</v>
      </c>
      <c r="P35" s="83">
        <v>1215</v>
      </c>
      <c r="Q35" s="83">
        <v>0</v>
      </c>
    </row>
    <row r="36" spans="1:17" x14ac:dyDescent="0.3">
      <c r="A36">
        <v>29498</v>
      </c>
      <c r="B36" t="s">
        <v>52</v>
      </c>
      <c r="C36">
        <f>VLOOKUP(A36,Table67[],3,FALSE)</f>
        <v>738</v>
      </c>
      <c r="D36">
        <f>VLOOKUP(A36,Table67[],4,FALSE)</f>
        <v>738</v>
      </c>
      <c r="H36">
        <v>29506</v>
      </c>
      <c r="I36" t="s">
        <v>7</v>
      </c>
      <c r="J36">
        <v>197</v>
      </c>
      <c r="K36">
        <v>0</v>
      </c>
      <c r="O36" s="35">
        <v>29469</v>
      </c>
      <c r="P36" s="83">
        <v>470</v>
      </c>
      <c r="Q36" s="83">
        <v>0</v>
      </c>
    </row>
    <row r="37" spans="1:17" x14ac:dyDescent="0.3">
      <c r="A37">
        <v>29440</v>
      </c>
      <c r="B37" t="s">
        <v>52</v>
      </c>
      <c r="C37">
        <f>VLOOKUP(A37,Table67[],3,FALSE)</f>
        <v>1122</v>
      </c>
      <c r="D37">
        <f>VLOOKUP(A37,Table67[],4,FALSE)</f>
        <v>0</v>
      </c>
      <c r="H37">
        <v>29505</v>
      </c>
      <c r="I37" t="s">
        <v>18</v>
      </c>
      <c r="J37">
        <v>719</v>
      </c>
      <c r="K37">
        <v>0</v>
      </c>
      <c r="O37" s="35">
        <v>29472</v>
      </c>
      <c r="P37" s="83">
        <v>285</v>
      </c>
      <c r="Q37" s="83">
        <v>285</v>
      </c>
    </row>
    <row r="38" spans="1:17" x14ac:dyDescent="0.3">
      <c r="A38">
        <v>29448</v>
      </c>
      <c r="B38" t="s">
        <v>52</v>
      </c>
      <c r="C38">
        <f>VLOOKUP(A38,Table67[],3,FALSE)</f>
        <v>2004</v>
      </c>
      <c r="D38">
        <f>VLOOKUP(A38,Table67[],4,FALSE)</f>
        <v>2004</v>
      </c>
      <c r="H38">
        <v>29503</v>
      </c>
      <c r="I38" t="s">
        <v>9</v>
      </c>
      <c r="J38">
        <v>1846</v>
      </c>
      <c r="K38">
        <v>0</v>
      </c>
      <c r="O38" s="35">
        <v>29474</v>
      </c>
      <c r="P38" s="83">
        <v>1514</v>
      </c>
      <c r="Q38" s="83">
        <v>0</v>
      </c>
    </row>
    <row r="39" spans="1:17" x14ac:dyDescent="0.3">
      <c r="A39">
        <v>29444</v>
      </c>
      <c r="B39" t="s">
        <v>52</v>
      </c>
      <c r="C39">
        <f>VLOOKUP(A39,Table67[],3,FALSE)</f>
        <v>608</v>
      </c>
      <c r="D39">
        <f>VLOOKUP(A39,Table67[],4,FALSE)</f>
        <v>0</v>
      </c>
      <c r="H39">
        <v>29502</v>
      </c>
      <c r="I39" t="s">
        <v>7</v>
      </c>
      <c r="J39">
        <v>500</v>
      </c>
      <c r="K39">
        <v>0</v>
      </c>
      <c r="O39" s="35">
        <v>29477</v>
      </c>
      <c r="P39" s="83">
        <v>452</v>
      </c>
      <c r="Q39" s="83">
        <v>0</v>
      </c>
    </row>
    <row r="40" spans="1:17" x14ac:dyDescent="0.3">
      <c r="A40">
        <v>29528</v>
      </c>
      <c r="B40" t="s">
        <v>52</v>
      </c>
      <c r="C40">
        <f>VLOOKUP(A40,Table67[],3,FALSE)</f>
        <v>481</v>
      </c>
      <c r="D40">
        <f>VLOOKUP(A40,Table67[],4,FALSE)</f>
        <v>0</v>
      </c>
      <c r="H40">
        <v>29501</v>
      </c>
      <c r="I40" t="s">
        <v>66</v>
      </c>
      <c r="J40">
        <v>1145.1500000000001</v>
      </c>
      <c r="K40">
        <v>0</v>
      </c>
      <c r="O40" s="35">
        <v>29479</v>
      </c>
      <c r="P40" s="83">
        <v>498</v>
      </c>
      <c r="Q40" s="83">
        <v>0</v>
      </c>
    </row>
    <row r="41" spans="1:17" x14ac:dyDescent="0.3">
      <c r="A41">
        <v>29536</v>
      </c>
      <c r="B41" t="s">
        <v>52</v>
      </c>
      <c r="C41">
        <f>VLOOKUP(A41,Table67[],3,FALSE)</f>
        <v>500</v>
      </c>
      <c r="D41">
        <f>VLOOKUP(A41,Table67[],4,FALSE)</f>
        <v>0</v>
      </c>
      <c r="H41">
        <v>29500</v>
      </c>
      <c r="I41" t="s">
        <v>91</v>
      </c>
      <c r="J41">
        <v>802</v>
      </c>
      <c r="K41">
        <v>0</v>
      </c>
      <c r="O41" s="35">
        <v>29481</v>
      </c>
      <c r="P41" s="83">
        <v>437</v>
      </c>
      <c r="Q41" s="83">
        <v>0</v>
      </c>
    </row>
    <row r="42" spans="1:17" x14ac:dyDescent="0.3">
      <c r="A42">
        <v>29532</v>
      </c>
      <c r="B42" t="s">
        <v>52</v>
      </c>
      <c r="C42">
        <f>VLOOKUP(A42,Table67[],3,FALSE)</f>
        <v>2086</v>
      </c>
      <c r="D42">
        <f>VLOOKUP(A42,Table67[],4,FALSE)</f>
        <v>0</v>
      </c>
      <c r="H42">
        <v>29498</v>
      </c>
      <c r="I42" t="s">
        <v>53</v>
      </c>
      <c r="J42">
        <v>738</v>
      </c>
      <c r="K42">
        <v>738</v>
      </c>
      <c r="O42" s="35">
        <v>29483</v>
      </c>
      <c r="P42" s="83">
        <v>457</v>
      </c>
      <c r="Q42" s="83">
        <v>0</v>
      </c>
    </row>
    <row r="43" spans="1:17" x14ac:dyDescent="0.3">
      <c r="A43">
        <v>29526</v>
      </c>
      <c r="B43" t="s">
        <v>52</v>
      </c>
      <c r="C43">
        <f>VLOOKUP(A43,Table67[],3,FALSE)</f>
        <v>1010</v>
      </c>
      <c r="D43">
        <f>VLOOKUP(A43,Table67[],4,FALSE)</f>
        <v>0</v>
      </c>
      <c r="H43">
        <v>29497</v>
      </c>
      <c r="I43" t="s">
        <v>53</v>
      </c>
      <c r="J43">
        <v>23</v>
      </c>
      <c r="K43">
        <v>0</v>
      </c>
      <c r="O43" s="35">
        <v>29486</v>
      </c>
      <c r="P43" s="83">
        <v>877.5</v>
      </c>
      <c r="Q43" s="83">
        <v>0</v>
      </c>
    </row>
    <row r="44" spans="1:17" x14ac:dyDescent="0.3">
      <c r="A44">
        <v>29489</v>
      </c>
      <c r="B44" t="s">
        <v>3</v>
      </c>
      <c r="C44">
        <f>VLOOKUP(A44,Table67[],3,FALSE)</f>
        <v>545</v>
      </c>
      <c r="D44">
        <f>VLOOKUP(A44,Table67[],4,FALSE)</f>
        <v>0</v>
      </c>
      <c r="H44">
        <v>29496</v>
      </c>
      <c r="I44" t="s">
        <v>11</v>
      </c>
      <c r="J44">
        <v>388</v>
      </c>
      <c r="K44">
        <v>0</v>
      </c>
      <c r="O44" s="35">
        <v>29488</v>
      </c>
      <c r="P44" s="83">
        <v>334.5</v>
      </c>
      <c r="Q44" s="83">
        <v>0</v>
      </c>
    </row>
    <row r="45" spans="1:17" x14ac:dyDescent="0.3">
      <c r="A45">
        <v>29334</v>
      </c>
      <c r="B45" t="s">
        <v>3</v>
      </c>
      <c r="C45">
        <f>VLOOKUP(A45,Table67[],3,FALSE)</f>
        <v>613</v>
      </c>
      <c r="D45">
        <f>VLOOKUP(A45,Table67[],4,FALSE)</f>
        <v>0</v>
      </c>
      <c r="H45">
        <v>29495</v>
      </c>
      <c r="I45" t="s">
        <v>53</v>
      </c>
      <c r="J45">
        <v>450</v>
      </c>
      <c r="K45">
        <v>0</v>
      </c>
      <c r="O45" s="35">
        <v>29489</v>
      </c>
      <c r="P45" s="83">
        <v>545</v>
      </c>
      <c r="Q45" s="83">
        <v>0</v>
      </c>
    </row>
    <row r="46" spans="1:17" x14ac:dyDescent="0.3">
      <c r="A46">
        <v>29522</v>
      </c>
      <c r="B46" t="s">
        <v>3</v>
      </c>
      <c r="C46">
        <f>VLOOKUP(A46,Table67[],3,FALSE)</f>
        <v>307</v>
      </c>
      <c r="D46">
        <f>VLOOKUP(A46,Table67[],4,FALSE)</f>
        <v>0</v>
      </c>
      <c r="H46">
        <v>29494</v>
      </c>
      <c r="I46" t="s">
        <v>11</v>
      </c>
      <c r="J46">
        <v>540</v>
      </c>
      <c r="K46">
        <v>0</v>
      </c>
      <c r="O46" s="35">
        <v>29490</v>
      </c>
      <c r="P46" s="83">
        <v>1814.5</v>
      </c>
      <c r="Q46" s="83">
        <v>0</v>
      </c>
    </row>
    <row r="47" spans="1:17" x14ac:dyDescent="0.3">
      <c r="A47">
        <v>29299</v>
      </c>
      <c r="B47" t="s">
        <v>3</v>
      </c>
      <c r="C47">
        <f>VLOOKUP(A47,Table67[],3,FALSE)</f>
        <v>645</v>
      </c>
      <c r="D47">
        <f>VLOOKUP(A47,Table67[],4,FALSE)</f>
        <v>0</v>
      </c>
      <c r="H47">
        <v>29493</v>
      </c>
      <c r="I47" t="s">
        <v>18</v>
      </c>
      <c r="J47">
        <v>454.15</v>
      </c>
      <c r="K47">
        <v>0</v>
      </c>
      <c r="O47" s="35">
        <v>29492</v>
      </c>
      <c r="P47" s="83">
        <v>569</v>
      </c>
      <c r="Q47" s="83">
        <v>0</v>
      </c>
    </row>
    <row r="48" spans="1:17" x14ac:dyDescent="0.3">
      <c r="A48">
        <v>29517</v>
      </c>
      <c r="B48" t="s">
        <v>3</v>
      </c>
      <c r="C48">
        <f>VLOOKUP(A48,Table67[],3,FALSE)</f>
        <v>524</v>
      </c>
      <c r="D48">
        <f>VLOOKUP(A48,Table67[],4,FALSE)</f>
        <v>0</v>
      </c>
      <c r="H48">
        <v>29492</v>
      </c>
      <c r="I48" t="s">
        <v>53</v>
      </c>
      <c r="J48">
        <v>569</v>
      </c>
      <c r="K48">
        <v>0</v>
      </c>
      <c r="O48" s="35">
        <v>29493</v>
      </c>
      <c r="P48" s="83">
        <v>454.15</v>
      </c>
      <c r="Q48" s="83">
        <v>0</v>
      </c>
    </row>
    <row r="49" spans="1:17" x14ac:dyDescent="0.3">
      <c r="A49">
        <v>29503</v>
      </c>
      <c r="B49" t="s">
        <v>3</v>
      </c>
      <c r="C49">
        <f>VLOOKUP(A49,Table67[],3,FALSE)</f>
        <v>1846</v>
      </c>
      <c r="D49">
        <f>VLOOKUP(A49,Table67[],4,FALSE)</f>
        <v>0</v>
      </c>
      <c r="H49">
        <v>29490</v>
      </c>
      <c r="I49" t="s">
        <v>91</v>
      </c>
      <c r="J49">
        <v>1814.5</v>
      </c>
      <c r="K49">
        <v>0</v>
      </c>
      <c r="O49" s="35">
        <v>29494</v>
      </c>
      <c r="P49" s="83">
        <v>540</v>
      </c>
      <c r="Q49" s="83">
        <v>0</v>
      </c>
    </row>
    <row r="50" spans="1:17" x14ac:dyDescent="0.3">
      <c r="A50">
        <v>29432</v>
      </c>
      <c r="B50" t="s">
        <v>1</v>
      </c>
      <c r="C50">
        <f>VLOOKUP(A50,Table67[],3,FALSE)</f>
        <v>507</v>
      </c>
      <c r="D50">
        <f>VLOOKUP(A50,Table67[],4,FALSE)</f>
        <v>0</v>
      </c>
      <c r="H50">
        <v>29489</v>
      </c>
      <c r="I50" t="s">
        <v>9</v>
      </c>
      <c r="J50">
        <v>545</v>
      </c>
      <c r="K50">
        <v>0</v>
      </c>
      <c r="O50" s="35">
        <v>29495</v>
      </c>
      <c r="P50" s="83">
        <v>450</v>
      </c>
      <c r="Q50" s="83">
        <v>0</v>
      </c>
    </row>
    <row r="51" spans="1:17" x14ac:dyDescent="0.3">
      <c r="A51">
        <v>29424</v>
      </c>
      <c r="B51" t="s">
        <v>1</v>
      </c>
      <c r="C51">
        <f>VLOOKUP(A51,Table67[],3,FALSE)</f>
        <v>544</v>
      </c>
      <c r="D51">
        <f>VLOOKUP(A51,Table67[],4,FALSE)</f>
        <v>0</v>
      </c>
      <c r="H51">
        <v>29488</v>
      </c>
      <c r="I51" t="s">
        <v>18</v>
      </c>
      <c r="J51">
        <v>334.5</v>
      </c>
      <c r="K51">
        <v>0</v>
      </c>
      <c r="O51" s="35">
        <v>29496</v>
      </c>
      <c r="P51" s="83">
        <v>388</v>
      </c>
      <c r="Q51" s="83">
        <v>0</v>
      </c>
    </row>
    <row r="52" spans="1:17" x14ac:dyDescent="0.3">
      <c r="A52">
        <v>29519</v>
      </c>
      <c r="B52" t="s">
        <v>1</v>
      </c>
      <c r="C52">
        <f>VLOOKUP(A52,Table67[],3,FALSE)</f>
        <v>23</v>
      </c>
      <c r="D52">
        <f>VLOOKUP(A52,Table67[],4,FALSE)</f>
        <v>0</v>
      </c>
      <c r="H52">
        <v>29486</v>
      </c>
      <c r="I52" t="s">
        <v>66</v>
      </c>
      <c r="J52">
        <v>877.5</v>
      </c>
      <c r="K52">
        <v>0</v>
      </c>
      <c r="O52" s="35">
        <v>29497</v>
      </c>
      <c r="P52" s="83">
        <v>23</v>
      </c>
      <c r="Q52" s="83">
        <v>0</v>
      </c>
    </row>
    <row r="53" spans="1:17" x14ac:dyDescent="0.3">
      <c r="A53">
        <v>29393</v>
      </c>
      <c r="B53" t="s">
        <v>1</v>
      </c>
      <c r="C53">
        <f>VLOOKUP(A53,Table67[],3,FALSE)</f>
        <v>510</v>
      </c>
      <c r="D53">
        <f>VLOOKUP(A53,Table67[],4,FALSE)</f>
        <v>0</v>
      </c>
      <c r="H53">
        <v>29483</v>
      </c>
      <c r="I53" t="s">
        <v>18</v>
      </c>
      <c r="J53">
        <v>457</v>
      </c>
      <c r="K53">
        <v>0</v>
      </c>
      <c r="O53" s="35">
        <v>29498</v>
      </c>
      <c r="P53" s="83">
        <v>738</v>
      </c>
      <c r="Q53" s="83">
        <v>738</v>
      </c>
    </row>
    <row r="54" spans="1:17" x14ac:dyDescent="0.3">
      <c r="A54">
        <v>29511</v>
      </c>
      <c r="B54" t="s">
        <v>1</v>
      </c>
      <c r="C54">
        <f>VLOOKUP(A54,Table67[],3,FALSE)</f>
        <v>1161</v>
      </c>
      <c r="D54">
        <f>VLOOKUP(A54,Table67[],4,FALSE)</f>
        <v>0</v>
      </c>
      <c r="H54">
        <v>29481</v>
      </c>
      <c r="I54" t="s">
        <v>18</v>
      </c>
      <c r="J54">
        <v>437</v>
      </c>
      <c r="K54">
        <v>0</v>
      </c>
      <c r="O54" s="35">
        <v>29500</v>
      </c>
      <c r="P54" s="83">
        <v>802</v>
      </c>
      <c r="Q54" s="83">
        <v>0</v>
      </c>
    </row>
    <row r="55" spans="1:17" x14ac:dyDescent="0.3">
      <c r="A55">
        <v>29447</v>
      </c>
      <c r="B55" t="s">
        <v>1</v>
      </c>
      <c r="C55">
        <f>VLOOKUP(A55,Table67[],3,FALSE)</f>
        <v>817</v>
      </c>
      <c r="D55">
        <f>VLOOKUP(A55,Table67[],4,FALSE)</f>
        <v>0</v>
      </c>
      <c r="H55">
        <v>29480</v>
      </c>
      <c r="I55" t="s">
        <v>7</v>
      </c>
      <c r="J55">
        <v>424</v>
      </c>
      <c r="K55">
        <v>0</v>
      </c>
      <c r="O55" s="35">
        <v>29501</v>
      </c>
      <c r="P55" s="83">
        <v>1145.1500000000001</v>
      </c>
      <c r="Q55" s="83">
        <v>0</v>
      </c>
    </row>
    <row r="56" spans="1:17" x14ac:dyDescent="0.3">
      <c r="A56">
        <v>29181</v>
      </c>
      <c r="B56" t="s">
        <v>64</v>
      </c>
      <c r="C56">
        <f>VLOOKUP(A56,Table67[],3,FALSE)</f>
        <v>625</v>
      </c>
      <c r="D56">
        <f>VLOOKUP(A56,Table67[],4,FALSE)</f>
        <v>0</v>
      </c>
      <c r="H56">
        <v>29479</v>
      </c>
      <c r="I56" t="s">
        <v>53</v>
      </c>
      <c r="J56">
        <v>498</v>
      </c>
      <c r="K56">
        <v>0</v>
      </c>
      <c r="O56" s="35">
        <v>29503</v>
      </c>
      <c r="P56" s="83">
        <v>1846</v>
      </c>
      <c r="Q56" s="83">
        <v>0</v>
      </c>
    </row>
    <row r="57" spans="1:17" x14ac:dyDescent="0.3">
      <c r="A57">
        <v>29373</v>
      </c>
      <c r="B57" t="s">
        <v>64</v>
      </c>
      <c r="C57">
        <f>VLOOKUP(A57,Table67[],3,FALSE)</f>
        <v>511</v>
      </c>
      <c r="D57">
        <f>VLOOKUP(A57,Table67[],4,FALSE)</f>
        <v>0</v>
      </c>
      <c r="H57">
        <v>29478</v>
      </c>
      <c r="I57" t="s">
        <v>7</v>
      </c>
      <c r="J57">
        <v>540</v>
      </c>
      <c r="K57">
        <v>0</v>
      </c>
      <c r="O57" s="35">
        <v>29505</v>
      </c>
      <c r="P57" s="83">
        <v>719</v>
      </c>
      <c r="Q57" s="83">
        <v>0</v>
      </c>
    </row>
    <row r="58" spans="1:17" x14ac:dyDescent="0.3">
      <c r="A58">
        <v>29411</v>
      </c>
      <c r="B58" t="s">
        <v>64</v>
      </c>
      <c r="C58">
        <f>VLOOKUP(A58,Table67[],3,FALSE)</f>
        <v>489</v>
      </c>
      <c r="D58">
        <f>VLOOKUP(A58,Table67[],4,FALSE)</f>
        <v>0</v>
      </c>
      <c r="H58">
        <v>29477</v>
      </c>
      <c r="I58" t="s">
        <v>66</v>
      </c>
      <c r="J58">
        <v>452</v>
      </c>
      <c r="K58">
        <v>0</v>
      </c>
      <c r="O58" s="35">
        <v>29507</v>
      </c>
      <c r="P58" s="83">
        <v>436</v>
      </c>
      <c r="Q58" s="83">
        <v>0</v>
      </c>
    </row>
    <row r="59" spans="1:17" x14ac:dyDescent="0.3">
      <c r="A59">
        <v>29442</v>
      </c>
      <c r="B59" t="s">
        <v>64</v>
      </c>
      <c r="C59">
        <f>VLOOKUP(A59,Table67[],3,FALSE)</f>
        <v>1497</v>
      </c>
      <c r="D59">
        <f>VLOOKUP(A59,Table67[],4,FALSE)</f>
        <v>0</v>
      </c>
      <c r="H59">
        <v>29476</v>
      </c>
      <c r="I59" t="s">
        <v>7</v>
      </c>
      <c r="J59">
        <v>0</v>
      </c>
      <c r="K59">
        <v>0</v>
      </c>
      <c r="O59" s="35">
        <v>29508</v>
      </c>
      <c r="P59" s="83">
        <v>491</v>
      </c>
      <c r="Q59" s="83">
        <v>0</v>
      </c>
    </row>
    <row r="60" spans="1:17" x14ac:dyDescent="0.3">
      <c r="A60">
        <v>29477</v>
      </c>
      <c r="B60" t="s">
        <v>64</v>
      </c>
      <c r="C60">
        <f>VLOOKUP(A60,Table67[],3,FALSE)</f>
        <v>452</v>
      </c>
      <c r="D60">
        <f>VLOOKUP(A60,Table67[],4,FALSE)</f>
        <v>0</v>
      </c>
      <c r="H60">
        <v>29474</v>
      </c>
      <c r="I60" t="s">
        <v>20</v>
      </c>
      <c r="J60">
        <v>1514</v>
      </c>
      <c r="K60">
        <v>0</v>
      </c>
      <c r="O60" s="35">
        <v>29509</v>
      </c>
      <c r="P60" s="83">
        <v>262</v>
      </c>
      <c r="Q60" s="83">
        <v>262</v>
      </c>
    </row>
    <row r="61" spans="1:17" x14ac:dyDescent="0.3">
      <c r="A61">
        <v>29509</v>
      </c>
      <c r="B61" t="s">
        <v>64</v>
      </c>
      <c r="C61">
        <f>VLOOKUP(A61,Table67[],3,FALSE)</f>
        <v>262</v>
      </c>
      <c r="D61">
        <f>VLOOKUP(A61,Table67[],4,FALSE)</f>
        <v>262</v>
      </c>
      <c r="H61">
        <v>29472</v>
      </c>
      <c r="I61" t="s">
        <v>20</v>
      </c>
      <c r="J61">
        <v>285</v>
      </c>
      <c r="K61">
        <v>285</v>
      </c>
      <c r="O61" s="35">
        <v>29511</v>
      </c>
      <c r="P61" s="83">
        <v>1161</v>
      </c>
      <c r="Q61" s="83">
        <v>0</v>
      </c>
    </row>
    <row r="62" spans="1:17" x14ac:dyDescent="0.3">
      <c r="A62">
        <v>29438</v>
      </c>
      <c r="B62" t="s">
        <v>64</v>
      </c>
      <c r="C62">
        <f>VLOOKUP(A62,Table67[],3,FALSE)</f>
        <v>781</v>
      </c>
      <c r="D62">
        <f>VLOOKUP(A62,Table67[],4,FALSE)</f>
        <v>781</v>
      </c>
      <c r="H62">
        <v>29471</v>
      </c>
      <c r="I62" t="s">
        <v>7</v>
      </c>
      <c r="J62">
        <v>0</v>
      </c>
      <c r="K62">
        <v>0</v>
      </c>
      <c r="O62" s="35">
        <v>29512</v>
      </c>
      <c r="P62" s="83">
        <v>491</v>
      </c>
      <c r="Q62" s="83">
        <v>491</v>
      </c>
    </row>
    <row r="63" spans="1:17" x14ac:dyDescent="0.3">
      <c r="A63">
        <v>29439</v>
      </c>
      <c r="B63" t="s">
        <v>64</v>
      </c>
      <c r="C63">
        <f>VLOOKUP(A63,Table67[],3,FALSE)</f>
        <v>858</v>
      </c>
      <c r="D63">
        <f>VLOOKUP(A63,Table67[],4,FALSE)</f>
        <v>0</v>
      </c>
      <c r="H63">
        <v>29470</v>
      </c>
      <c r="I63" t="s">
        <v>7</v>
      </c>
      <c r="J63">
        <v>237</v>
      </c>
      <c r="K63">
        <v>0</v>
      </c>
      <c r="O63" s="35">
        <v>29514</v>
      </c>
      <c r="P63" s="83">
        <v>358</v>
      </c>
      <c r="Q63" s="83">
        <v>0</v>
      </c>
    </row>
    <row r="64" spans="1:17" x14ac:dyDescent="0.3">
      <c r="A64">
        <v>29539</v>
      </c>
      <c r="B64" t="s">
        <v>64</v>
      </c>
      <c r="C64">
        <f>VLOOKUP(A64,Table67[],3,FALSE)</f>
        <v>475</v>
      </c>
      <c r="D64">
        <f>VLOOKUP(A64,Table67[],4,FALSE)</f>
        <v>0</v>
      </c>
      <c r="H64">
        <v>29469</v>
      </c>
      <c r="I64" t="s">
        <v>11</v>
      </c>
      <c r="J64">
        <v>470</v>
      </c>
      <c r="K64">
        <v>0</v>
      </c>
      <c r="O64" s="35">
        <v>29516</v>
      </c>
      <c r="P64" s="83">
        <v>461</v>
      </c>
      <c r="Q64" s="83">
        <v>0</v>
      </c>
    </row>
    <row r="65" spans="1:17" x14ac:dyDescent="0.3">
      <c r="A65">
        <v>29501</v>
      </c>
      <c r="B65" t="s">
        <v>64</v>
      </c>
      <c r="C65">
        <f>VLOOKUP(A65,Table67[],3,FALSE)</f>
        <v>1145.1500000000001</v>
      </c>
      <c r="D65">
        <f>VLOOKUP(A65,Table67[],4,FALSE)</f>
        <v>0</v>
      </c>
      <c r="H65">
        <v>29468</v>
      </c>
      <c r="I65" t="s">
        <v>66</v>
      </c>
      <c r="J65">
        <v>1215</v>
      </c>
      <c r="K65">
        <v>0</v>
      </c>
      <c r="O65" s="35">
        <v>29517</v>
      </c>
      <c r="P65" s="83">
        <v>524</v>
      </c>
      <c r="Q65" s="83">
        <v>0</v>
      </c>
    </row>
    <row r="66" spans="1:17" x14ac:dyDescent="0.3">
      <c r="A66">
        <v>29281</v>
      </c>
      <c r="B66" t="s">
        <v>64</v>
      </c>
      <c r="C66">
        <f>VLOOKUP(A66,Table67[],3,FALSE)</f>
        <v>116</v>
      </c>
      <c r="D66">
        <f>VLOOKUP(A66,Table67[],4,FALSE)</f>
        <v>0</v>
      </c>
      <c r="H66">
        <v>29467</v>
      </c>
      <c r="I66" t="s">
        <v>20</v>
      </c>
      <c r="J66">
        <v>647</v>
      </c>
      <c r="K66">
        <v>0</v>
      </c>
      <c r="O66" s="35">
        <v>29519</v>
      </c>
      <c r="P66" s="83">
        <v>23</v>
      </c>
      <c r="Q66" s="83">
        <v>0</v>
      </c>
    </row>
    <row r="67" spans="1:17" x14ac:dyDescent="0.3">
      <c r="A67">
        <v>29486</v>
      </c>
      <c r="B67" t="s">
        <v>64</v>
      </c>
      <c r="C67">
        <f>VLOOKUP(A67,Table67[],3,FALSE)</f>
        <v>877.5</v>
      </c>
      <c r="D67">
        <f>VLOOKUP(A67,Table67[],4,FALSE)</f>
        <v>0</v>
      </c>
      <c r="H67">
        <v>29464</v>
      </c>
      <c r="I67" t="s">
        <v>7</v>
      </c>
      <c r="J67">
        <v>457</v>
      </c>
      <c r="K67">
        <v>0</v>
      </c>
      <c r="O67" s="35">
        <v>29522</v>
      </c>
      <c r="P67" s="83">
        <v>307</v>
      </c>
      <c r="Q67" s="83">
        <v>0</v>
      </c>
    </row>
    <row r="68" spans="1:17" x14ac:dyDescent="0.3">
      <c r="A68">
        <v>29514</v>
      </c>
      <c r="B68" t="s">
        <v>64</v>
      </c>
      <c r="C68">
        <f>VLOOKUP(A68,Table67[],3,FALSE)</f>
        <v>358</v>
      </c>
      <c r="D68">
        <f>VLOOKUP(A68,Table67[],4,FALSE)</f>
        <v>0</v>
      </c>
      <c r="H68">
        <v>29463</v>
      </c>
      <c r="I68" t="s">
        <v>18</v>
      </c>
      <c r="J68">
        <v>479</v>
      </c>
      <c r="K68">
        <v>0</v>
      </c>
      <c r="O68" s="35">
        <v>29524</v>
      </c>
      <c r="P68" s="83">
        <v>556</v>
      </c>
      <c r="Q68" s="83">
        <v>0</v>
      </c>
    </row>
    <row r="69" spans="1:17" x14ac:dyDescent="0.3">
      <c r="A69">
        <v>29512</v>
      </c>
      <c r="B69" t="s">
        <v>64</v>
      </c>
      <c r="C69">
        <f>VLOOKUP(A69,Table67[],3,FALSE)</f>
        <v>491</v>
      </c>
      <c r="D69">
        <f>VLOOKUP(A69,Table67[],4,FALSE)</f>
        <v>491</v>
      </c>
      <c r="H69">
        <v>29462</v>
      </c>
      <c r="I69" t="s">
        <v>18</v>
      </c>
      <c r="J69">
        <v>486</v>
      </c>
      <c r="K69">
        <v>0</v>
      </c>
      <c r="O69" s="35">
        <v>29526</v>
      </c>
      <c r="P69" s="83">
        <v>1010</v>
      </c>
      <c r="Q69" s="83">
        <v>0</v>
      </c>
    </row>
    <row r="70" spans="1:17" x14ac:dyDescent="0.3">
      <c r="A70">
        <v>29468</v>
      </c>
      <c r="B70" t="s">
        <v>64</v>
      </c>
      <c r="C70">
        <f>VLOOKUP(A70,Table67[],3,FALSE)</f>
        <v>1215</v>
      </c>
      <c r="D70">
        <f>VLOOKUP(A70,Table67[],4,FALSE)</f>
        <v>0</v>
      </c>
      <c r="H70">
        <v>29461</v>
      </c>
      <c r="I70" t="s">
        <v>20</v>
      </c>
      <c r="J70">
        <v>231</v>
      </c>
      <c r="K70">
        <v>231</v>
      </c>
      <c r="O70" s="35">
        <v>29527</v>
      </c>
      <c r="P70" s="83">
        <v>520</v>
      </c>
      <c r="Q70" s="83">
        <v>0</v>
      </c>
    </row>
    <row r="71" spans="1:17" x14ac:dyDescent="0.3">
      <c r="A71">
        <v>29290</v>
      </c>
      <c r="B71" t="s">
        <v>6</v>
      </c>
      <c r="C71">
        <f>VLOOKUP(A71,Table67[],3,FALSE)</f>
        <v>730</v>
      </c>
      <c r="D71">
        <f>VLOOKUP(A71,Table67[],4,FALSE)</f>
        <v>0</v>
      </c>
      <c r="H71">
        <v>29460</v>
      </c>
      <c r="I71" t="s">
        <v>11</v>
      </c>
      <c r="J71">
        <v>507</v>
      </c>
      <c r="K71">
        <v>507</v>
      </c>
      <c r="O71" s="35">
        <v>29528</v>
      </c>
      <c r="P71" s="83">
        <v>481</v>
      </c>
      <c r="Q71" s="83">
        <v>0</v>
      </c>
    </row>
    <row r="72" spans="1:17" x14ac:dyDescent="0.3">
      <c r="A72">
        <v>29524</v>
      </c>
      <c r="B72" t="s">
        <v>6</v>
      </c>
      <c r="C72">
        <f>VLOOKUP(A72,Table67[],3,FALSE)</f>
        <v>556</v>
      </c>
      <c r="D72">
        <f>VLOOKUP(A72,Table67[],4,FALSE)</f>
        <v>0</v>
      </c>
      <c r="H72">
        <v>29457</v>
      </c>
      <c r="I72" t="s">
        <v>20</v>
      </c>
      <c r="J72">
        <v>523</v>
      </c>
      <c r="K72">
        <v>0</v>
      </c>
      <c r="O72" s="35">
        <v>29532</v>
      </c>
      <c r="P72" s="83">
        <v>2086</v>
      </c>
      <c r="Q72" s="83">
        <v>0</v>
      </c>
    </row>
    <row r="73" spans="1:17" x14ac:dyDescent="0.3">
      <c r="A73">
        <v>29472</v>
      </c>
      <c r="B73" t="s">
        <v>39</v>
      </c>
      <c r="C73">
        <f>VLOOKUP(A73,Table67[],3,FALSE)</f>
        <v>285</v>
      </c>
      <c r="D73">
        <f>VLOOKUP(A73,Table67[],4,FALSE)</f>
        <v>285</v>
      </c>
      <c r="H73">
        <v>29455</v>
      </c>
      <c r="I73" t="s">
        <v>11</v>
      </c>
      <c r="J73">
        <v>746</v>
      </c>
      <c r="K73">
        <v>0</v>
      </c>
      <c r="O73" s="35">
        <v>29534</v>
      </c>
      <c r="P73" s="83">
        <v>877</v>
      </c>
      <c r="Q73" s="83">
        <v>877</v>
      </c>
    </row>
    <row r="74" spans="1:17" x14ac:dyDescent="0.3">
      <c r="A74">
        <v>29457</v>
      </c>
      <c r="B74" t="s">
        <v>39</v>
      </c>
      <c r="C74">
        <f>VLOOKUP(A74,Table67[],3,FALSE)</f>
        <v>523</v>
      </c>
      <c r="D74">
        <f>VLOOKUP(A74,Table67[],4,FALSE)</f>
        <v>0</v>
      </c>
      <c r="H74">
        <v>29454</v>
      </c>
      <c r="I74" t="s">
        <v>7</v>
      </c>
      <c r="J74">
        <v>746</v>
      </c>
      <c r="K74">
        <v>0</v>
      </c>
      <c r="O74" s="35">
        <v>29535</v>
      </c>
      <c r="P74" s="83">
        <v>518</v>
      </c>
      <c r="Q74" s="83">
        <v>0</v>
      </c>
    </row>
    <row r="75" spans="1:17" x14ac:dyDescent="0.3">
      <c r="A75">
        <v>29467</v>
      </c>
      <c r="B75" t="s">
        <v>39</v>
      </c>
      <c r="C75">
        <f>VLOOKUP(A75,Table67[],3,FALSE)</f>
        <v>647</v>
      </c>
      <c r="D75">
        <f>VLOOKUP(A75,Table67[],4,FALSE)</f>
        <v>0</v>
      </c>
      <c r="H75">
        <v>29453</v>
      </c>
      <c r="I75" t="s">
        <v>53</v>
      </c>
      <c r="J75">
        <v>75.5</v>
      </c>
      <c r="K75">
        <v>0</v>
      </c>
      <c r="O75" s="35">
        <v>29536</v>
      </c>
      <c r="P75" s="83">
        <v>500</v>
      </c>
      <c r="Q75" s="83">
        <v>0</v>
      </c>
    </row>
    <row r="76" spans="1:17" x14ac:dyDescent="0.3">
      <c r="A76">
        <v>29461</v>
      </c>
      <c r="B76" t="s">
        <v>39</v>
      </c>
      <c r="C76">
        <f>VLOOKUP(A76,Table67[],3,FALSE)</f>
        <v>231</v>
      </c>
      <c r="D76">
        <f>VLOOKUP(A76,Table67[],4,FALSE)</f>
        <v>231</v>
      </c>
      <c r="H76">
        <v>29452</v>
      </c>
      <c r="I76" t="s">
        <v>7</v>
      </c>
      <c r="J76">
        <v>86</v>
      </c>
      <c r="K76">
        <v>0</v>
      </c>
      <c r="O76" s="35">
        <v>29539</v>
      </c>
      <c r="P76" s="83">
        <v>475</v>
      </c>
      <c r="Q76" s="83">
        <v>0</v>
      </c>
    </row>
    <row r="77" spans="1:17" x14ac:dyDescent="0.3">
      <c r="A77">
        <v>29449</v>
      </c>
      <c r="B77" t="s">
        <v>39</v>
      </c>
      <c r="C77">
        <f>VLOOKUP(A77,Table67[],3,FALSE)</f>
        <v>359</v>
      </c>
      <c r="D77">
        <f>VLOOKUP(A77,Table67[],4,FALSE)</f>
        <v>0</v>
      </c>
      <c r="H77">
        <v>29451</v>
      </c>
      <c r="I77" t="s">
        <v>11</v>
      </c>
      <c r="J77">
        <v>399</v>
      </c>
      <c r="K77">
        <v>0</v>
      </c>
      <c r="O77" s="35">
        <v>29541</v>
      </c>
      <c r="P77" s="83">
        <v>555</v>
      </c>
      <c r="Q77" s="83">
        <v>555</v>
      </c>
    </row>
    <row r="78" spans="1:17" x14ac:dyDescent="0.3">
      <c r="A78">
        <v>29474</v>
      </c>
      <c r="B78" t="s">
        <v>39</v>
      </c>
      <c r="C78">
        <f>VLOOKUP(A78,Table67[],3,FALSE)</f>
        <v>1514</v>
      </c>
      <c r="D78">
        <f>VLOOKUP(A78,Table67[],4,FALSE)</f>
        <v>0</v>
      </c>
      <c r="H78">
        <v>29449</v>
      </c>
      <c r="I78" t="s">
        <v>20</v>
      </c>
      <c r="J78">
        <v>359</v>
      </c>
      <c r="K78">
        <v>0</v>
      </c>
      <c r="O78" s="35">
        <v>29543</v>
      </c>
      <c r="P78" s="83">
        <v>441</v>
      </c>
      <c r="Q78" s="83">
        <v>441</v>
      </c>
    </row>
    <row r="79" spans="1:17" x14ac:dyDescent="0.3">
      <c r="H79">
        <v>29448</v>
      </c>
      <c r="I79" t="s">
        <v>53</v>
      </c>
      <c r="J79">
        <v>2004</v>
      </c>
      <c r="K79">
        <v>2004</v>
      </c>
      <c r="O79" s="35">
        <v>29544</v>
      </c>
      <c r="P79" s="83">
        <v>473</v>
      </c>
      <c r="Q79" s="83">
        <v>0</v>
      </c>
    </row>
    <row r="80" spans="1:17" x14ac:dyDescent="0.3">
      <c r="H80">
        <v>29447</v>
      </c>
      <c r="I80" t="s">
        <v>8</v>
      </c>
      <c r="J80">
        <v>817</v>
      </c>
      <c r="K80">
        <v>0</v>
      </c>
      <c r="O80" s="35">
        <v>29546</v>
      </c>
      <c r="P80" s="83">
        <v>206</v>
      </c>
      <c r="Q80" s="83">
        <v>0</v>
      </c>
    </row>
    <row r="81" spans="8:17" x14ac:dyDescent="0.3">
      <c r="H81">
        <v>29444</v>
      </c>
      <c r="I81" t="s">
        <v>53</v>
      </c>
      <c r="J81">
        <v>608</v>
      </c>
      <c r="K81">
        <v>0</v>
      </c>
      <c r="O81" s="35" t="s">
        <v>30</v>
      </c>
      <c r="P81" s="83">
        <v>48826.25</v>
      </c>
      <c r="Q81" s="83">
        <v>7216</v>
      </c>
    </row>
    <row r="82" spans="8:17" x14ac:dyDescent="0.3">
      <c r="H82">
        <v>29443</v>
      </c>
      <c r="I82" t="s">
        <v>53</v>
      </c>
      <c r="J82">
        <v>494</v>
      </c>
      <c r="K82">
        <v>0</v>
      </c>
    </row>
    <row r="83" spans="8:17" x14ac:dyDescent="0.3">
      <c r="H83">
        <v>29442</v>
      </c>
      <c r="I83" t="s">
        <v>66</v>
      </c>
      <c r="J83">
        <v>1497</v>
      </c>
      <c r="K83">
        <v>0</v>
      </c>
    </row>
    <row r="84" spans="8:17" x14ac:dyDescent="0.3">
      <c r="H84">
        <v>29440</v>
      </c>
      <c r="I84" t="s">
        <v>53</v>
      </c>
      <c r="J84">
        <v>1122</v>
      </c>
      <c r="K84">
        <v>0</v>
      </c>
    </row>
    <row r="85" spans="8:17" x14ac:dyDescent="0.3">
      <c r="H85">
        <v>29439</v>
      </c>
      <c r="I85" t="s">
        <v>66</v>
      </c>
      <c r="J85">
        <v>858</v>
      </c>
      <c r="K85">
        <v>0</v>
      </c>
    </row>
    <row r="86" spans="8:17" x14ac:dyDescent="0.3">
      <c r="H86">
        <v>29438</v>
      </c>
      <c r="I86" t="s">
        <v>66</v>
      </c>
      <c r="J86">
        <v>781</v>
      </c>
      <c r="K86">
        <v>781</v>
      </c>
    </row>
    <row r="87" spans="8:17" x14ac:dyDescent="0.3">
      <c r="H87">
        <v>29436</v>
      </c>
      <c r="I87" t="s">
        <v>11</v>
      </c>
      <c r="J87">
        <v>514</v>
      </c>
      <c r="K87">
        <v>0</v>
      </c>
    </row>
    <row r="88" spans="8:17" x14ac:dyDescent="0.3">
      <c r="H88">
        <v>29432</v>
      </c>
      <c r="I88" t="s">
        <v>8</v>
      </c>
      <c r="J88">
        <v>507</v>
      </c>
      <c r="K88">
        <v>0</v>
      </c>
    </row>
    <row r="89" spans="8:17" x14ac:dyDescent="0.3">
      <c r="H89">
        <v>29429</v>
      </c>
      <c r="I89" t="s">
        <v>20</v>
      </c>
      <c r="J89">
        <v>1802</v>
      </c>
      <c r="K89">
        <v>0</v>
      </c>
    </row>
    <row r="90" spans="8:17" x14ac:dyDescent="0.3">
      <c r="H90">
        <v>29428</v>
      </c>
      <c r="I90" t="s">
        <v>11</v>
      </c>
      <c r="J90">
        <v>499</v>
      </c>
      <c r="K90">
        <v>0</v>
      </c>
    </row>
    <row r="91" spans="8:17" x14ac:dyDescent="0.3">
      <c r="H91">
        <v>29424</v>
      </c>
      <c r="I91" t="s">
        <v>8</v>
      </c>
      <c r="J91">
        <v>544</v>
      </c>
      <c r="K91">
        <v>0</v>
      </c>
    </row>
    <row r="92" spans="8:17" x14ac:dyDescent="0.3">
      <c r="H92">
        <v>29423</v>
      </c>
      <c r="I92" t="s">
        <v>11</v>
      </c>
      <c r="J92">
        <v>652</v>
      </c>
      <c r="K92">
        <v>0</v>
      </c>
    </row>
    <row r="93" spans="8:17" x14ac:dyDescent="0.3">
      <c r="H93">
        <v>29422</v>
      </c>
      <c r="I93" t="s">
        <v>22</v>
      </c>
      <c r="J93">
        <v>520</v>
      </c>
      <c r="K93">
        <v>0</v>
      </c>
    </row>
    <row r="94" spans="8:17" x14ac:dyDescent="0.3">
      <c r="H94">
        <v>29421</v>
      </c>
      <c r="I94" t="s">
        <v>20</v>
      </c>
      <c r="J94">
        <v>473</v>
      </c>
      <c r="K94">
        <v>0</v>
      </c>
    </row>
    <row r="95" spans="8:17" x14ac:dyDescent="0.3">
      <c r="H95">
        <v>29418</v>
      </c>
      <c r="I95" t="s">
        <v>11</v>
      </c>
      <c r="J95">
        <v>63</v>
      </c>
      <c r="K95">
        <v>63</v>
      </c>
    </row>
    <row r="96" spans="8:17" x14ac:dyDescent="0.3">
      <c r="H96">
        <v>29417</v>
      </c>
      <c r="I96" t="s">
        <v>66</v>
      </c>
      <c r="J96">
        <v>1009</v>
      </c>
      <c r="K96">
        <v>0</v>
      </c>
    </row>
    <row r="97" spans="8:11" x14ac:dyDescent="0.3">
      <c r="H97">
        <v>29414</v>
      </c>
      <c r="I97" t="s">
        <v>20</v>
      </c>
      <c r="J97">
        <v>1780</v>
      </c>
      <c r="K97">
        <v>1780</v>
      </c>
    </row>
    <row r="98" spans="8:11" x14ac:dyDescent="0.3">
      <c r="H98">
        <v>29413</v>
      </c>
      <c r="I98" t="s">
        <v>66</v>
      </c>
      <c r="J98">
        <v>565</v>
      </c>
      <c r="K98">
        <v>565</v>
      </c>
    </row>
    <row r="99" spans="8:11" x14ac:dyDescent="0.3">
      <c r="H99">
        <v>29411</v>
      </c>
      <c r="I99" t="s">
        <v>66</v>
      </c>
      <c r="J99">
        <v>489</v>
      </c>
      <c r="K99">
        <v>0</v>
      </c>
    </row>
    <row r="100" spans="8:11" x14ac:dyDescent="0.3">
      <c r="H100">
        <v>29410</v>
      </c>
      <c r="I100" t="s">
        <v>7</v>
      </c>
      <c r="J100">
        <v>0</v>
      </c>
      <c r="K100">
        <v>0</v>
      </c>
    </row>
    <row r="101" spans="8:11" x14ac:dyDescent="0.3">
      <c r="H101">
        <v>29408</v>
      </c>
      <c r="I101" t="s">
        <v>20</v>
      </c>
      <c r="J101">
        <v>465</v>
      </c>
      <c r="K101">
        <v>0</v>
      </c>
    </row>
    <row r="102" spans="8:11" x14ac:dyDescent="0.3">
      <c r="H102">
        <v>29406</v>
      </c>
      <c r="I102" t="s">
        <v>22</v>
      </c>
      <c r="J102">
        <v>679</v>
      </c>
      <c r="K102">
        <v>0</v>
      </c>
    </row>
    <row r="103" spans="8:11" x14ac:dyDescent="0.3">
      <c r="H103">
        <v>29405</v>
      </c>
      <c r="I103" t="s">
        <v>66</v>
      </c>
      <c r="J103">
        <v>544</v>
      </c>
      <c r="K103">
        <v>0</v>
      </c>
    </row>
    <row r="104" spans="8:11" x14ac:dyDescent="0.3">
      <c r="H104">
        <v>29401</v>
      </c>
      <c r="I104" t="s">
        <v>20</v>
      </c>
      <c r="J104">
        <v>470</v>
      </c>
      <c r="K104">
        <v>0</v>
      </c>
    </row>
    <row r="105" spans="8:11" x14ac:dyDescent="0.3">
      <c r="H105">
        <v>29400</v>
      </c>
      <c r="I105" t="s">
        <v>7</v>
      </c>
      <c r="J105">
        <v>0</v>
      </c>
      <c r="K105">
        <v>0</v>
      </c>
    </row>
    <row r="106" spans="8:11" x14ac:dyDescent="0.3">
      <c r="H106">
        <v>29399</v>
      </c>
      <c r="I106" t="s">
        <v>20</v>
      </c>
      <c r="J106">
        <v>144</v>
      </c>
      <c r="K106">
        <v>0</v>
      </c>
    </row>
    <row r="107" spans="8:11" x14ac:dyDescent="0.3">
      <c r="H107">
        <v>29396</v>
      </c>
      <c r="I107" t="s">
        <v>12</v>
      </c>
      <c r="J107">
        <v>647.65</v>
      </c>
      <c r="K107">
        <v>0</v>
      </c>
    </row>
    <row r="108" spans="8:11" x14ac:dyDescent="0.3">
      <c r="H108">
        <v>29395</v>
      </c>
      <c r="I108" t="s">
        <v>11</v>
      </c>
      <c r="J108">
        <v>898</v>
      </c>
      <c r="K108">
        <v>0</v>
      </c>
    </row>
    <row r="109" spans="8:11" x14ac:dyDescent="0.3">
      <c r="H109">
        <v>29393</v>
      </c>
      <c r="I109" t="s">
        <v>8</v>
      </c>
      <c r="J109">
        <v>510</v>
      </c>
      <c r="K109">
        <v>0</v>
      </c>
    </row>
    <row r="110" spans="8:11" x14ac:dyDescent="0.3">
      <c r="H110">
        <v>29392</v>
      </c>
      <c r="I110" t="s">
        <v>21</v>
      </c>
      <c r="J110">
        <v>0</v>
      </c>
      <c r="K110">
        <v>0</v>
      </c>
    </row>
    <row r="111" spans="8:11" x14ac:dyDescent="0.3">
      <c r="H111">
        <v>29391</v>
      </c>
      <c r="I111" t="s">
        <v>21</v>
      </c>
      <c r="J111">
        <v>0</v>
      </c>
      <c r="K111">
        <v>0</v>
      </c>
    </row>
    <row r="112" spans="8:11" x14ac:dyDescent="0.3">
      <c r="H112">
        <v>29390</v>
      </c>
      <c r="I112" t="s">
        <v>11</v>
      </c>
      <c r="J112">
        <v>472</v>
      </c>
      <c r="K112">
        <v>0</v>
      </c>
    </row>
    <row r="113" spans="8:11" x14ac:dyDescent="0.3">
      <c r="H113">
        <v>29389</v>
      </c>
      <c r="I113" t="s">
        <v>11</v>
      </c>
      <c r="J113">
        <v>490</v>
      </c>
      <c r="K113">
        <v>0</v>
      </c>
    </row>
    <row r="114" spans="8:11" x14ac:dyDescent="0.3">
      <c r="H114">
        <v>29388</v>
      </c>
      <c r="I114" t="s">
        <v>53</v>
      </c>
      <c r="J114">
        <v>63</v>
      </c>
      <c r="K114">
        <v>0</v>
      </c>
    </row>
    <row r="115" spans="8:11" x14ac:dyDescent="0.3">
      <c r="H115">
        <v>29387</v>
      </c>
      <c r="I115" t="s">
        <v>66</v>
      </c>
      <c r="J115">
        <v>713</v>
      </c>
      <c r="K115">
        <v>0</v>
      </c>
    </row>
    <row r="116" spans="8:11" x14ac:dyDescent="0.3">
      <c r="H116">
        <v>29386</v>
      </c>
      <c r="I116" t="s">
        <v>21</v>
      </c>
      <c r="J116">
        <v>490</v>
      </c>
      <c r="K116">
        <v>0</v>
      </c>
    </row>
    <row r="117" spans="8:11" x14ac:dyDescent="0.3">
      <c r="H117">
        <v>29385</v>
      </c>
      <c r="I117" t="s">
        <v>20</v>
      </c>
      <c r="J117">
        <v>577</v>
      </c>
      <c r="K117">
        <v>0</v>
      </c>
    </row>
    <row r="118" spans="8:11" x14ac:dyDescent="0.3">
      <c r="H118">
        <v>29384</v>
      </c>
      <c r="I118" t="s">
        <v>22</v>
      </c>
      <c r="J118">
        <v>534</v>
      </c>
      <c r="K118">
        <v>0</v>
      </c>
    </row>
    <row r="119" spans="8:11" x14ac:dyDescent="0.3">
      <c r="H119">
        <v>29382</v>
      </c>
      <c r="I119" t="s">
        <v>20</v>
      </c>
      <c r="J119">
        <v>715</v>
      </c>
      <c r="K119">
        <v>0</v>
      </c>
    </row>
    <row r="120" spans="8:11" x14ac:dyDescent="0.3">
      <c r="H120">
        <v>29380</v>
      </c>
      <c r="I120" t="s">
        <v>22</v>
      </c>
      <c r="J120">
        <v>477.5</v>
      </c>
      <c r="K120">
        <v>0</v>
      </c>
    </row>
    <row r="121" spans="8:11" x14ac:dyDescent="0.3">
      <c r="H121">
        <v>29379</v>
      </c>
      <c r="I121" t="s">
        <v>11</v>
      </c>
      <c r="J121">
        <v>494</v>
      </c>
      <c r="K121">
        <v>0</v>
      </c>
    </row>
    <row r="122" spans="8:11" x14ac:dyDescent="0.3">
      <c r="H122">
        <v>29378</v>
      </c>
      <c r="I122" t="s">
        <v>21</v>
      </c>
      <c r="J122">
        <v>314</v>
      </c>
      <c r="K122">
        <v>0</v>
      </c>
    </row>
    <row r="123" spans="8:11" x14ac:dyDescent="0.3">
      <c r="H123">
        <v>29377</v>
      </c>
      <c r="I123" t="s">
        <v>66</v>
      </c>
      <c r="J123">
        <v>432</v>
      </c>
      <c r="K123">
        <v>0</v>
      </c>
    </row>
    <row r="124" spans="8:11" x14ac:dyDescent="0.3">
      <c r="H124">
        <v>29375</v>
      </c>
      <c r="I124" t="s">
        <v>22</v>
      </c>
      <c r="J124">
        <v>411</v>
      </c>
      <c r="K124">
        <v>0</v>
      </c>
    </row>
    <row r="125" spans="8:11" x14ac:dyDescent="0.3">
      <c r="H125">
        <v>29373</v>
      </c>
      <c r="I125" t="s">
        <v>66</v>
      </c>
      <c r="J125">
        <v>511</v>
      </c>
      <c r="K125">
        <v>0</v>
      </c>
    </row>
    <row r="126" spans="8:11" x14ac:dyDescent="0.3">
      <c r="H126">
        <v>29372</v>
      </c>
      <c r="I126" t="s">
        <v>20</v>
      </c>
      <c r="J126">
        <v>974</v>
      </c>
      <c r="K126">
        <v>974</v>
      </c>
    </row>
    <row r="127" spans="8:11" x14ac:dyDescent="0.3">
      <c r="H127">
        <v>29371</v>
      </c>
      <c r="I127" t="s">
        <v>11</v>
      </c>
      <c r="J127">
        <v>490</v>
      </c>
      <c r="K127">
        <v>490</v>
      </c>
    </row>
    <row r="128" spans="8:11" x14ac:dyDescent="0.3">
      <c r="H128">
        <v>29365</v>
      </c>
      <c r="I128" t="s">
        <v>22</v>
      </c>
      <c r="J128">
        <v>679</v>
      </c>
      <c r="K128">
        <v>0</v>
      </c>
    </row>
    <row r="129" spans="8:11" x14ac:dyDescent="0.3">
      <c r="H129">
        <v>29364</v>
      </c>
      <c r="I129" t="s">
        <v>66</v>
      </c>
      <c r="J129">
        <v>199</v>
      </c>
      <c r="K129">
        <v>0</v>
      </c>
    </row>
    <row r="130" spans="8:11" x14ac:dyDescent="0.3">
      <c r="H130">
        <v>29363</v>
      </c>
      <c r="I130" t="s">
        <v>7</v>
      </c>
      <c r="J130">
        <v>539</v>
      </c>
      <c r="K130">
        <v>0</v>
      </c>
    </row>
    <row r="131" spans="8:11" x14ac:dyDescent="0.3">
      <c r="H131">
        <v>29362</v>
      </c>
      <c r="I131" t="s">
        <v>66</v>
      </c>
      <c r="J131">
        <v>904</v>
      </c>
      <c r="K131">
        <v>0</v>
      </c>
    </row>
    <row r="132" spans="8:11" x14ac:dyDescent="0.3">
      <c r="H132">
        <v>29361</v>
      </c>
      <c r="I132" t="s">
        <v>7</v>
      </c>
      <c r="J132">
        <v>651</v>
      </c>
      <c r="K132">
        <v>0</v>
      </c>
    </row>
    <row r="133" spans="8:11" x14ac:dyDescent="0.3">
      <c r="H133">
        <v>29359</v>
      </c>
      <c r="I133" t="s">
        <v>21</v>
      </c>
      <c r="J133">
        <v>585</v>
      </c>
      <c r="K133">
        <v>0</v>
      </c>
    </row>
    <row r="134" spans="8:11" x14ac:dyDescent="0.3">
      <c r="H134">
        <v>29358</v>
      </c>
      <c r="I134" t="s">
        <v>22</v>
      </c>
      <c r="J134">
        <v>502</v>
      </c>
      <c r="K134">
        <v>0</v>
      </c>
    </row>
    <row r="135" spans="8:11" x14ac:dyDescent="0.3">
      <c r="H135">
        <v>29357</v>
      </c>
      <c r="I135" t="s">
        <v>66</v>
      </c>
      <c r="J135">
        <v>1042</v>
      </c>
      <c r="K135">
        <v>0</v>
      </c>
    </row>
    <row r="136" spans="8:11" x14ac:dyDescent="0.3">
      <c r="H136">
        <v>29356</v>
      </c>
      <c r="I136" t="s">
        <v>21</v>
      </c>
      <c r="J136">
        <v>425</v>
      </c>
      <c r="K136">
        <v>0</v>
      </c>
    </row>
    <row r="137" spans="8:11" x14ac:dyDescent="0.3">
      <c r="H137">
        <v>29355</v>
      </c>
      <c r="I137" t="s">
        <v>21</v>
      </c>
      <c r="J137">
        <v>795</v>
      </c>
      <c r="K137">
        <v>0</v>
      </c>
    </row>
    <row r="138" spans="8:11" x14ac:dyDescent="0.3">
      <c r="H138">
        <v>29352</v>
      </c>
      <c r="I138" t="s">
        <v>18</v>
      </c>
      <c r="J138">
        <v>432.95</v>
      </c>
      <c r="K138">
        <v>0</v>
      </c>
    </row>
    <row r="139" spans="8:11" x14ac:dyDescent="0.3">
      <c r="H139">
        <v>29351</v>
      </c>
      <c r="I139" t="s">
        <v>20</v>
      </c>
      <c r="J139">
        <v>408</v>
      </c>
      <c r="K139">
        <v>0</v>
      </c>
    </row>
    <row r="140" spans="8:11" x14ac:dyDescent="0.3">
      <c r="H140">
        <v>29350</v>
      </c>
      <c r="I140" t="s">
        <v>22</v>
      </c>
      <c r="J140">
        <v>489</v>
      </c>
      <c r="K140">
        <v>0</v>
      </c>
    </row>
    <row r="141" spans="8:11" x14ac:dyDescent="0.3">
      <c r="H141">
        <v>29348</v>
      </c>
      <c r="I141" t="s">
        <v>11</v>
      </c>
      <c r="J141">
        <v>449</v>
      </c>
      <c r="K141">
        <v>0</v>
      </c>
    </row>
    <row r="142" spans="8:11" x14ac:dyDescent="0.3">
      <c r="H142">
        <v>29346</v>
      </c>
      <c r="I142" t="s">
        <v>7</v>
      </c>
      <c r="J142">
        <v>0</v>
      </c>
      <c r="K142">
        <v>0</v>
      </c>
    </row>
    <row r="143" spans="8:11" x14ac:dyDescent="0.3">
      <c r="H143">
        <v>29345</v>
      </c>
      <c r="I143" t="s">
        <v>11</v>
      </c>
      <c r="J143">
        <v>451.5</v>
      </c>
      <c r="K143">
        <v>0</v>
      </c>
    </row>
    <row r="144" spans="8:11" x14ac:dyDescent="0.3">
      <c r="H144">
        <v>29344</v>
      </c>
      <c r="I144" t="s">
        <v>11</v>
      </c>
      <c r="J144">
        <v>495</v>
      </c>
      <c r="K144">
        <v>0</v>
      </c>
    </row>
    <row r="145" spans="8:11" x14ac:dyDescent="0.3">
      <c r="H145">
        <v>29342</v>
      </c>
      <c r="I145" t="s">
        <v>22</v>
      </c>
      <c r="J145">
        <v>457</v>
      </c>
      <c r="K145">
        <v>0</v>
      </c>
    </row>
    <row r="146" spans="8:11" x14ac:dyDescent="0.3">
      <c r="H146">
        <v>29341</v>
      </c>
      <c r="I146" t="s">
        <v>22</v>
      </c>
      <c r="J146">
        <v>440</v>
      </c>
      <c r="K146">
        <v>0</v>
      </c>
    </row>
    <row r="147" spans="8:11" x14ac:dyDescent="0.3">
      <c r="H147">
        <v>29339</v>
      </c>
      <c r="I147" t="s">
        <v>66</v>
      </c>
      <c r="J147">
        <v>0</v>
      </c>
      <c r="K147">
        <v>0</v>
      </c>
    </row>
    <row r="148" spans="8:11" x14ac:dyDescent="0.3">
      <c r="H148">
        <v>29337</v>
      </c>
      <c r="I148" t="s">
        <v>20</v>
      </c>
      <c r="J148">
        <v>479</v>
      </c>
      <c r="K148">
        <v>0</v>
      </c>
    </row>
    <row r="149" spans="8:11" x14ac:dyDescent="0.3">
      <c r="H149">
        <v>29336</v>
      </c>
      <c r="I149" t="s">
        <v>12</v>
      </c>
      <c r="J149">
        <v>176</v>
      </c>
      <c r="K149">
        <v>0</v>
      </c>
    </row>
    <row r="150" spans="8:11" x14ac:dyDescent="0.3">
      <c r="H150">
        <v>29334</v>
      </c>
      <c r="I150" t="s">
        <v>9</v>
      </c>
      <c r="J150">
        <v>613</v>
      </c>
      <c r="K150">
        <v>0</v>
      </c>
    </row>
    <row r="151" spans="8:11" x14ac:dyDescent="0.3">
      <c r="H151">
        <v>29333</v>
      </c>
      <c r="I151" t="s">
        <v>22</v>
      </c>
      <c r="J151">
        <v>483</v>
      </c>
      <c r="K151">
        <v>0</v>
      </c>
    </row>
    <row r="152" spans="8:11" x14ac:dyDescent="0.3">
      <c r="H152">
        <v>29332</v>
      </c>
      <c r="I152" t="s">
        <v>7</v>
      </c>
      <c r="J152">
        <v>0</v>
      </c>
      <c r="K152">
        <v>0</v>
      </c>
    </row>
    <row r="153" spans="8:11" x14ac:dyDescent="0.3">
      <c r="H153">
        <v>29330</v>
      </c>
      <c r="I153" t="s">
        <v>22</v>
      </c>
      <c r="J153">
        <v>1354</v>
      </c>
      <c r="K153">
        <v>0</v>
      </c>
    </row>
    <row r="154" spans="8:11" x14ac:dyDescent="0.3">
      <c r="H154">
        <v>29328</v>
      </c>
      <c r="I154" t="s">
        <v>18</v>
      </c>
      <c r="J154">
        <v>1019</v>
      </c>
      <c r="K154">
        <v>0</v>
      </c>
    </row>
    <row r="155" spans="8:11" x14ac:dyDescent="0.3">
      <c r="H155">
        <v>29326</v>
      </c>
      <c r="I155" t="s">
        <v>22</v>
      </c>
      <c r="J155">
        <v>502</v>
      </c>
      <c r="K155">
        <v>502</v>
      </c>
    </row>
    <row r="156" spans="8:11" x14ac:dyDescent="0.3">
      <c r="H156">
        <v>29325</v>
      </c>
      <c r="I156" t="s">
        <v>22</v>
      </c>
      <c r="J156">
        <v>702</v>
      </c>
      <c r="K156">
        <v>702</v>
      </c>
    </row>
    <row r="157" spans="8:11" x14ac:dyDescent="0.3">
      <c r="H157">
        <v>29321</v>
      </c>
      <c r="I157" t="s">
        <v>7</v>
      </c>
      <c r="J157">
        <v>0</v>
      </c>
      <c r="K157">
        <v>0</v>
      </c>
    </row>
    <row r="158" spans="8:11" x14ac:dyDescent="0.3">
      <c r="H158">
        <v>29320</v>
      </c>
      <c r="I158" t="s">
        <v>21</v>
      </c>
      <c r="J158">
        <v>0</v>
      </c>
      <c r="K158">
        <v>0</v>
      </c>
    </row>
    <row r="159" spans="8:11" x14ac:dyDescent="0.3">
      <c r="H159">
        <v>29318</v>
      </c>
      <c r="I159" t="s">
        <v>22</v>
      </c>
      <c r="J159">
        <v>552</v>
      </c>
      <c r="K159">
        <v>0</v>
      </c>
    </row>
    <row r="160" spans="8:11" x14ac:dyDescent="0.3">
      <c r="H160">
        <v>29317</v>
      </c>
      <c r="I160" t="s">
        <v>22</v>
      </c>
      <c r="J160">
        <v>503</v>
      </c>
      <c r="K160">
        <v>0</v>
      </c>
    </row>
    <row r="161" spans="8:11" x14ac:dyDescent="0.3">
      <c r="H161">
        <v>29316</v>
      </c>
      <c r="I161" t="s">
        <v>11</v>
      </c>
      <c r="J161">
        <v>50</v>
      </c>
      <c r="K161">
        <v>0</v>
      </c>
    </row>
    <row r="162" spans="8:11" x14ac:dyDescent="0.3">
      <c r="H162">
        <v>29315</v>
      </c>
      <c r="I162" t="s">
        <v>21</v>
      </c>
      <c r="J162">
        <v>456</v>
      </c>
      <c r="K162">
        <v>0</v>
      </c>
    </row>
    <row r="163" spans="8:11" x14ac:dyDescent="0.3">
      <c r="H163">
        <v>29310</v>
      </c>
      <c r="I163" t="s">
        <v>14</v>
      </c>
      <c r="J163">
        <v>459</v>
      </c>
      <c r="K163">
        <v>0</v>
      </c>
    </row>
    <row r="164" spans="8:11" x14ac:dyDescent="0.3">
      <c r="H164">
        <v>29308</v>
      </c>
      <c r="I164" t="s">
        <v>22</v>
      </c>
      <c r="J164">
        <v>555</v>
      </c>
      <c r="K164">
        <v>555</v>
      </c>
    </row>
    <row r="165" spans="8:11" x14ac:dyDescent="0.3">
      <c r="H165">
        <v>29307</v>
      </c>
      <c r="I165" t="s">
        <v>20</v>
      </c>
      <c r="J165">
        <v>450</v>
      </c>
      <c r="K165">
        <v>0</v>
      </c>
    </row>
    <row r="166" spans="8:11" x14ac:dyDescent="0.3">
      <c r="H166">
        <v>29306</v>
      </c>
      <c r="I166" t="s">
        <v>22</v>
      </c>
      <c r="J166">
        <v>480</v>
      </c>
      <c r="K166">
        <v>0</v>
      </c>
    </row>
    <row r="167" spans="8:11" x14ac:dyDescent="0.3">
      <c r="H167">
        <v>29302</v>
      </c>
      <c r="I167" t="s">
        <v>18</v>
      </c>
      <c r="J167">
        <v>703</v>
      </c>
      <c r="K167">
        <v>0</v>
      </c>
    </row>
    <row r="168" spans="8:11" x14ac:dyDescent="0.3">
      <c r="H168">
        <v>29300</v>
      </c>
      <c r="I168" t="s">
        <v>11</v>
      </c>
      <c r="J168">
        <v>460</v>
      </c>
      <c r="K168">
        <v>0</v>
      </c>
    </row>
    <row r="169" spans="8:11" x14ac:dyDescent="0.3">
      <c r="H169">
        <v>29299</v>
      </c>
      <c r="I169" t="s">
        <v>9</v>
      </c>
      <c r="J169">
        <v>645</v>
      </c>
      <c r="K169">
        <v>0</v>
      </c>
    </row>
    <row r="170" spans="8:11" x14ac:dyDescent="0.3">
      <c r="H170">
        <v>29296</v>
      </c>
      <c r="I170" t="s">
        <v>20</v>
      </c>
      <c r="J170">
        <v>513</v>
      </c>
      <c r="K170">
        <v>0</v>
      </c>
    </row>
    <row r="171" spans="8:11" x14ac:dyDescent="0.3">
      <c r="H171">
        <v>29295</v>
      </c>
      <c r="I171" t="s">
        <v>22</v>
      </c>
      <c r="J171">
        <v>1064</v>
      </c>
      <c r="K171">
        <v>0</v>
      </c>
    </row>
    <row r="172" spans="8:11" x14ac:dyDescent="0.3">
      <c r="H172">
        <v>29293</v>
      </c>
      <c r="I172" t="s">
        <v>11</v>
      </c>
      <c r="J172">
        <v>458</v>
      </c>
      <c r="K172">
        <v>0</v>
      </c>
    </row>
    <row r="173" spans="8:11" x14ac:dyDescent="0.3">
      <c r="H173">
        <v>29290</v>
      </c>
      <c r="I173" t="s">
        <v>12</v>
      </c>
      <c r="J173">
        <v>730</v>
      </c>
      <c r="K173">
        <v>0</v>
      </c>
    </row>
    <row r="174" spans="8:11" x14ac:dyDescent="0.3">
      <c r="H174">
        <v>29288</v>
      </c>
      <c r="I174" t="s">
        <v>22</v>
      </c>
      <c r="J174">
        <v>416</v>
      </c>
      <c r="K174">
        <v>0</v>
      </c>
    </row>
    <row r="175" spans="8:11" x14ac:dyDescent="0.3">
      <c r="H175">
        <v>29286</v>
      </c>
      <c r="I175" t="s">
        <v>66</v>
      </c>
      <c r="J175">
        <v>573</v>
      </c>
      <c r="K175">
        <v>0</v>
      </c>
    </row>
    <row r="176" spans="8:11" x14ac:dyDescent="0.3">
      <c r="H176">
        <v>29285</v>
      </c>
      <c r="I176" t="s">
        <v>22</v>
      </c>
      <c r="J176">
        <v>50</v>
      </c>
      <c r="K176">
        <v>0</v>
      </c>
    </row>
    <row r="177" spans="8:11" x14ac:dyDescent="0.3">
      <c r="H177">
        <v>29283</v>
      </c>
      <c r="I177" t="s">
        <v>22</v>
      </c>
      <c r="J177">
        <v>1072</v>
      </c>
      <c r="K177">
        <v>1072</v>
      </c>
    </row>
    <row r="178" spans="8:11" x14ac:dyDescent="0.3">
      <c r="H178">
        <v>29282</v>
      </c>
      <c r="I178" t="s">
        <v>66</v>
      </c>
      <c r="J178">
        <v>993</v>
      </c>
      <c r="K178">
        <v>0</v>
      </c>
    </row>
    <row r="179" spans="8:11" x14ac:dyDescent="0.3">
      <c r="H179">
        <v>29281</v>
      </c>
      <c r="I179" t="s">
        <v>8</v>
      </c>
      <c r="J179">
        <v>116</v>
      </c>
      <c r="K179">
        <v>0</v>
      </c>
    </row>
    <row r="180" spans="8:11" x14ac:dyDescent="0.3">
      <c r="H180">
        <v>29280</v>
      </c>
      <c r="I180" t="s">
        <v>7</v>
      </c>
      <c r="J180">
        <v>0</v>
      </c>
      <c r="K180">
        <v>0</v>
      </c>
    </row>
    <row r="181" spans="8:11" x14ac:dyDescent="0.3">
      <c r="H181">
        <v>29278</v>
      </c>
      <c r="I181" t="s">
        <v>11</v>
      </c>
      <c r="J181">
        <v>196</v>
      </c>
      <c r="K181">
        <v>0</v>
      </c>
    </row>
    <row r="182" spans="8:11" x14ac:dyDescent="0.3">
      <c r="H182">
        <v>29276</v>
      </c>
      <c r="I182" t="s">
        <v>66</v>
      </c>
      <c r="J182">
        <v>459</v>
      </c>
      <c r="K182">
        <v>0</v>
      </c>
    </row>
    <row r="183" spans="8:11" x14ac:dyDescent="0.3">
      <c r="H183">
        <v>29275</v>
      </c>
      <c r="I183" t="s">
        <v>22</v>
      </c>
      <c r="J183">
        <v>501</v>
      </c>
      <c r="K183">
        <v>0</v>
      </c>
    </row>
    <row r="184" spans="8:11" x14ac:dyDescent="0.3">
      <c r="H184">
        <v>29274</v>
      </c>
      <c r="I184" t="s">
        <v>20</v>
      </c>
      <c r="J184">
        <v>911</v>
      </c>
      <c r="K184">
        <v>0</v>
      </c>
    </row>
    <row r="185" spans="8:11" x14ac:dyDescent="0.3">
      <c r="H185">
        <v>29271</v>
      </c>
      <c r="I185" t="s">
        <v>7</v>
      </c>
      <c r="J185">
        <v>0</v>
      </c>
      <c r="K185">
        <v>0</v>
      </c>
    </row>
    <row r="186" spans="8:11" x14ac:dyDescent="0.3">
      <c r="H186">
        <v>29266</v>
      </c>
      <c r="I186" t="s">
        <v>7</v>
      </c>
      <c r="J186">
        <v>0</v>
      </c>
      <c r="K186">
        <v>0</v>
      </c>
    </row>
    <row r="187" spans="8:11" x14ac:dyDescent="0.3">
      <c r="H187">
        <v>29255</v>
      </c>
      <c r="I187" t="s">
        <v>20</v>
      </c>
      <c r="J187">
        <v>38</v>
      </c>
      <c r="K187">
        <v>0</v>
      </c>
    </row>
    <row r="188" spans="8:11" x14ac:dyDescent="0.3">
      <c r="H188">
        <v>29253</v>
      </c>
      <c r="I188" t="s">
        <v>20</v>
      </c>
      <c r="J188">
        <v>544</v>
      </c>
      <c r="K188">
        <v>0</v>
      </c>
    </row>
    <row r="189" spans="8:11" x14ac:dyDescent="0.3">
      <c r="H189">
        <v>29247</v>
      </c>
      <c r="I189" t="s">
        <v>20</v>
      </c>
      <c r="J189">
        <v>32</v>
      </c>
      <c r="K189">
        <v>0</v>
      </c>
    </row>
    <row r="190" spans="8:11" x14ac:dyDescent="0.3">
      <c r="H190">
        <v>29242</v>
      </c>
      <c r="I190" t="s">
        <v>7</v>
      </c>
      <c r="J190">
        <v>0</v>
      </c>
      <c r="K190">
        <v>0</v>
      </c>
    </row>
    <row r="191" spans="8:11" x14ac:dyDescent="0.3">
      <c r="H191">
        <v>29241</v>
      </c>
      <c r="I191" t="s">
        <v>21</v>
      </c>
      <c r="J191">
        <v>423</v>
      </c>
      <c r="K191">
        <v>0</v>
      </c>
    </row>
    <row r="192" spans="8:11" x14ac:dyDescent="0.3">
      <c r="H192">
        <v>29238</v>
      </c>
      <c r="I192" t="s">
        <v>7</v>
      </c>
      <c r="J192">
        <v>0</v>
      </c>
      <c r="K192">
        <v>0</v>
      </c>
    </row>
    <row r="193" spans="8:11" x14ac:dyDescent="0.3">
      <c r="H193">
        <v>29233</v>
      </c>
      <c r="I193" t="s">
        <v>7</v>
      </c>
      <c r="J193">
        <v>0</v>
      </c>
      <c r="K193">
        <v>0</v>
      </c>
    </row>
    <row r="194" spans="8:11" x14ac:dyDescent="0.3">
      <c r="H194">
        <v>29230</v>
      </c>
      <c r="I194" t="s">
        <v>7</v>
      </c>
      <c r="J194">
        <v>0</v>
      </c>
      <c r="K194">
        <v>0</v>
      </c>
    </row>
    <row r="195" spans="8:11" x14ac:dyDescent="0.3">
      <c r="H195">
        <v>29229</v>
      </c>
      <c r="I195" t="s">
        <v>53</v>
      </c>
      <c r="J195">
        <v>643</v>
      </c>
      <c r="K195">
        <v>0</v>
      </c>
    </row>
    <row r="196" spans="8:11" x14ac:dyDescent="0.3">
      <c r="H196">
        <v>29226</v>
      </c>
      <c r="I196" t="s">
        <v>14</v>
      </c>
      <c r="J196">
        <v>32</v>
      </c>
      <c r="K196">
        <v>0</v>
      </c>
    </row>
    <row r="197" spans="8:11" x14ac:dyDescent="0.3">
      <c r="H197">
        <v>29221</v>
      </c>
      <c r="I197" t="s">
        <v>15</v>
      </c>
      <c r="J197">
        <v>756</v>
      </c>
      <c r="K197">
        <v>0</v>
      </c>
    </row>
    <row r="198" spans="8:11" x14ac:dyDescent="0.3">
      <c r="H198">
        <v>29218</v>
      </c>
      <c r="I198" t="s">
        <v>21</v>
      </c>
      <c r="J198">
        <v>335</v>
      </c>
      <c r="K198">
        <v>0</v>
      </c>
    </row>
    <row r="199" spans="8:11" x14ac:dyDescent="0.3">
      <c r="H199">
        <v>29212</v>
      </c>
      <c r="I199" t="s">
        <v>15</v>
      </c>
      <c r="J199">
        <v>605</v>
      </c>
      <c r="K199">
        <v>0</v>
      </c>
    </row>
    <row r="200" spans="8:11" x14ac:dyDescent="0.3">
      <c r="H200">
        <v>29211</v>
      </c>
      <c r="I200" t="s">
        <v>22</v>
      </c>
      <c r="J200">
        <v>24</v>
      </c>
      <c r="K200">
        <v>0</v>
      </c>
    </row>
    <row r="201" spans="8:11" x14ac:dyDescent="0.3">
      <c r="H201">
        <v>29208</v>
      </c>
      <c r="I201" t="s">
        <v>7</v>
      </c>
      <c r="J201">
        <v>0</v>
      </c>
      <c r="K201">
        <v>0</v>
      </c>
    </row>
    <row r="202" spans="8:11" x14ac:dyDescent="0.3">
      <c r="H202">
        <v>29203</v>
      </c>
      <c r="I202" t="s">
        <v>53</v>
      </c>
      <c r="J202">
        <v>456</v>
      </c>
      <c r="K202">
        <v>0</v>
      </c>
    </row>
    <row r="203" spans="8:11" x14ac:dyDescent="0.3">
      <c r="H203">
        <v>29200</v>
      </c>
      <c r="I203" t="s">
        <v>91</v>
      </c>
      <c r="J203">
        <v>0</v>
      </c>
      <c r="K203">
        <v>0</v>
      </c>
    </row>
    <row r="204" spans="8:11" x14ac:dyDescent="0.3">
      <c r="H204">
        <v>29196</v>
      </c>
      <c r="I204" t="s">
        <v>91</v>
      </c>
      <c r="J204">
        <v>0</v>
      </c>
      <c r="K204">
        <v>0</v>
      </c>
    </row>
    <row r="205" spans="8:11" x14ac:dyDescent="0.3">
      <c r="H205">
        <v>29195</v>
      </c>
      <c r="I205" t="s">
        <v>15</v>
      </c>
      <c r="J205">
        <v>374</v>
      </c>
      <c r="K205">
        <v>0</v>
      </c>
    </row>
    <row r="206" spans="8:11" x14ac:dyDescent="0.3">
      <c r="H206">
        <v>29187</v>
      </c>
      <c r="I206" t="s">
        <v>15</v>
      </c>
      <c r="J206">
        <v>466</v>
      </c>
      <c r="K206">
        <v>0</v>
      </c>
    </row>
    <row r="207" spans="8:11" x14ac:dyDescent="0.3">
      <c r="H207">
        <v>29181</v>
      </c>
      <c r="I207" t="s">
        <v>66</v>
      </c>
      <c r="J207">
        <v>625</v>
      </c>
      <c r="K207">
        <v>0</v>
      </c>
    </row>
    <row r="208" spans="8:11" x14ac:dyDescent="0.3">
      <c r="H208">
        <v>29176</v>
      </c>
      <c r="I208" t="s">
        <v>15</v>
      </c>
      <c r="J208">
        <v>494</v>
      </c>
      <c r="K208">
        <v>0</v>
      </c>
    </row>
    <row r="209" spans="8:11" x14ac:dyDescent="0.3">
      <c r="H209">
        <v>29175</v>
      </c>
      <c r="I209" t="s">
        <v>15</v>
      </c>
      <c r="J209">
        <v>810</v>
      </c>
      <c r="K209">
        <v>0</v>
      </c>
    </row>
    <row r="210" spans="8:11" x14ac:dyDescent="0.3">
      <c r="H210">
        <v>29174</v>
      </c>
      <c r="I210" t="s">
        <v>15</v>
      </c>
      <c r="J210">
        <v>350</v>
      </c>
      <c r="K210">
        <v>0</v>
      </c>
    </row>
    <row r="211" spans="8:11" x14ac:dyDescent="0.3">
      <c r="H211">
        <v>29165</v>
      </c>
      <c r="I211" t="s">
        <v>53</v>
      </c>
      <c r="J211">
        <v>4042</v>
      </c>
      <c r="K211">
        <v>0</v>
      </c>
    </row>
    <row r="212" spans="8:11" x14ac:dyDescent="0.3">
      <c r="H212">
        <v>29163</v>
      </c>
      <c r="I212" t="s">
        <v>15</v>
      </c>
      <c r="J212">
        <v>946</v>
      </c>
      <c r="K212">
        <v>0</v>
      </c>
    </row>
    <row r="213" spans="8:11" x14ac:dyDescent="0.3">
      <c r="H213">
        <v>29160</v>
      </c>
      <c r="I213" t="s">
        <v>15</v>
      </c>
      <c r="J213">
        <v>2758</v>
      </c>
      <c r="K213">
        <v>0</v>
      </c>
    </row>
    <row r="214" spans="8:11" x14ac:dyDescent="0.3">
      <c r="H214">
        <v>29158</v>
      </c>
      <c r="I214" t="s">
        <v>15</v>
      </c>
      <c r="J214">
        <v>646</v>
      </c>
      <c r="K214">
        <v>0</v>
      </c>
    </row>
    <row r="215" spans="8:11" x14ac:dyDescent="0.3">
      <c r="H215">
        <v>29156</v>
      </c>
      <c r="I215" t="s">
        <v>12</v>
      </c>
      <c r="J215">
        <v>276</v>
      </c>
      <c r="K215">
        <v>0</v>
      </c>
    </row>
    <row r="216" spans="8:11" x14ac:dyDescent="0.3">
      <c r="H216">
        <v>29154</v>
      </c>
      <c r="I216" t="s">
        <v>18</v>
      </c>
      <c r="J216">
        <v>0</v>
      </c>
      <c r="K216">
        <v>0</v>
      </c>
    </row>
    <row r="217" spans="8:11" x14ac:dyDescent="0.3">
      <c r="H217">
        <v>29147</v>
      </c>
      <c r="I217" t="s">
        <v>15</v>
      </c>
      <c r="J217">
        <v>43</v>
      </c>
      <c r="K217">
        <v>43</v>
      </c>
    </row>
    <row r="218" spans="8:11" x14ac:dyDescent="0.3">
      <c r="H218">
        <v>29144</v>
      </c>
      <c r="I218" t="s">
        <v>12</v>
      </c>
      <c r="J218">
        <v>0</v>
      </c>
      <c r="K218">
        <v>0</v>
      </c>
    </row>
    <row r="219" spans="8:11" x14ac:dyDescent="0.3">
      <c r="H219">
        <v>29141</v>
      </c>
      <c r="I219" t="s">
        <v>7</v>
      </c>
      <c r="J219">
        <v>0</v>
      </c>
      <c r="K219">
        <v>0</v>
      </c>
    </row>
    <row r="220" spans="8:11" x14ac:dyDescent="0.3">
      <c r="H220">
        <v>29136</v>
      </c>
      <c r="I220" t="s">
        <v>20</v>
      </c>
      <c r="J220">
        <v>-25</v>
      </c>
      <c r="K220">
        <v>0</v>
      </c>
    </row>
    <row r="221" spans="8:11" x14ac:dyDescent="0.3">
      <c r="H221">
        <v>29130</v>
      </c>
      <c r="I221" t="s">
        <v>9</v>
      </c>
      <c r="J221">
        <v>0</v>
      </c>
      <c r="K221">
        <v>0</v>
      </c>
    </row>
    <row r="222" spans="8:11" x14ac:dyDescent="0.3">
      <c r="H222">
        <v>29125</v>
      </c>
      <c r="I222" t="s">
        <v>14</v>
      </c>
      <c r="J222">
        <v>32</v>
      </c>
      <c r="K222">
        <v>0</v>
      </c>
    </row>
    <row r="223" spans="8:11" x14ac:dyDescent="0.3">
      <c r="H223">
        <v>29111</v>
      </c>
      <c r="I223" t="s">
        <v>20</v>
      </c>
      <c r="J223">
        <v>0</v>
      </c>
      <c r="K223">
        <v>0</v>
      </c>
    </row>
    <row r="224" spans="8:11" x14ac:dyDescent="0.3">
      <c r="H224">
        <v>29104</v>
      </c>
      <c r="I224" t="s">
        <v>15</v>
      </c>
      <c r="J224">
        <v>670</v>
      </c>
      <c r="K224">
        <v>0</v>
      </c>
    </row>
    <row r="225" spans="8:11" x14ac:dyDescent="0.3">
      <c r="H225">
        <v>29101</v>
      </c>
      <c r="I225" t="s">
        <v>18</v>
      </c>
      <c r="J225">
        <v>0</v>
      </c>
      <c r="K225">
        <v>0</v>
      </c>
    </row>
    <row r="226" spans="8:11" x14ac:dyDescent="0.3">
      <c r="H226">
        <v>29096</v>
      </c>
      <c r="I226" t="s">
        <v>15</v>
      </c>
      <c r="J226">
        <v>272.5</v>
      </c>
      <c r="K226">
        <v>0</v>
      </c>
    </row>
    <row r="227" spans="8:11" x14ac:dyDescent="0.3">
      <c r="H227">
        <v>29087</v>
      </c>
      <c r="I227" t="s">
        <v>15</v>
      </c>
      <c r="J227">
        <v>494</v>
      </c>
      <c r="K227">
        <v>0</v>
      </c>
    </row>
    <row r="228" spans="8:11" x14ac:dyDescent="0.3">
      <c r="H228">
        <v>29081</v>
      </c>
      <c r="I228" t="s">
        <v>7</v>
      </c>
      <c r="J228">
        <v>0</v>
      </c>
      <c r="K228">
        <v>0</v>
      </c>
    </row>
    <row r="229" spans="8:11" x14ac:dyDescent="0.3">
      <c r="H229">
        <v>29079</v>
      </c>
      <c r="I229" t="s">
        <v>7</v>
      </c>
      <c r="J229">
        <v>0</v>
      </c>
      <c r="K229">
        <v>0</v>
      </c>
    </row>
    <row r="230" spans="8:11" x14ac:dyDescent="0.3">
      <c r="H230">
        <v>29068</v>
      </c>
      <c r="I230" t="s">
        <v>11</v>
      </c>
      <c r="J230">
        <v>0</v>
      </c>
      <c r="K230">
        <v>0</v>
      </c>
    </row>
    <row r="231" spans="8:11" x14ac:dyDescent="0.3">
      <c r="H231">
        <v>29059</v>
      </c>
      <c r="I231" t="s">
        <v>15</v>
      </c>
      <c r="J231">
        <v>0</v>
      </c>
      <c r="K231">
        <v>0</v>
      </c>
    </row>
    <row r="232" spans="8:11" x14ac:dyDescent="0.3">
      <c r="H232">
        <v>29054</v>
      </c>
      <c r="I232" t="s">
        <v>7</v>
      </c>
      <c r="J232">
        <v>0</v>
      </c>
      <c r="K232">
        <v>0</v>
      </c>
    </row>
    <row r="233" spans="8:11" x14ac:dyDescent="0.3">
      <c r="H233">
        <v>29049</v>
      </c>
      <c r="I233" t="s">
        <v>9</v>
      </c>
      <c r="J233">
        <v>0</v>
      </c>
      <c r="K233">
        <v>0</v>
      </c>
    </row>
    <row r="234" spans="8:11" x14ac:dyDescent="0.3">
      <c r="H234">
        <v>29038</v>
      </c>
      <c r="I234" t="s">
        <v>21</v>
      </c>
      <c r="J234">
        <v>360</v>
      </c>
      <c r="K234">
        <v>429</v>
      </c>
    </row>
    <row r="235" spans="8:11" x14ac:dyDescent="0.3">
      <c r="H235">
        <v>29031</v>
      </c>
      <c r="I235" t="s">
        <v>8</v>
      </c>
      <c r="J235">
        <v>0</v>
      </c>
      <c r="K235">
        <v>0</v>
      </c>
    </row>
    <row r="236" spans="8:11" x14ac:dyDescent="0.3">
      <c r="H236">
        <v>29022</v>
      </c>
      <c r="I236" t="s">
        <v>7</v>
      </c>
      <c r="J236">
        <v>0</v>
      </c>
      <c r="K236">
        <v>0</v>
      </c>
    </row>
    <row r="237" spans="8:11" x14ac:dyDescent="0.3">
      <c r="H237">
        <v>28995</v>
      </c>
      <c r="I237" t="s">
        <v>7</v>
      </c>
      <c r="J237">
        <v>0</v>
      </c>
      <c r="K237">
        <v>0</v>
      </c>
    </row>
    <row r="238" spans="8:11" x14ac:dyDescent="0.3">
      <c r="H238">
        <v>28971</v>
      </c>
      <c r="I238" t="s">
        <v>7</v>
      </c>
      <c r="J238">
        <v>0</v>
      </c>
      <c r="K238">
        <v>0</v>
      </c>
    </row>
    <row r="239" spans="8:11" x14ac:dyDescent="0.3">
      <c r="H239">
        <v>28939</v>
      </c>
      <c r="I239" t="s">
        <v>14</v>
      </c>
      <c r="J239">
        <v>639</v>
      </c>
      <c r="K239">
        <v>0</v>
      </c>
    </row>
    <row r="240" spans="8:11" x14ac:dyDescent="0.3">
      <c r="H240">
        <v>28929</v>
      </c>
      <c r="I240" t="s">
        <v>7</v>
      </c>
      <c r="J240">
        <v>0</v>
      </c>
      <c r="K240">
        <v>0</v>
      </c>
    </row>
    <row r="241" spans="8:11" x14ac:dyDescent="0.3">
      <c r="H241">
        <v>28919</v>
      </c>
      <c r="I241" t="s">
        <v>91</v>
      </c>
      <c r="J241">
        <v>0</v>
      </c>
      <c r="K241">
        <v>0</v>
      </c>
    </row>
    <row r="242" spans="8:11" x14ac:dyDescent="0.3">
      <c r="H242">
        <v>28916</v>
      </c>
      <c r="I242" t="s">
        <v>91</v>
      </c>
      <c r="J242">
        <v>0</v>
      </c>
      <c r="K242">
        <v>0</v>
      </c>
    </row>
    <row r="243" spans="8:11" x14ac:dyDescent="0.3">
      <c r="H243">
        <v>28911</v>
      </c>
      <c r="I243" t="s">
        <v>9</v>
      </c>
      <c r="J243">
        <v>0</v>
      </c>
      <c r="K243">
        <v>0</v>
      </c>
    </row>
    <row r="244" spans="8:11" x14ac:dyDescent="0.3">
      <c r="H244">
        <v>28895</v>
      </c>
      <c r="I244" t="s">
        <v>7</v>
      </c>
      <c r="J244">
        <v>0</v>
      </c>
      <c r="K244">
        <v>0</v>
      </c>
    </row>
    <row r="245" spans="8:11" x14ac:dyDescent="0.3">
      <c r="H245">
        <v>28890</v>
      </c>
      <c r="I245" t="s">
        <v>91</v>
      </c>
      <c r="J245">
        <v>0</v>
      </c>
      <c r="K245">
        <v>0</v>
      </c>
    </row>
    <row r="246" spans="8:11" x14ac:dyDescent="0.3">
      <c r="H246">
        <v>28888</v>
      </c>
      <c r="I246" t="s">
        <v>7</v>
      </c>
      <c r="J246">
        <v>0</v>
      </c>
      <c r="K246">
        <v>0</v>
      </c>
    </row>
    <row r="247" spans="8:11" x14ac:dyDescent="0.3">
      <c r="H247">
        <v>28884</v>
      </c>
      <c r="I247" t="s">
        <v>9</v>
      </c>
      <c r="J247">
        <v>0</v>
      </c>
      <c r="K247">
        <v>0</v>
      </c>
    </row>
    <row r="248" spans="8:11" x14ac:dyDescent="0.3">
      <c r="H248">
        <v>28879</v>
      </c>
      <c r="I248" t="s">
        <v>7</v>
      </c>
      <c r="J248">
        <v>0</v>
      </c>
      <c r="K248">
        <v>0</v>
      </c>
    </row>
    <row r="249" spans="8:11" x14ac:dyDescent="0.3">
      <c r="H249">
        <v>28878</v>
      </c>
      <c r="I249" t="s">
        <v>21</v>
      </c>
      <c r="J249">
        <v>0</v>
      </c>
      <c r="K249">
        <v>0</v>
      </c>
    </row>
    <row r="250" spans="8:11" x14ac:dyDescent="0.3">
      <c r="H250">
        <v>28870</v>
      </c>
      <c r="I250" t="s">
        <v>7</v>
      </c>
      <c r="J250">
        <v>0</v>
      </c>
      <c r="K250">
        <v>0</v>
      </c>
    </row>
    <row r="251" spans="8:11" x14ac:dyDescent="0.3">
      <c r="H251">
        <v>28855</v>
      </c>
      <c r="I251" t="s">
        <v>7</v>
      </c>
      <c r="J251">
        <v>-27</v>
      </c>
      <c r="K251">
        <v>0</v>
      </c>
    </row>
    <row r="252" spans="8:11" x14ac:dyDescent="0.3">
      <c r="H252">
        <v>28819</v>
      </c>
      <c r="I252" t="s">
        <v>7</v>
      </c>
      <c r="J252">
        <v>0</v>
      </c>
      <c r="K252">
        <v>0</v>
      </c>
    </row>
    <row r="253" spans="8:11" x14ac:dyDescent="0.3">
      <c r="H253">
        <v>28815</v>
      </c>
      <c r="I253" t="s">
        <v>7</v>
      </c>
      <c r="J253">
        <v>0</v>
      </c>
      <c r="K253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4A70-7413-4572-AC44-ECADB5808F93}">
  <dimension ref="A1:P363"/>
  <sheetViews>
    <sheetView topLeftCell="A145" workbookViewId="0">
      <selection activeCell="D160" sqref="D160"/>
    </sheetView>
  </sheetViews>
  <sheetFormatPr defaultRowHeight="15.6" x14ac:dyDescent="0.3"/>
  <cols>
    <col min="3" max="3" width="9.5546875" customWidth="1"/>
    <col min="10" max="10" width="5.6640625" customWidth="1"/>
    <col min="14" max="14" width="7" style="33" customWidth="1"/>
    <col min="15" max="15" width="8.33203125" style="33" customWidth="1"/>
    <col min="16" max="16" width="7.44140625" style="33" customWidth="1"/>
  </cols>
  <sheetData>
    <row r="1" spans="1:16" x14ac:dyDescent="0.3">
      <c r="N1" s="33" t="s">
        <v>109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</row>
    <row r="3" spans="1:16" x14ac:dyDescent="0.3">
      <c r="A3">
        <v>29682</v>
      </c>
      <c r="B3" t="s">
        <v>2</v>
      </c>
      <c r="C3">
        <f>VLOOKUP(A3,Table69[],3,FALSE)</f>
        <v>603</v>
      </c>
      <c r="D3">
        <f>VLOOKUP(A3,Table69[],4,FALSE)</f>
        <v>603</v>
      </c>
      <c r="H3">
        <v>29737</v>
      </c>
      <c r="I3" t="s">
        <v>7</v>
      </c>
      <c r="J3">
        <v>891</v>
      </c>
      <c r="K3">
        <v>891</v>
      </c>
      <c r="N3" s="34" t="s">
        <v>0</v>
      </c>
      <c r="O3" s="33" t="s">
        <v>28</v>
      </c>
    </row>
    <row r="4" spans="1:16" x14ac:dyDescent="0.3">
      <c r="A4">
        <v>29684</v>
      </c>
      <c r="B4" t="s">
        <v>2</v>
      </c>
      <c r="C4">
        <f>VLOOKUP(A4,Table69[],3,FALSE)</f>
        <v>509</v>
      </c>
      <c r="D4">
        <f>VLOOKUP(A4,Table69[],4,FALSE)</f>
        <v>509</v>
      </c>
      <c r="H4">
        <v>29736</v>
      </c>
      <c r="I4" t="s">
        <v>7</v>
      </c>
      <c r="J4">
        <v>913</v>
      </c>
      <c r="K4">
        <v>913</v>
      </c>
    </row>
    <row r="5" spans="1:16" x14ac:dyDescent="0.3">
      <c r="A5">
        <v>29674</v>
      </c>
      <c r="B5" t="s">
        <v>2</v>
      </c>
      <c r="C5">
        <f>VLOOKUP(A5,Table69[],3,FALSE)</f>
        <v>500</v>
      </c>
      <c r="D5">
        <f>VLOOKUP(A5,Table69[],4,FALSE)</f>
        <v>500</v>
      </c>
      <c r="H5">
        <v>29735</v>
      </c>
      <c r="I5" t="s">
        <v>7</v>
      </c>
      <c r="J5">
        <v>573</v>
      </c>
      <c r="K5">
        <v>0</v>
      </c>
      <c r="N5" s="34" t="s">
        <v>29</v>
      </c>
      <c r="O5" s="33" t="s">
        <v>31</v>
      </c>
      <c r="P5" s="33" t="s">
        <v>32</v>
      </c>
    </row>
    <row r="6" spans="1:16" x14ac:dyDescent="0.3">
      <c r="A6">
        <v>29667</v>
      </c>
      <c r="B6" t="s">
        <v>2</v>
      </c>
      <c r="C6">
        <f>VLOOKUP(A6,Table69[],3,FALSE)</f>
        <v>307</v>
      </c>
      <c r="D6">
        <f>VLOOKUP(A6,Table69[],4,FALSE)</f>
        <v>307</v>
      </c>
      <c r="H6">
        <v>29734</v>
      </c>
      <c r="I6" t="s">
        <v>7</v>
      </c>
      <c r="J6">
        <v>493.5</v>
      </c>
      <c r="K6">
        <v>0</v>
      </c>
      <c r="N6" s="35">
        <v>29181</v>
      </c>
      <c r="O6" s="83">
        <v>625</v>
      </c>
      <c r="P6" s="83">
        <v>0</v>
      </c>
    </row>
    <row r="7" spans="1:16" x14ac:dyDescent="0.3">
      <c r="A7">
        <v>29677</v>
      </c>
      <c r="B7" t="s">
        <v>2</v>
      </c>
      <c r="C7">
        <f>VLOOKUP(A7,Table69[],3,FALSE)</f>
        <v>509</v>
      </c>
      <c r="D7">
        <f>VLOOKUP(A7,Table69[],4,FALSE)</f>
        <v>509</v>
      </c>
      <c r="H7">
        <v>29733</v>
      </c>
      <c r="I7" t="s">
        <v>7</v>
      </c>
      <c r="J7">
        <v>462</v>
      </c>
      <c r="K7">
        <v>0</v>
      </c>
      <c r="N7" s="35">
        <v>29273</v>
      </c>
      <c r="O7" s="83">
        <v>521</v>
      </c>
      <c r="P7" s="83">
        <v>0</v>
      </c>
    </row>
    <row r="8" spans="1:16" x14ac:dyDescent="0.3">
      <c r="A8">
        <v>29686</v>
      </c>
      <c r="B8" t="s">
        <v>2</v>
      </c>
      <c r="C8">
        <f>VLOOKUP(A8,Table69[],3,FALSE)</f>
        <v>525</v>
      </c>
      <c r="D8">
        <f>VLOOKUP(A8,Table69[],4,FALSE)</f>
        <v>525</v>
      </c>
      <c r="H8">
        <v>29732</v>
      </c>
      <c r="I8" t="s">
        <v>7</v>
      </c>
      <c r="J8">
        <v>708</v>
      </c>
      <c r="K8">
        <v>0</v>
      </c>
      <c r="N8" s="35">
        <v>29297</v>
      </c>
      <c r="O8" s="83">
        <v>457</v>
      </c>
      <c r="P8" s="83">
        <v>0</v>
      </c>
    </row>
    <row r="9" spans="1:16" x14ac:dyDescent="0.3">
      <c r="A9">
        <v>29676</v>
      </c>
      <c r="B9" t="s">
        <v>2</v>
      </c>
      <c r="C9">
        <f>VLOOKUP(A9,Table69[],3,FALSE)</f>
        <v>406</v>
      </c>
      <c r="D9">
        <f>VLOOKUP(A9,Table69[],4,FALSE)</f>
        <v>406</v>
      </c>
      <c r="H9">
        <v>29731</v>
      </c>
      <c r="I9" t="s">
        <v>7</v>
      </c>
      <c r="J9">
        <v>631</v>
      </c>
      <c r="K9">
        <v>0</v>
      </c>
      <c r="N9" s="35">
        <v>29304</v>
      </c>
      <c r="O9" s="83">
        <v>438</v>
      </c>
      <c r="P9" s="83">
        <v>0</v>
      </c>
    </row>
    <row r="10" spans="1:16" x14ac:dyDescent="0.3">
      <c r="A10">
        <v>29679</v>
      </c>
      <c r="B10" t="s">
        <v>2</v>
      </c>
      <c r="C10">
        <f>VLOOKUP(A10,Table69[],3,FALSE)</f>
        <v>508</v>
      </c>
      <c r="D10">
        <f>VLOOKUP(A10,Table69[],4,FALSE)</f>
        <v>508</v>
      </c>
      <c r="H10">
        <v>29729</v>
      </c>
      <c r="I10" t="s">
        <v>7</v>
      </c>
      <c r="J10">
        <v>374</v>
      </c>
      <c r="K10">
        <v>0</v>
      </c>
      <c r="N10" s="35">
        <v>29306</v>
      </c>
      <c r="O10" s="83">
        <v>480</v>
      </c>
      <c r="P10" s="83">
        <v>0</v>
      </c>
    </row>
    <row r="11" spans="1:16" x14ac:dyDescent="0.3">
      <c r="A11">
        <v>29672</v>
      </c>
      <c r="B11" t="s">
        <v>2</v>
      </c>
      <c r="C11">
        <f>VLOOKUP(A11,Table69[],3,FALSE)</f>
        <v>508</v>
      </c>
      <c r="D11">
        <f>VLOOKUP(A11,Table69[],4,FALSE)</f>
        <v>508</v>
      </c>
      <c r="H11">
        <v>29728</v>
      </c>
      <c r="I11" t="s">
        <v>7</v>
      </c>
      <c r="J11">
        <v>745</v>
      </c>
      <c r="K11">
        <v>0</v>
      </c>
      <c r="N11" s="35">
        <v>29350</v>
      </c>
      <c r="O11" s="83">
        <v>489</v>
      </c>
      <c r="P11" s="83">
        <v>0</v>
      </c>
    </row>
    <row r="12" spans="1:16" x14ac:dyDescent="0.3">
      <c r="A12">
        <v>29683</v>
      </c>
      <c r="B12" t="s">
        <v>2</v>
      </c>
      <c r="C12">
        <f>VLOOKUP(A12,Table69[],3,FALSE)</f>
        <v>827</v>
      </c>
      <c r="D12">
        <f>VLOOKUP(A12,Table69[],4,FALSE)</f>
        <v>827</v>
      </c>
      <c r="H12">
        <v>29726</v>
      </c>
      <c r="I12" t="s">
        <v>7</v>
      </c>
      <c r="J12">
        <v>505</v>
      </c>
      <c r="K12">
        <v>0</v>
      </c>
      <c r="N12" s="35">
        <v>29356</v>
      </c>
      <c r="O12" s="83">
        <v>425</v>
      </c>
      <c r="P12" s="83">
        <v>0</v>
      </c>
    </row>
    <row r="13" spans="1:16" x14ac:dyDescent="0.3">
      <c r="A13">
        <v>29652</v>
      </c>
      <c r="B13" t="s">
        <v>2</v>
      </c>
      <c r="C13">
        <f>VLOOKUP(A13,Table69[],3,FALSE)</f>
        <v>454</v>
      </c>
      <c r="D13">
        <f>VLOOKUP(A13,Table69[],4,FALSE)</f>
        <v>0</v>
      </c>
      <c r="H13">
        <v>29725</v>
      </c>
      <c r="I13" t="s">
        <v>7</v>
      </c>
      <c r="J13">
        <v>538</v>
      </c>
      <c r="K13">
        <v>538</v>
      </c>
      <c r="N13" s="35">
        <v>29370</v>
      </c>
      <c r="O13" s="83">
        <v>458.5</v>
      </c>
      <c r="P13" s="83">
        <v>0</v>
      </c>
    </row>
    <row r="14" spans="1:16" x14ac:dyDescent="0.3">
      <c r="A14">
        <v>29675</v>
      </c>
      <c r="B14" t="s">
        <v>2</v>
      </c>
      <c r="C14">
        <f>VLOOKUP(A14,Table69[],3,FALSE)</f>
        <v>682</v>
      </c>
      <c r="D14">
        <f>VLOOKUP(A14,Table69[],4,FALSE)</f>
        <v>0</v>
      </c>
      <c r="H14">
        <v>29724</v>
      </c>
      <c r="I14" t="s">
        <v>7</v>
      </c>
      <c r="J14">
        <v>752</v>
      </c>
      <c r="K14">
        <v>752</v>
      </c>
      <c r="N14" s="35">
        <v>29373</v>
      </c>
      <c r="O14" s="83">
        <v>511</v>
      </c>
      <c r="P14" s="83">
        <v>0</v>
      </c>
    </row>
    <row r="15" spans="1:16" x14ac:dyDescent="0.3">
      <c r="A15">
        <v>29680</v>
      </c>
      <c r="B15" t="s">
        <v>64</v>
      </c>
      <c r="C15">
        <f>VLOOKUP(A15,Table69[],3,FALSE)</f>
        <v>1454.65</v>
      </c>
      <c r="D15">
        <f>VLOOKUP(A15,Table69[],4,FALSE)</f>
        <v>1454.65</v>
      </c>
      <c r="H15">
        <v>29723</v>
      </c>
      <c r="I15" t="s">
        <v>7</v>
      </c>
      <c r="J15">
        <v>422</v>
      </c>
      <c r="K15">
        <v>422</v>
      </c>
      <c r="N15" s="35">
        <v>29385</v>
      </c>
      <c r="O15" s="83">
        <v>577</v>
      </c>
      <c r="P15" s="83">
        <v>0</v>
      </c>
    </row>
    <row r="16" spans="1:16" x14ac:dyDescent="0.3">
      <c r="A16">
        <v>29512</v>
      </c>
      <c r="B16" t="s">
        <v>64</v>
      </c>
      <c r="C16">
        <f>VLOOKUP(A16,Table69[],3,FALSE)</f>
        <v>491</v>
      </c>
      <c r="D16">
        <f>VLOOKUP(A16,Table69[],4,FALSE)</f>
        <v>491</v>
      </c>
      <c r="H16">
        <v>29721</v>
      </c>
      <c r="I16" t="s">
        <v>7</v>
      </c>
      <c r="J16">
        <v>32</v>
      </c>
      <c r="K16">
        <v>0</v>
      </c>
      <c r="N16" s="35">
        <v>29396</v>
      </c>
      <c r="O16" s="83">
        <v>647.65</v>
      </c>
      <c r="P16" s="83">
        <v>0</v>
      </c>
    </row>
    <row r="17" spans="1:16" x14ac:dyDescent="0.3">
      <c r="A17">
        <v>29181</v>
      </c>
      <c r="B17" t="s">
        <v>64</v>
      </c>
      <c r="C17">
        <f>VLOOKUP(A17,Table69[],3,FALSE)</f>
        <v>625</v>
      </c>
      <c r="D17">
        <f>VLOOKUP(A17,Table69[],4,FALSE)</f>
        <v>0</v>
      </c>
      <c r="H17">
        <v>29720</v>
      </c>
      <c r="I17" t="s">
        <v>7</v>
      </c>
      <c r="J17">
        <v>708</v>
      </c>
      <c r="K17">
        <v>708</v>
      </c>
      <c r="N17" s="35">
        <v>29407</v>
      </c>
      <c r="O17" s="83">
        <v>655</v>
      </c>
      <c r="P17" s="83">
        <v>0</v>
      </c>
    </row>
    <row r="18" spans="1:16" x14ac:dyDescent="0.3">
      <c r="A18">
        <v>29373</v>
      </c>
      <c r="B18" t="s">
        <v>64</v>
      </c>
      <c r="C18">
        <f>VLOOKUP(A18,Table69[],3,FALSE)</f>
        <v>511</v>
      </c>
      <c r="D18">
        <f>VLOOKUP(A18,Table69[],4,FALSE)</f>
        <v>0</v>
      </c>
      <c r="H18">
        <v>29719</v>
      </c>
      <c r="I18" t="s">
        <v>7</v>
      </c>
      <c r="J18">
        <v>779</v>
      </c>
      <c r="K18">
        <v>0</v>
      </c>
      <c r="N18" s="35">
        <v>29411</v>
      </c>
      <c r="O18" s="83">
        <v>489</v>
      </c>
      <c r="P18" s="83">
        <v>0</v>
      </c>
    </row>
    <row r="19" spans="1:16" x14ac:dyDescent="0.3">
      <c r="A19">
        <v>29411</v>
      </c>
      <c r="B19" t="s">
        <v>64</v>
      </c>
      <c r="C19">
        <f>VLOOKUP(A19,Table69[],3,FALSE)</f>
        <v>489</v>
      </c>
      <c r="D19">
        <f>VLOOKUP(A19,Table69[],4,FALSE)</f>
        <v>0</v>
      </c>
      <c r="H19">
        <v>29718</v>
      </c>
      <c r="I19" t="s">
        <v>7</v>
      </c>
      <c r="J19">
        <v>430</v>
      </c>
      <c r="K19">
        <v>0</v>
      </c>
      <c r="N19" s="35">
        <v>29415</v>
      </c>
      <c r="O19" s="83">
        <v>423</v>
      </c>
      <c r="P19" s="83">
        <v>0</v>
      </c>
    </row>
    <row r="20" spans="1:16" x14ac:dyDescent="0.3">
      <c r="A20">
        <v>29442</v>
      </c>
      <c r="B20" t="s">
        <v>64</v>
      </c>
      <c r="C20">
        <f>VLOOKUP(A20,Table69[],3,FALSE)</f>
        <v>1497</v>
      </c>
      <c r="D20">
        <f>VLOOKUP(A20,Table69[],4,FALSE)</f>
        <v>0</v>
      </c>
      <c r="H20">
        <v>29717</v>
      </c>
      <c r="I20" t="s">
        <v>7</v>
      </c>
      <c r="J20">
        <v>186</v>
      </c>
      <c r="K20">
        <v>0</v>
      </c>
      <c r="N20" s="35">
        <v>29425</v>
      </c>
      <c r="O20" s="83">
        <v>1427</v>
      </c>
      <c r="P20" s="83">
        <v>0</v>
      </c>
    </row>
    <row r="21" spans="1:16" x14ac:dyDescent="0.3">
      <c r="A21">
        <v>29668</v>
      </c>
      <c r="B21" t="s">
        <v>64</v>
      </c>
      <c r="C21">
        <f>VLOOKUP(A21,Table69[],3,FALSE)</f>
        <v>1300</v>
      </c>
      <c r="D21">
        <f>VLOOKUP(A21,Table69[],4,FALSE)</f>
        <v>1300</v>
      </c>
      <c r="H21">
        <v>29716</v>
      </c>
      <c r="I21" t="s">
        <v>7</v>
      </c>
      <c r="J21">
        <v>453</v>
      </c>
      <c r="K21">
        <v>0</v>
      </c>
      <c r="N21" s="35">
        <v>29431</v>
      </c>
      <c r="O21" s="83">
        <v>417</v>
      </c>
      <c r="P21" s="83">
        <v>0</v>
      </c>
    </row>
    <row r="22" spans="1:16" x14ac:dyDescent="0.3">
      <c r="A22">
        <v>29556</v>
      </c>
      <c r="B22" t="s">
        <v>64</v>
      </c>
      <c r="C22">
        <f>VLOOKUP(A22,Table69[],3,FALSE)</f>
        <v>625</v>
      </c>
      <c r="D22">
        <f>VLOOKUP(A22,Table69[],4,FALSE)</f>
        <v>0</v>
      </c>
      <c r="H22">
        <v>29715</v>
      </c>
      <c r="I22" t="s">
        <v>7</v>
      </c>
      <c r="J22">
        <v>918</v>
      </c>
      <c r="K22">
        <v>0</v>
      </c>
      <c r="N22" s="35">
        <v>29433</v>
      </c>
      <c r="O22" s="83">
        <v>540</v>
      </c>
      <c r="P22" s="83">
        <v>0</v>
      </c>
    </row>
    <row r="23" spans="1:16" x14ac:dyDescent="0.3">
      <c r="A23">
        <v>29578</v>
      </c>
      <c r="B23" t="s">
        <v>64</v>
      </c>
      <c r="C23">
        <f>VLOOKUP(A23,Table69[],3,FALSE)</f>
        <v>1431</v>
      </c>
      <c r="D23">
        <f>VLOOKUP(A23,Table69[],4,FALSE)</f>
        <v>0</v>
      </c>
      <c r="H23">
        <v>29714</v>
      </c>
      <c r="I23" t="s">
        <v>7</v>
      </c>
      <c r="J23">
        <v>545</v>
      </c>
      <c r="K23">
        <v>0</v>
      </c>
      <c r="N23" s="35">
        <v>29441</v>
      </c>
      <c r="O23" s="83">
        <v>452</v>
      </c>
      <c r="P23" s="83">
        <v>0</v>
      </c>
    </row>
    <row r="24" spans="1:16" x14ac:dyDescent="0.3">
      <c r="A24">
        <v>29609</v>
      </c>
      <c r="B24" t="s">
        <v>64</v>
      </c>
      <c r="C24">
        <f>VLOOKUP(A24,Table69[],3,FALSE)</f>
        <v>471</v>
      </c>
      <c r="D24">
        <f>VLOOKUP(A24,Table69[],4,FALSE)</f>
        <v>471</v>
      </c>
      <c r="H24">
        <v>29713</v>
      </c>
      <c r="I24" t="s">
        <v>7</v>
      </c>
      <c r="J24">
        <v>919</v>
      </c>
      <c r="K24">
        <v>0</v>
      </c>
      <c r="N24" s="35">
        <v>29442</v>
      </c>
      <c r="O24" s="83">
        <v>1497</v>
      </c>
      <c r="P24" s="83">
        <v>0</v>
      </c>
    </row>
    <row r="25" spans="1:16" x14ac:dyDescent="0.3">
      <c r="A25">
        <v>29590</v>
      </c>
      <c r="B25" t="s">
        <v>64</v>
      </c>
      <c r="C25">
        <f>VLOOKUP(A25,Table69[],3,FALSE)</f>
        <v>435</v>
      </c>
      <c r="D25">
        <f>VLOOKUP(A25,Table69[],4,FALSE)</f>
        <v>0</v>
      </c>
      <c r="H25">
        <v>29712</v>
      </c>
      <c r="I25" t="s">
        <v>7</v>
      </c>
      <c r="J25">
        <v>490.5</v>
      </c>
      <c r="K25">
        <v>0</v>
      </c>
      <c r="N25" s="35">
        <v>29450</v>
      </c>
      <c r="O25" s="83">
        <v>433</v>
      </c>
      <c r="P25" s="83">
        <v>0</v>
      </c>
    </row>
    <row r="26" spans="1:16" x14ac:dyDescent="0.3">
      <c r="A26">
        <v>29573</v>
      </c>
      <c r="B26" t="s">
        <v>64</v>
      </c>
      <c r="C26">
        <f>VLOOKUP(A26,Table69[],3,FALSE)</f>
        <v>544</v>
      </c>
      <c r="D26">
        <f>VLOOKUP(A26,Table69[],4,FALSE)</f>
        <v>0</v>
      </c>
      <c r="H26">
        <v>29710</v>
      </c>
      <c r="I26" t="s">
        <v>7</v>
      </c>
      <c r="J26">
        <v>448.65</v>
      </c>
      <c r="K26">
        <v>0</v>
      </c>
      <c r="N26" s="35">
        <v>29454</v>
      </c>
      <c r="O26" s="83">
        <v>746</v>
      </c>
      <c r="P26" s="83">
        <v>0</v>
      </c>
    </row>
    <row r="27" spans="1:16" x14ac:dyDescent="0.3">
      <c r="A27">
        <v>29617</v>
      </c>
      <c r="B27" t="s">
        <v>64</v>
      </c>
      <c r="C27">
        <f>VLOOKUP(A27,Table69[],3,FALSE)</f>
        <v>648</v>
      </c>
      <c r="D27">
        <f>VLOOKUP(A27,Table69[],4,FALSE)</f>
        <v>0</v>
      </c>
      <c r="H27">
        <v>29709</v>
      </c>
      <c r="I27" t="s">
        <v>7</v>
      </c>
      <c r="J27">
        <v>421</v>
      </c>
      <c r="K27">
        <v>0</v>
      </c>
      <c r="N27" s="35">
        <v>29465</v>
      </c>
      <c r="O27" s="83">
        <v>663</v>
      </c>
      <c r="P27" s="83">
        <v>0</v>
      </c>
    </row>
    <row r="28" spans="1:16" x14ac:dyDescent="0.3">
      <c r="A28">
        <v>29608</v>
      </c>
      <c r="B28" t="s">
        <v>64</v>
      </c>
      <c r="C28">
        <f>VLOOKUP(A28,Table69[],3,FALSE)</f>
        <v>493</v>
      </c>
      <c r="D28">
        <f>VLOOKUP(A28,Table69[],4,FALSE)</f>
        <v>0</v>
      </c>
      <c r="H28">
        <v>29708</v>
      </c>
      <c r="I28" t="s">
        <v>7</v>
      </c>
      <c r="J28">
        <v>576</v>
      </c>
      <c r="K28">
        <v>0</v>
      </c>
      <c r="N28" s="35">
        <v>29466</v>
      </c>
      <c r="O28" s="83">
        <v>23</v>
      </c>
      <c r="P28" s="83">
        <v>0</v>
      </c>
    </row>
    <row r="29" spans="1:16" x14ac:dyDescent="0.3">
      <c r="A29">
        <v>29641</v>
      </c>
      <c r="B29" t="s">
        <v>64</v>
      </c>
      <c r="C29">
        <f>VLOOKUP(A29,Table69[],3,FALSE)</f>
        <v>618</v>
      </c>
      <c r="D29">
        <f>VLOOKUP(A29,Table69[],4,FALSE)</f>
        <v>0</v>
      </c>
      <c r="H29">
        <v>29707</v>
      </c>
      <c r="I29" t="s">
        <v>7</v>
      </c>
      <c r="J29">
        <v>31</v>
      </c>
      <c r="K29">
        <v>31</v>
      </c>
      <c r="N29" s="35">
        <v>29475</v>
      </c>
      <c r="O29" s="83">
        <v>816</v>
      </c>
      <c r="P29" s="83">
        <v>0</v>
      </c>
    </row>
    <row r="30" spans="1:16" x14ac:dyDescent="0.3">
      <c r="A30">
        <v>29687</v>
      </c>
      <c r="B30" t="s">
        <v>64</v>
      </c>
      <c r="C30">
        <f>VLOOKUP(A30,Table69[],3,FALSE)</f>
        <v>430</v>
      </c>
      <c r="D30">
        <f>VLOOKUP(A30,Table69[],4,FALSE)</f>
        <v>430</v>
      </c>
      <c r="H30">
        <v>29706</v>
      </c>
      <c r="I30" t="s">
        <v>7</v>
      </c>
      <c r="J30">
        <v>428</v>
      </c>
      <c r="K30">
        <v>428</v>
      </c>
      <c r="N30" s="35">
        <v>29478</v>
      </c>
      <c r="O30" s="83">
        <v>540</v>
      </c>
      <c r="P30" s="83">
        <v>0</v>
      </c>
    </row>
    <row r="31" spans="1:16" x14ac:dyDescent="0.3">
      <c r="A31">
        <v>29654</v>
      </c>
      <c r="B31" t="s">
        <v>64</v>
      </c>
      <c r="C31">
        <f>VLOOKUP(A31,Table69[],3,FALSE)</f>
        <v>513</v>
      </c>
      <c r="D31">
        <f>VLOOKUP(A31,Table69[],4,FALSE)</f>
        <v>513</v>
      </c>
      <c r="H31">
        <v>29705</v>
      </c>
      <c r="I31" t="s">
        <v>7</v>
      </c>
      <c r="J31">
        <v>436</v>
      </c>
      <c r="K31">
        <v>0</v>
      </c>
      <c r="N31" s="35">
        <v>29480</v>
      </c>
      <c r="O31" s="83">
        <v>424</v>
      </c>
      <c r="P31" s="83">
        <v>0</v>
      </c>
    </row>
    <row r="32" spans="1:16" x14ac:dyDescent="0.3">
      <c r="A32">
        <v>29567</v>
      </c>
      <c r="B32" t="s">
        <v>64</v>
      </c>
      <c r="C32">
        <f>VLOOKUP(A32,Table69[],3,FALSE)</f>
        <v>420</v>
      </c>
      <c r="D32">
        <f>VLOOKUP(A32,Table69[],4,FALSE)</f>
        <v>420</v>
      </c>
      <c r="H32">
        <v>29704</v>
      </c>
      <c r="I32" t="s">
        <v>7</v>
      </c>
      <c r="J32">
        <v>686</v>
      </c>
      <c r="K32">
        <v>0</v>
      </c>
      <c r="N32" s="35">
        <v>29482</v>
      </c>
      <c r="O32" s="83">
        <v>746</v>
      </c>
      <c r="P32" s="83">
        <v>0</v>
      </c>
    </row>
    <row r="33" spans="1:16" x14ac:dyDescent="0.3">
      <c r="A33">
        <v>29584</v>
      </c>
      <c r="B33" t="s">
        <v>64</v>
      </c>
      <c r="C33">
        <f>VLOOKUP(A33,Table69[],3,FALSE)</f>
        <v>852</v>
      </c>
      <c r="D33">
        <f>VLOOKUP(A33,Table69[],4,FALSE)</f>
        <v>852</v>
      </c>
      <c r="H33">
        <v>29703</v>
      </c>
      <c r="I33" t="s">
        <v>7</v>
      </c>
      <c r="J33">
        <v>709</v>
      </c>
      <c r="K33">
        <v>0</v>
      </c>
      <c r="N33" s="35">
        <v>29484</v>
      </c>
      <c r="O33" s="83">
        <v>1024</v>
      </c>
      <c r="P33" s="83">
        <v>0</v>
      </c>
    </row>
    <row r="34" spans="1:16" x14ac:dyDescent="0.3">
      <c r="A34">
        <v>29626</v>
      </c>
      <c r="B34" t="s">
        <v>64</v>
      </c>
      <c r="C34">
        <f>VLOOKUP(A34,Table69[],3,FALSE)</f>
        <v>617</v>
      </c>
      <c r="D34">
        <f>VLOOKUP(A34,Table69[],4,FALSE)</f>
        <v>0</v>
      </c>
      <c r="H34">
        <v>29702</v>
      </c>
      <c r="I34" t="s">
        <v>7</v>
      </c>
      <c r="J34">
        <v>623</v>
      </c>
      <c r="K34">
        <v>0</v>
      </c>
      <c r="N34" s="35">
        <v>29485</v>
      </c>
      <c r="O34" s="83">
        <v>563</v>
      </c>
      <c r="P34" s="83">
        <v>563</v>
      </c>
    </row>
    <row r="35" spans="1:16" x14ac:dyDescent="0.3">
      <c r="A35">
        <v>29304</v>
      </c>
      <c r="B35" t="s">
        <v>64</v>
      </c>
      <c r="C35">
        <f>VLOOKUP(A35,Table69[],3,FALSE)</f>
        <v>438</v>
      </c>
      <c r="D35">
        <f>VLOOKUP(A35,Table69[],4,FALSE)</f>
        <v>0</v>
      </c>
      <c r="H35">
        <v>29700</v>
      </c>
      <c r="I35" t="s">
        <v>7</v>
      </c>
      <c r="J35">
        <v>1662</v>
      </c>
      <c r="K35">
        <v>0</v>
      </c>
      <c r="N35" s="35">
        <v>29487</v>
      </c>
      <c r="O35" s="83">
        <v>436</v>
      </c>
      <c r="P35" s="83">
        <v>0</v>
      </c>
    </row>
    <row r="36" spans="1:16" x14ac:dyDescent="0.3">
      <c r="A36">
        <v>29370</v>
      </c>
      <c r="B36" t="s">
        <v>64</v>
      </c>
      <c r="C36">
        <f>VLOOKUP(A36,Table69[],3,FALSE)</f>
        <v>458.5</v>
      </c>
      <c r="D36">
        <f>VLOOKUP(A36,Table69[],4,FALSE)</f>
        <v>0</v>
      </c>
      <c r="H36">
        <v>29699</v>
      </c>
      <c r="I36" t="s">
        <v>7</v>
      </c>
      <c r="J36">
        <v>434</v>
      </c>
      <c r="K36">
        <v>0</v>
      </c>
      <c r="N36" s="35">
        <v>29491</v>
      </c>
      <c r="O36" s="83">
        <v>657</v>
      </c>
      <c r="P36" s="83">
        <v>0</v>
      </c>
    </row>
    <row r="37" spans="1:16" x14ac:dyDescent="0.3">
      <c r="A37">
        <v>29693</v>
      </c>
      <c r="B37" t="s">
        <v>64</v>
      </c>
      <c r="C37">
        <f>VLOOKUP(A37,Table69[],3,FALSE)</f>
        <v>459</v>
      </c>
      <c r="D37">
        <f>VLOOKUP(A37,Table69[],4,FALSE)</f>
        <v>0</v>
      </c>
      <c r="H37">
        <v>29698</v>
      </c>
      <c r="I37" t="s">
        <v>7</v>
      </c>
      <c r="J37">
        <v>546</v>
      </c>
      <c r="K37">
        <v>0</v>
      </c>
      <c r="N37" s="35">
        <v>29499</v>
      </c>
      <c r="O37" s="83">
        <v>519</v>
      </c>
      <c r="P37" s="83">
        <v>0</v>
      </c>
    </row>
    <row r="38" spans="1:16" x14ac:dyDescent="0.3">
      <c r="A38">
        <v>29431</v>
      </c>
      <c r="B38" t="s">
        <v>64</v>
      </c>
      <c r="C38">
        <f>VLOOKUP(A38,Table69[],3,FALSE)</f>
        <v>417</v>
      </c>
      <c r="D38">
        <f>VLOOKUP(A38,Table69[],4,FALSE)</f>
        <v>0</v>
      </c>
      <c r="H38">
        <v>29697</v>
      </c>
      <c r="I38" t="s">
        <v>7</v>
      </c>
      <c r="J38">
        <v>4490</v>
      </c>
      <c r="K38">
        <v>0</v>
      </c>
      <c r="N38" s="35">
        <v>29506</v>
      </c>
      <c r="O38" s="83">
        <v>197</v>
      </c>
      <c r="P38" s="83">
        <v>0</v>
      </c>
    </row>
    <row r="39" spans="1:16" x14ac:dyDescent="0.3">
      <c r="A39">
        <v>29558</v>
      </c>
      <c r="B39" t="s">
        <v>38</v>
      </c>
      <c r="C39">
        <f>VLOOKUP(A39,Table69[],3,FALSE)</f>
        <v>53</v>
      </c>
      <c r="D39">
        <f>VLOOKUP(A39,Table69[],4,FALSE)</f>
        <v>0</v>
      </c>
      <c r="H39">
        <v>29695</v>
      </c>
      <c r="I39" t="s">
        <v>7</v>
      </c>
      <c r="J39">
        <v>690</v>
      </c>
      <c r="K39">
        <v>0</v>
      </c>
      <c r="N39" s="35">
        <v>29512</v>
      </c>
      <c r="O39" s="83">
        <v>491</v>
      </c>
      <c r="P39" s="83">
        <v>491</v>
      </c>
    </row>
    <row r="40" spans="1:16" x14ac:dyDescent="0.3">
      <c r="A40">
        <v>29633</v>
      </c>
      <c r="B40" t="s">
        <v>38</v>
      </c>
      <c r="C40">
        <f>VLOOKUP(A40,Table69[],3,FALSE)</f>
        <v>544</v>
      </c>
      <c r="D40">
        <f>VLOOKUP(A40,Table69[],4,FALSE)</f>
        <v>0</v>
      </c>
      <c r="H40">
        <v>29694</v>
      </c>
      <c r="I40" t="s">
        <v>7</v>
      </c>
      <c r="J40">
        <v>485</v>
      </c>
      <c r="K40">
        <v>0</v>
      </c>
      <c r="N40" s="35">
        <v>29514</v>
      </c>
      <c r="O40" s="83">
        <v>358</v>
      </c>
      <c r="P40" s="83">
        <v>0</v>
      </c>
    </row>
    <row r="41" spans="1:16" x14ac:dyDescent="0.3">
      <c r="A41">
        <v>29570</v>
      </c>
      <c r="B41" t="s">
        <v>38</v>
      </c>
      <c r="C41">
        <f>VLOOKUP(A41,Table69[],3,FALSE)</f>
        <v>77</v>
      </c>
      <c r="D41">
        <f>VLOOKUP(A41,Table69[],4,FALSE)</f>
        <v>0</v>
      </c>
      <c r="H41">
        <v>29693</v>
      </c>
      <c r="I41" t="s">
        <v>66</v>
      </c>
      <c r="J41">
        <v>459</v>
      </c>
      <c r="K41">
        <v>0</v>
      </c>
      <c r="N41" s="35">
        <v>29518</v>
      </c>
      <c r="O41" s="83">
        <v>267</v>
      </c>
      <c r="P41" s="83">
        <v>0</v>
      </c>
    </row>
    <row r="42" spans="1:16" x14ac:dyDescent="0.3">
      <c r="A42">
        <v>29545</v>
      </c>
      <c r="B42" t="s">
        <v>38</v>
      </c>
      <c r="C42">
        <f>VLOOKUP(A42,Table69[],3,FALSE)</f>
        <v>516</v>
      </c>
      <c r="D42">
        <f>VLOOKUP(A42,Table69[],4,FALSE)</f>
        <v>0</v>
      </c>
      <c r="H42">
        <v>29692</v>
      </c>
      <c r="I42" t="s">
        <v>7</v>
      </c>
      <c r="J42">
        <v>476</v>
      </c>
      <c r="K42">
        <v>0</v>
      </c>
      <c r="N42" s="35">
        <v>29519</v>
      </c>
      <c r="O42" s="83">
        <v>23</v>
      </c>
      <c r="P42" s="83">
        <v>0</v>
      </c>
    </row>
    <row r="43" spans="1:16" x14ac:dyDescent="0.3">
      <c r="A43">
        <v>29678</v>
      </c>
      <c r="B43" t="s">
        <v>38</v>
      </c>
      <c r="C43">
        <f>VLOOKUP(A43,Table69[],3,FALSE)</f>
        <v>600</v>
      </c>
      <c r="D43">
        <f>VLOOKUP(A43,Table69[],4,FALSE)</f>
        <v>0</v>
      </c>
      <c r="H43">
        <v>29691</v>
      </c>
      <c r="I43" t="s">
        <v>7</v>
      </c>
      <c r="J43">
        <v>449</v>
      </c>
      <c r="K43">
        <v>0</v>
      </c>
      <c r="N43" s="35">
        <v>29520</v>
      </c>
      <c r="O43" s="83">
        <v>498</v>
      </c>
      <c r="P43" s="83">
        <v>0</v>
      </c>
    </row>
    <row r="44" spans="1:16" x14ac:dyDescent="0.3">
      <c r="A44">
        <v>29580</v>
      </c>
      <c r="B44" t="s">
        <v>38</v>
      </c>
      <c r="C44">
        <f>VLOOKUP(A44,Table69[],3,FALSE)</f>
        <v>442</v>
      </c>
      <c r="D44">
        <f>VLOOKUP(A44,Table69[],4,FALSE)</f>
        <v>0</v>
      </c>
      <c r="H44">
        <v>29690</v>
      </c>
      <c r="I44" t="s">
        <v>8</v>
      </c>
      <c r="J44">
        <v>544</v>
      </c>
      <c r="K44">
        <v>0</v>
      </c>
      <c r="N44" s="35">
        <v>29523</v>
      </c>
      <c r="O44" s="83">
        <v>414</v>
      </c>
      <c r="P44" s="83">
        <v>0</v>
      </c>
    </row>
    <row r="45" spans="1:16" x14ac:dyDescent="0.3">
      <c r="A45">
        <v>29533</v>
      </c>
      <c r="B45" t="s">
        <v>38</v>
      </c>
      <c r="C45">
        <f>VLOOKUP(A45,Table69[],3,FALSE)</f>
        <v>256</v>
      </c>
      <c r="D45">
        <f>VLOOKUP(A45,Table69[],4,FALSE)</f>
        <v>0</v>
      </c>
      <c r="H45">
        <v>29689</v>
      </c>
      <c r="I45" t="s">
        <v>7</v>
      </c>
      <c r="J45">
        <v>630</v>
      </c>
      <c r="K45">
        <v>0</v>
      </c>
      <c r="N45" s="35">
        <v>29529</v>
      </c>
      <c r="O45" s="83">
        <v>342</v>
      </c>
      <c r="P45" s="83">
        <v>0</v>
      </c>
    </row>
    <row r="46" spans="1:16" x14ac:dyDescent="0.3">
      <c r="A46">
        <v>29350</v>
      </c>
      <c r="B46" t="s">
        <v>38</v>
      </c>
      <c r="C46">
        <f>VLOOKUP(A46,Table69[],3,FALSE)</f>
        <v>489</v>
      </c>
      <c r="D46">
        <f>VLOOKUP(A46,Table69[],4,FALSE)</f>
        <v>0</v>
      </c>
      <c r="H46">
        <v>29688</v>
      </c>
      <c r="I46" t="s">
        <v>91</v>
      </c>
      <c r="J46">
        <v>449</v>
      </c>
      <c r="K46">
        <v>0</v>
      </c>
      <c r="N46" s="35">
        <v>29531</v>
      </c>
      <c r="O46" s="83">
        <v>808</v>
      </c>
      <c r="P46" s="83">
        <v>0</v>
      </c>
    </row>
    <row r="47" spans="1:16" x14ac:dyDescent="0.3">
      <c r="A47">
        <v>29306</v>
      </c>
      <c r="B47" t="s">
        <v>38</v>
      </c>
      <c r="C47">
        <f>VLOOKUP(A47,Table69[],3,FALSE)</f>
        <v>480</v>
      </c>
      <c r="D47">
        <f>VLOOKUP(A47,Table69[],4,FALSE)</f>
        <v>0</v>
      </c>
      <c r="H47">
        <v>29687</v>
      </c>
      <c r="I47" t="s">
        <v>66</v>
      </c>
      <c r="J47">
        <v>430</v>
      </c>
      <c r="K47">
        <v>430</v>
      </c>
      <c r="N47" s="35">
        <v>29533</v>
      </c>
      <c r="O47" s="83">
        <v>256</v>
      </c>
      <c r="P47" s="83">
        <v>0</v>
      </c>
    </row>
    <row r="48" spans="1:16" x14ac:dyDescent="0.3">
      <c r="A48">
        <v>29475</v>
      </c>
      <c r="B48" t="s">
        <v>38</v>
      </c>
      <c r="C48">
        <f>VLOOKUP(A48,Table69[],3,FALSE)</f>
        <v>816</v>
      </c>
      <c r="D48">
        <f>VLOOKUP(A48,Table69[],4,FALSE)</f>
        <v>0</v>
      </c>
      <c r="H48">
        <v>29686</v>
      </c>
      <c r="I48" t="s">
        <v>11</v>
      </c>
      <c r="J48">
        <v>525</v>
      </c>
      <c r="K48">
        <v>525</v>
      </c>
      <c r="N48" s="35">
        <v>29537</v>
      </c>
      <c r="O48" s="83">
        <v>684</v>
      </c>
      <c r="P48" s="83">
        <v>0</v>
      </c>
    </row>
    <row r="49" spans="1:16" x14ac:dyDescent="0.3">
      <c r="A49">
        <v>29482</v>
      </c>
      <c r="B49" t="s">
        <v>38</v>
      </c>
      <c r="C49">
        <f>VLOOKUP(A49,Table69[],3,FALSE)</f>
        <v>746</v>
      </c>
      <c r="D49">
        <f>VLOOKUP(A49,Table69[],4,FALSE)</f>
        <v>0</v>
      </c>
      <c r="H49">
        <v>29685</v>
      </c>
      <c r="I49" t="s">
        <v>91</v>
      </c>
      <c r="J49">
        <v>105</v>
      </c>
      <c r="K49">
        <v>0</v>
      </c>
      <c r="N49" s="35">
        <v>29539</v>
      </c>
      <c r="O49" s="83">
        <v>475</v>
      </c>
      <c r="P49" s="83">
        <v>0</v>
      </c>
    </row>
    <row r="50" spans="1:16" x14ac:dyDescent="0.3">
      <c r="A50">
        <v>29385</v>
      </c>
      <c r="B50" t="s">
        <v>39</v>
      </c>
      <c r="C50">
        <f>VLOOKUP(A50,Table69[],3,FALSE)</f>
        <v>577</v>
      </c>
      <c r="D50">
        <f>VLOOKUP(A50,Table69[],4,FALSE)</f>
        <v>0</v>
      </c>
      <c r="H50">
        <v>29684</v>
      </c>
      <c r="I50" t="s">
        <v>11</v>
      </c>
      <c r="J50">
        <v>509</v>
      </c>
      <c r="K50">
        <v>509</v>
      </c>
      <c r="N50" s="35">
        <v>29540</v>
      </c>
      <c r="O50" s="83">
        <v>927</v>
      </c>
      <c r="P50" s="83">
        <v>0</v>
      </c>
    </row>
    <row r="51" spans="1:16" x14ac:dyDescent="0.3">
      <c r="A51">
        <v>29564</v>
      </c>
      <c r="B51" t="s">
        <v>39</v>
      </c>
      <c r="C51">
        <f>VLOOKUP(A51,Table69[],3,FALSE)</f>
        <v>472</v>
      </c>
      <c r="D51">
        <f>VLOOKUP(A51,Table69[],4,FALSE)</f>
        <v>0</v>
      </c>
      <c r="H51">
        <v>29683</v>
      </c>
      <c r="I51" t="s">
        <v>11</v>
      </c>
      <c r="J51">
        <v>827</v>
      </c>
      <c r="K51">
        <v>827</v>
      </c>
      <c r="N51" s="35">
        <v>29542</v>
      </c>
      <c r="O51" s="83">
        <v>735</v>
      </c>
      <c r="P51" s="83">
        <v>0</v>
      </c>
    </row>
    <row r="52" spans="1:16" x14ac:dyDescent="0.3">
      <c r="A52">
        <v>29631</v>
      </c>
      <c r="B52" t="s">
        <v>39</v>
      </c>
      <c r="C52">
        <f>VLOOKUP(A52,Table69[],3,FALSE)</f>
        <v>447</v>
      </c>
      <c r="D52">
        <f>VLOOKUP(A52,Table69[],4,FALSE)</f>
        <v>0</v>
      </c>
      <c r="H52">
        <v>29682</v>
      </c>
      <c r="I52" t="s">
        <v>11</v>
      </c>
      <c r="J52">
        <v>603</v>
      </c>
      <c r="K52">
        <v>603</v>
      </c>
      <c r="N52" s="35">
        <v>29545</v>
      </c>
      <c r="O52" s="83">
        <v>516</v>
      </c>
      <c r="P52" s="83">
        <v>0</v>
      </c>
    </row>
    <row r="53" spans="1:16" x14ac:dyDescent="0.3">
      <c r="A53">
        <v>29632</v>
      </c>
      <c r="B53" t="s">
        <v>39</v>
      </c>
      <c r="C53">
        <f>VLOOKUP(A53,Table69[],3,FALSE)</f>
        <v>1084</v>
      </c>
      <c r="D53">
        <f>VLOOKUP(A53,Table69[],4,FALSE)</f>
        <v>0</v>
      </c>
      <c r="H53">
        <v>29681</v>
      </c>
      <c r="I53" t="s">
        <v>91</v>
      </c>
      <c r="J53">
        <v>473</v>
      </c>
      <c r="K53">
        <v>0</v>
      </c>
      <c r="N53" s="35">
        <v>29549</v>
      </c>
      <c r="O53" s="83">
        <v>533</v>
      </c>
      <c r="P53" s="83">
        <v>533</v>
      </c>
    </row>
    <row r="54" spans="1:16" x14ac:dyDescent="0.3">
      <c r="A54">
        <v>29604</v>
      </c>
      <c r="B54" t="s">
        <v>39</v>
      </c>
      <c r="C54">
        <f>VLOOKUP(A54,Table69[],3,FALSE)</f>
        <v>1129</v>
      </c>
      <c r="D54">
        <f>VLOOKUP(A54,Table69[],4,FALSE)</f>
        <v>0</v>
      </c>
      <c r="H54">
        <v>29680</v>
      </c>
      <c r="I54" t="s">
        <v>66</v>
      </c>
      <c r="J54">
        <v>1454.65</v>
      </c>
      <c r="K54">
        <v>1454.65</v>
      </c>
      <c r="N54" s="35">
        <v>29550</v>
      </c>
      <c r="O54" s="83">
        <v>35</v>
      </c>
      <c r="P54" s="83">
        <v>0</v>
      </c>
    </row>
    <row r="55" spans="1:16" x14ac:dyDescent="0.3">
      <c r="A55">
        <v>29606</v>
      </c>
      <c r="B55" t="s">
        <v>39</v>
      </c>
      <c r="C55">
        <f>VLOOKUP(A55,Table69[],3,FALSE)</f>
        <v>532</v>
      </c>
      <c r="D55">
        <f>VLOOKUP(A55,Table69[],4,FALSE)</f>
        <v>532</v>
      </c>
      <c r="H55">
        <v>29679</v>
      </c>
      <c r="I55" t="s">
        <v>11</v>
      </c>
      <c r="J55">
        <v>508</v>
      </c>
      <c r="K55">
        <v>508</v>
      </c>
      <c r="N55" s="35">
        <v>29551</v>
      </c>
      <c r="O55" s="83">
        <v>925</v>
      </c>
      <c r="P55" s="83">
        <v>0</v>
      </c>
    </row>
    <row r="56" spans="1:16" x14ac:dyDescent="0.3">
      <c r="A56">
        <v>29592</v>
      </c>
      <c r="B56" t="s">
        <v>39</v>
      </c>
      <c r="C56">
        <f>VLOOKUP(A56,Table69[],3,FALSE)</f>
        <v>649</v>
      </c>
      <c r="D56">
        <f>VLOOKUP(A56,Table69[],4,FALSE)</f>
        <v>0</v>
      </c>
      <c r="H56">
        <v>29678</v>
      </c>
      <c r="I56" t="s">
        <v>18</v>
      </c>
      <c r="J56">
        <v>600</v>
      </c>
      <c r="K56">
        <v>0</v>
      </c>
      <c r="N56" s="35">
        <v>29553</v>
      </c>
      <c r="O56" s="83">
        <v>188</v>
      </c>
      <c r="P56" s="83">
        <v>0</v>
      </c>
    </row>
    <row r="57" spans="1:16" x14ac:dyDescent="0.3">
      <c r="A57">
        <v>29441</v>
      </c>
      <c r="B57" t="s">
        <v>39</v>
      </c>
      <c r="C57">
        <f>VLOOKUP(A57,Table69[],3,FALSE)</f>
        <v>452</v>
      </c>
      <c r="D57">
        <f>VLOOKUP(A57,Table69[],4,FALSE)</f>
        <v>0</v>
      </c>
      <c r="H57">
        <v>29677</v>
      </c>
      <c r="I57" t="s">
        <v>11</v>
      </c>
      <c r="J57">
        <v>509</v>
      </c>
      <c r="K57">
        <v>509</v>
      </c>
      <c r="N57" s="35">
        <v>29554</v>
      </c>
      <c r="O57" s="83">
        <v>432</v>
      </c>
      <c r="P57" s="83">
        <v>0</v>
      </c>
    </row>
    <row r="58" spans="1:16" x14ac:dyDescent="0.3">
      <c r="A58">
        <v>29491</v>
      </c>
      <c r="B58" t="s">
        <v>39</v>
      </c>
      <c r="C58">
        <f>VLOOKUP(A58,Table69[],3,FALSE)</f>
        <v>657</v>
      </c>
      <c r="D58">
        <f>VLOOKUP(A58,Table69[],4,FALSE)</f>
        <v>0</v>
      </c>
      <c r="H58">
        <v>29676</v>
      </c>
      <c r="I58" t="s">
        <v>11</v>
      </c>
      <c r="J58">
        <v>406</v>
      </c>
      <c r="K58">
        <v>406</v>
      </c>
      <c r="N58" s="35">
        <v>29555</v>
      </c>
      <c r="O58" s="83">
        <v>698</v>
      </c>
      <c r="P58" s="83">
        <v>0</v>
      </c>
    </row>
    <row r="59" spans="1:16" x14ac:dyDescent="0.3">
      <c r="A59">
        <v>29638</v>
      </c>
      <c r="B59" t="s">
        <v>39</v>
      </c>
      <c r="C59">
        <f>VLOOKUP(A59,Table69[],3,FALSE)</f>
        <v>457</v>
      </c>
      <c r="D59">
        <f>VLOOKUP(A59,Table69[],4,FALSE)</f>
        <v>0</v>
      </c>
      <c r="H59">
        <v>29675</v>
      </c>
      <c r="I59" t="s">
        <v>11</v>
      </c>
      <c r="J59">
        <v>682</v>
      </c>
      <c r="K59">
        <v>0</v>
      </c>
      <c r="N59" s="35">
        <v>29556</v>
      </c>
      <c r="O59" s="83">
        <v>625</v>
      </c>
      <c r="P59" s="83">
        <v>0</v>
      </c>
    </row>
    <row r="60" spans="1:16" x14ac:dyDescent="0.3">
      <c r="A60">
        <v>29571</v>
      </c>
      <c r="B60" t="s">
        <v>39</v>
      </c>
      <c r="C60">
        <f>VLOOKUP(A60,Table69[],3,FALSE)</f>
        <v>449</v>
      </c>
      <c r="D60">
        <f>VLOOKUP(A60,Table69[],4,FALSE)</f>
        <v>0</v>
      </c>
      <c r="H60">
        <v>29674</v>
      </c>
      <c r="I60" t="s">
        <v>11</v>
      </c>
      <c r="J60">
        <v>500</v>
      </c>
      <c r="K60">
        <v>500</v>
      </c>
      <c r="N60" s="35">
        <v>29557</v>
      </c>
      <c r="O60" s="83">
        <v>443.25</v>
      </c>
      <c r="P60" s="83">
        <v>0</v>
      </c>
    </row>
    <row r="61" spans="1:16" x14ac:dyDescent="0.3">
      <c r="A61">
        <v>29635</v>
      </c>
      <c r="B61" t="s">
        <v>39</v>
      </c>
      <c r="C61">
        <f>VLOOKUP(A61,Table69[],3,FALSE)</f>
        <v>714.65</v>
      </c>
      <c r="D61">
        <f>VLOOKUP(A61,Table69[],4,FALSE)</f>
        <v>714.65</v>
      </c>
      <c r="H61">
        <v>29673</v>
      </c>
      <c r="I61" t="s">
        <v>7</v>
      </c>
      <c r="J61">
        <v>0</v>
      </c>
      <c r="K61">
        <v>0</v>
      </c>
      <c r="N61" s="35">
        <v>29558</v>
      </c>
      <c r="O61" s="83">
        <v>53</v>
      </c>
      <c r="P61" s="83">
        <v>0</v>
      </c>
    </row>
    <row r="62" spans="1:16" x14ac:dyDescent="0.3">
      <c r="A62">
        <v>29671</v>
      </c>
      <c r="B62" t="s">
        <v>39</v>
      </c>
      <c r="C62">
        <f>VLOOKUP(A62,Table69[],3,FALSE)</f>
        <v>431</v>
      </c>
      <c r="D62">
        <f>VLOOKUP(A62,Table69[],4,FALSE)</f>
        <v>0</v>
      </c>
      <c r="H62">
        <v>29672</v>
      </c>
      <c r="I62" t="s">
        <v>11</v>
      </c>
      <c r="J62">
        <v>508</v>
      </c>
      <c r="K62">
        <v>508</v>
      </c>
      <c r="N62" s="35">
        <v>29560</v>
      </c>
      <c r="O62" s="83">
        <v>748</v>
      </c>
      <c r="P62" s="83">
        <v>748</v>
      </c>
    </row>
    <row r="63" spans="1:16" x14ac:dyDescent="0.3">
      <c r="A63">
        <v>29514</v>
      </c>
      <c r="B63" t="s">
        <v>39</v>
      </c>
      <c r="C63">
        <f>VLOOKUP(A63,Table69[],3,FALSE)</f>
        <v>358</v>
      </c>
      <c r="D63">
        <f>VLOOKUP(A63,Table69[],4,FALSE)</f>
        <v>0</v>
      </c>
      <c r="H63">
        <v>29671</v>
      </c>
      <c r="I63" t="s">
        <v>20</v>
      </c>
      <c r="J63">
        <v>431</v>
      </c>
      <c r="K63">
        <v>0</v>
      </c>
      <c r="N63" s="35">
        <v>29561</v>
      </c>
      <c r="O63" s="83">
        <v>599</v>
      </c>
      <c r="P63" s="83">
        <v>0</v>
      </c>
    </row>
    <row r="64" spans="1:16" x14ac:dyDescent="0.3">
      <c r="A64">
        <v>29551</v>
      </c>
      <c r="B64" t="s">
        <v>39</v>
      </c>
      <c r="C64">
        <f>VLOOKUP(A64,Table69[],3,FALSE)</f>
        <v>925</v>
      </c>
      <c r="D64">
        <f>VLOOKUP(A64,Table69[],4,FALSE)</f>
        <v>0</v>
      </c>
      <c r="H64">
        <v>29670</v>
      </c>
      <c r="I64" t="s">
        <v>11</v>
      </c>
      <c r="J64">
        <v>1551</v>
      </c>
      <c r="K64">
        <v>0</v>
      </c>
      <c r="N64" s="35">
        <v>29563</v>
      </c>
      <c r="O64" s="83">
        <v>818</v>
      </c>
      <c r="P64" s="83">
        <v>0</v>
      </c>
    </row>
    <row r="65" spans="1:16" x14ac:dyDescent="0.3">
      <c r="A65">
        <v>29555</v>
      </c>
      <c r="B65" t="s">
        <v>39</v>
      </c>
      <c r="C65">
        <f>VLOOKUP(A65,Table69[],3,FALSE)</f>
        <v>698</v>
      </c>
      <c r="D65">
        <f>VLOOKUP(A65,Table69[],4,FALSE)</f>
        <v>0</v>
      </c>
      <c r="H65">
        <v>29669</v>
      </c>
      <c r="I65" t="s">
        <v>7</v>
      </c>
      <c r="J65">
        <v>0</v>
      </c>
      <c r="K65">
        <v>0</v>
      </c>
      <c r="N65" s="35">
        <v>29564</v>
      </c>
      <c r="O65" s="83">
        <v>472</v>
      </c>
      <c r="P65" s="83">
        <v>0</v>
      </c>
    </row>
    <row r="66" spans="1:16" x14ac:dyDescent="0.3">
      <c r="A66">
        <v>29660</v>
      </c>
      <c r="B66" t="s">
        <v>44</v>
      </c>
      <c r="C66">
        <f>VLOOKUP(A66,Table69[],3,FALSE)</f>
        <v>975</v>
      </c>
      <c r="D66">
        <f>VLOOKUP(A66,Table69[],4,FALSE)</f>
        <v>0</v>
      </c>
      <c r="H66">
        <v>29668</v>
      </c>
      <c r="I66" t="s">
        <v>66</v>
      </c>
      <c r="J66">
        <v>1300</v>
      </c>
      <c r="K66">
        <v>1300</v>
      </c>
      <c r="N66" s="35">
        <v>29565</v>
      </c>
      <c r="O66" s="83">
        <v>902</v>
      </c>
      <c r="P66" s="83">
        <v>0</v>
      </c>
    </row>
    <row r="67" spans="1:16" x14ac:dyDescent="0.3">
      <c r="A67">
        <v>29425</v>
      </c>
      <c r="B67" t="s">
        <v>44</v>
      </c>
      <c r="C67">
        <f>VLOOKUP(A67,Table69[],3,FALSE)</f>
        <v>1427</v>
      </c>
      <c r="D67">
        <f>VLOOKUP(A67,Table69[],4,FALSE)</f>
        <v>0</v>
      </c>
      <c r="H67">
        <v>29667</v>
      </c>
      <c r="I67" t="s">
        <v>11</v>
      </c>
      <c r="J67">
        <v>307</v>
      </c>
      <c r="K67">
        <v>307</v>
      </c>
      <c r="N67" s="35">
        <v>29566</v>
      </c>
      <c r="O67" s="83">
        <v>456</v>
      </c>
      <c r="P67" s="83">
        <v>0</v>
      </c>
    </row>
    <row r="68" spans="1:16" x14ac:dyDescent="0.3">
      <c r="A68">
        <v>29554</v>
      </c>
      <c r="B68" t="s">
        <v>44</v>
      </c>
      <c r="C68">
        <f>VLOOKUP(A68,Table69[],3,FALSE)</f>
        <v>432</v>
      </c>
      <c r="D68">
        <f>VLOOKUP(A68,Table69[],4,FALSE)</f>
        <v>0</v>
      </c>
      <c r="H68">
        <v>29666</v>
      </c>
      <c r="I68" t="s">
        <v>7</v>
      </c>
      <c r="J68">
        <v>650.65</v>
      </c>
      <c r="K68">
        <v>0</v>
      </c>
      <c r="N68" s="35">
        <v>29567</v>
      </c>
      <c r="O68" s="83">
        <v>420</v>
      </c>
      <c r="P68" s="83">
        <v>420</v>
      </c>
    </row>
    <row r="69" spans="1:16" x14ac:dyDescent="0.3">
      <c r="A69">
        <v>29553</v>
      </c>
      <c r="B69" t="s">
        <v>44</v>
      </c>
      <c r="C69">
        <f>VLOOKUP(A69,Table69[],3,FALSE)</f>
        <v>188</v>
      </c>
      <c r="D69">
        <f>VLOOKUP(A69,Table69[],4,FALSE)</f>
        <v>0</v>
      </c>
      <c r="H69">
        <v>29665</v>
      </c>
      <c r="I69" t="s">
        <v>91</v>
      </c>
      <c r="J69">
        <v>324</v>
      </c>
      <c r="K69">
        <v>0</v>
      </c>
      <c r="N69" s="35">
        <v>29570</v>
      </c>
      <c r="O69" s="83">
        <v>77</v>
      </c>
      <c r="P69" s="83">
        <v>0</v>
      </c>
    </row>
    <row r="70" spans="1:16" x14ac:dyDescent="0.3">
      <c r="A70">
        <v>29539</v>
      </c>
      <c r="B70" t="s">
        <v>44</v>
      </c>
      <c r="C70">
        <f>VLOOKUP(A70,Table69[],3,FALSE)</f>
        <v>475</v>
      </c>
      <c r="D70">
        <f>VLOOKUP(A70,Table69[],4,FALSE)</f>
        <v>0</v>
      </c>
      <c r="H70">
        <v>29664</v>
      </c>
      <c r="I70" t="s">
        <v>7</v>
      </c>
      <c r="J70">
        <v>0</v>
      </c>
      <c r="K70">
        <v>0</v>
      </c>
      <c r="N70" s="35">
        <v>29571</v>
      </c>
      <c r="O70" s="83">
        <v>449</v>
      </c>
      <c r="P70" s="83">
        <v>0</v>
      </c>
    </row>
    <row r="71" spans="1:16" x14ac:dyDescent="0.3">
      <c r="A71">
        <v>29566</v>
      </c>
      <c r="B71" t="s">
        <v>44</v>
      </c>
      <c r="C71">
        <f>VLOOKUP(A71,Table69[],3,FALSE)</f>
        <v>456</v>
      </c>
      <c r="D71">
        <f>VLOOKUP(A71,Table69[],4,FALSE)</f>
        <v>0</v>
      </c>
      <c r="H71">
        <v>29663</v>
      </c>
      <c r="I71" t="s">
        <v>21</v>
      </c>
      <c r="J71">
        <v>1802.65</v>
      </c>
      <c r="K71">
        <v>0</v>
      </c>
      <c r="N71" s="35">
        <v>29572</v>
      </c>
      <c r="O71" s="83">
        <v>141</v>
      </c>
      <c r="P71" s="83">
        <v>0</v>
      </c>
    </row>
    <row r="72" spans="1:16" x14ac:dyDescent="0.3">
      <c r="A72">
        <v>29600</v>
      </c>
      <c r="B72" t="s">
        <v>44</v>
      </c>
      <c r="C72">
        <f>VLOOKUP(A72,Table69[],3,FALSE)</f>
        <v>535</v>
      </c>
      <c r="D72">
        <f>VLOOKUP(A72,Table69[],4,FALSE)</f>
        <v>0</v>
      </c>
      <c r="H72">
        <v>29662</v>
      </c>
      <c r="I72" t="s">
        <v>9</v>
      </c>
      <c r="J72">
        <v>393.65</v>
      </c>
      <c r="K72">
        <v>0</v>
      </c>
      <c r="N72" s="35">
        <v>29573</v>
      </c>
      <c r="O72" s="83">
        <v>544</v>
      </c>
      <c r="P72" s="83">
        <v>0</v>
      </c>
    </row>
    <row r="73" spans="1:16" x14ac:dyDescent="0.3">
      <c r="A73">
        <v>29607</v>
      </c>
      <c r="B73" t="s">
        <v>44</v>
      </c>
      <c r="C73">
        <f>VLOOKUP(A73,Table69[],3,FALSE)</f>
        <v>483</v>
      </c>
      <c r="D73">
        <f>VLOOKUP(A73,Table69[],4,FALSE)</f>
        <v>0</v>
      </c>
      <c r="H73">
        <v>29661</v>
      </c>
      <c r="I73" t="s">
        <v>11</v>
      </c>
      <c r="J73">
        <v>551</v>
      </c>
      <c r="K73">
        <v>0</v>
      </c>
      <c r="N73" s="35">
        <v>29574</v>
      </c>
      <c r="O73" s="83">
        <v>409</v>
      </c>
      <c r="P73" s="83">
        <v>0</v>
      </c>
    </row>
    <row r="74" spans="1:16" x14ac:dyDescent="0.3">
      <c r="A74">
        <v>29557</v>
      </c>
      <c r="B74" t="s">
        <v>44</v>
      </c>
      <c r="C74">
        <f>VLOOKUP(A74,Table69[],3,FALSE)</f>
        <v>443.25</v>
      </c>
      <c r="D74">
        <f>VLOOKUP(A74,Table69[],4,FALSE)</f>
        <v>0</v>
      </c>
      <c r="H74">
        <v>29660</v>
      </c>
      <c r="I74" t="s">
        <v>21</v>
      </c>
      <c r="J74">
        <v>975</v>
      </c>
      <c r="K74">
        <v>0</v>
      </c>
      <c r="N74" s="35">
        <v>29575</v>
      </c>
      <c r="O74" s="83">
        <v>518</v>
      </c>
      <c r="P74" s="83">
        <v>0</v>
      </c>
    </row>
    <row r="75" spans="1:16" x14ac:dyDescent="0.3">
      <c r="A75">
        <v>29575</v>
      </c>
      <c r="B75" t="s">
        <v>44</v>
      </c>
      <c r="C75">
        <f>VLOOKUP(A75,Table69[],3,FALSE)</f>
        <v>518</v>
      </c>
      <c r="D75">
        <f>VLOOKUP(A75,Table69[],4,FALSE)</f>
        <v>0</v>
      </c>
      <c r="H75">
        <v>29659</v>
      </c>
      <c r="I75" t="s">
        <v>7</v>
      </c>
      <c r="J75">
        <v>2630.8</v>
      </c>
      <c r="K75">
        <v>0</v>
      </c>
      <c r="N75" s="35">
        <v>29576</v>
      </c>
      <c r="O75" s="83">
        <v>894</v>
      </c>
      <c r="P75" s="83">
        <v>0</v>
      </c>
    </row>
    <row r="76" spans="1:16" x14ac:dyDescent="0.3">
      <c r="A76">
        <v>29574</v>
      </c>
      <c r="B76" t="s">
        <v>44</v>
      </c>
      <c r="C76">
        <f>VLOOKUP(A76,Table69[],3,FALSE)</f>
        <v>409</v>
      </c>
      <c r="D76">
        <f>VLOOKUP(A76,Table69[],4,FALSE)</f>
        <v>0</v>
      </c>
      <c r="H76">
        <v>29658</v>
      </c>
      <c r="I76" t="s">
        <v>7</v>
      </c>
      <c r="J76">
        <v>0</v>
      </c>
      <c r="K76">
        <v>0</v>
      </c>
      <c r="N76" s="35">
        <v>29578</v>
      </c>
      <c r="O76" s="83">
        <v>1431</v>
      </c>
      <c r="P76" s="83">
        <v>0</v>
      </c>
    </row>
    <row r="77" spans="1:16" x14ac:dyDescent="0.3">
      <c r="A77">
        <v>29601</v>
      </c>
      <c r="B77" t="s">
        <v>44</v>
      </c>
      <c r="C77">
        <f>VLOOKUP(A77,Table69[],3,FALSE)</f>
        <v>459</v>
      </c>
      <c r="D77">
        <f>VLOOKUP(A77,Table69[],4,FALSE)</f>
        <v>0</v>
      </c>
      <c r="H77">
        <v>29657</v>
      </c>
      <c r="I77" t="s">
        <v>7</v>
      </c>
      <c r="J77">
        <v>0</v>
      </c>
      <c r="K77">
        <v>0</v>
      </c>
      <c r="N77" s="35">
        <v>29580</v>
      </c>
      <c r="O77" s="83">
        <v>442</v>
      </c>
      <c r="P77" s="83">
        <v>0</v>
      </c>
    </row>
    <row r="78" spans="1:16" x14ac:dyDescent="0.3">
      <c r="A78">
        <v>29561</v>
      </c>
      <c r="B78" t="s">
        <v>44</v>
      </c>
      <c r="C78">
        <f>VLOOKUP(A78,Table69[],3,FALSE)</f>
        <v>599</v>
      </c>
      <c r="D78">
        <f>VLOOKUP(A78,Table69[],4,FALSE)</f>
        <v>0</v>
      </c>
      <c r="H78">
        <v>29656</v>
      </c>
      <c r="I78" t="s">
        <v>9</v>
      </c>
      <c r="J78">
        <v>446</v>
      </c>
      <c r="K78">
        <v>0</v>
      </c>
      <c r="N78" s="35">
        <v>29582</v>
      </c>
      <c r="O78" s="83">
        <v>650</v>
      </c>
      <c r="P78" s="83">
        <v>0</v>
      </c>
    </row>
    <row r="79" spans="1:16" x14ac:dyDescent="0.3">
      <c r="A79">
        <v>29663</v>
      </c>
      <c r="B79" t="s">
        <v>44</v>
      </c>
      <c r="C79">
        <f>VLOOKUP(A79,Table69[],3,FALSE)</f>
        <v>1802.65</v>
      </c>
      <c r="D79">
        <f>VLOOKUP(A79,Table69[],4,FALSE)</f>
        <v>0</v>
      </c>
      <c r="H79">
        <v>29655</v>
      </c>
      <c r="I79" t="s">
        <v>11</v>
      </c>
      <c r="J79">
        <v>448</v>
      </c>
      <c r="K79">
        <v>0</v>
      </c>
      <c r="N79" s="35">
        <v>29583</v>
      </c>
      <c r="O79" s="83">
        <v>500</v>
      </c>
      <c r="P79" s="83">
        <v>0</v>
      </c>
    </row>
    <row r="80" spans="1:16" x14ac:dyDescent="0.3">
      <c r="A80">
        <v>29499</v>
      </c>
      <c r="B80" t="s">
        <v>44</v>
      </c>
      <c r="C80">
        <f>VLOOKUP(A80,Table69[],3,FALSE)</f>
        <v>519</v>
      </c>
      <c r="D80">
        <f>VLOOKUP(A80,Table69[],4,FALSE)</f>
        <v>0</v>
      </c>
      <c r="H80">
        <v>29654</v>
      </c>
      <c r="I80" t="s">
        <v>66</v>
      </c>
      <c r="J80">
        <v>513</v>
      </c>
      <c r="K80">
        <v>513</v>
      </c>
      <c r="N80" s="35">
        <v>29584</v>
      </c>
      <c r="O80" s="83">
        <v>852</v>
      </c>
      <c r="P80" s="83">
        <v>852</v>
      </c>
    </row>
    <row r="81" spans="1:16" x14ac:dyDescent="0.3">
      <c r="A81">
        <v>29415</v>
      </c>
      <c r="B81" t="s">
        <v>44</v>
      </c>
      <c r="C81">
        <f>VLOOKUP(A81,Table69[],3,FALSE)</f>
        <v>423</v>
      </c>
      <c r="D81">
        <f>VLOOKUP(A81,Table69[],4,FALSE)</f>
        <v>0</v>
      </c>
      <c r="H81">
        <v>29653</v>
      </c>
      <c r="I81" t="s">
        <v>7</v>
      </c>
      <c r="J81">
        <v>0</v>
      </c>
      <c r="K81">
        <v>0</v>
      </c>
      <c r="N81" s="35">
        <v>29586</v>
      </c>
      <c r="O81" s="83">
        <v>483</v>
      </c>
      <c r="P81" s="83">
        <v>0</v>
      </c>
    </row>
    <row r="82" spans="1:16" x14ac:dyDescent="0.3">
      <c r="A82">
        <v>29594</v>
      </c>
      <c r="B82" t="s">
        <v>44</v>
      </c>
      <c r="C82">
        <f>VLOOKUP(A82,Table69[],3,FALSE)</f>
        <v>2004</v>
      </c>
      <c r="D82">
        <f>VLOOKUP(A82,Table69[],4,FALSE)</f>
        <v>0</v>
      </c>
      <c r="H82">
        <v>29652</v>
      </c>
      <c r="I82" t="s">
        <v>11</v>
      </c>
      <c r="J82">
        <v>454</v>
      </c>
      <c r="K82">
        <v>0</v>
      </c>
      <c r="N82" s="35">
        <v>29588</v>
      </c>
      <c r="O82" s="83">
        <v>465</v>
      </c>
      <c r="P82" s="83">
        <v>0</v>
      </c>
    </row>
    <row r="83" spans="1:16" x14ac:dyDescent="0.3">
      <c r="A83">
        <v>29690</v>
      </c>
      <c r="B83" t="s">
        <v>1</v>
      </c>
      <c r="C83">
        <f>VLOOKUP(A83,Table69[],3,FALSE)</f>
        <v>544</v>
      </c>
      <c r="D83">
        <f>VLOOKUP(A83,Table69[],4,FALSE)</f>
        <v>0</v>
      </c>
      <c r="H83">
        <v>29651</v>
      </c>
      <c r="I83" t="s">
        <v>7</v>
      </c>
      <c r="J83">
        <v>0</v>
      </c>
      <c r="K83">
        <v>0</v>
      </c>
      <c r="N83" s="35">
        <v>29589</v>
      </c>
      <c r="O83" s="83">
        <v>404</v>
      </c>
      <c r="P83" s="83">
        <v>0</v>
      </c>
    </row>
    <row r="84" spans="1:16" x14ac:dyDescent="0.3">
      <c r="A84">
        <v>29550</v>
      </c>
      <c r="B84" t="s">
        <v>1</v>
      </c>
      <c r="C84">
        <f>VLOOKUP(A84,Table69[],3,FALSE)</f>
        <v>35</v>
      </c>
      <c r="D84">
        <f>VLOOKUP(A84,Table69[],4,FALSE)</f>
        <v>0</v>
      </c>
      <c r="H84">
        <v>29650</v>
      </c>
      <c r="I84" t="s">
        <v>9</v>
      </c>
      <c r="J84">
        <v>1127</v>
      </c>
      <c r="K84">
        <v>0</v>
      </c>
      <c r="N84" s="35">
        <v>29590</v>
      </c>
      <c r="O84" s="83">
        <v>435</v>
      </c>
      <c r="P84" s="83">
        <v>0</v>
      </c>
    </row>
    <row r="85" spans="1:16" x14ac:dyDescent="0.3">
      <c r="A85">
        <v>29433</v>
      </c>
      <c r="B85" t="s">
        <v>1</v>
      </c>
      <c r="C85">
        <f>VLOOKUP(A85,Table69[],3,FALSE)</f>
        <v>540</v>
      </c>
      <c r="D85">
        <f>VLOOKUP(A85,Table69[],4,FALSE)</f>
        <v>0</v>
      </c>
      <c r="H85">
        <v>29649</v>
      </c>
      <c r="I85" t="s">
        <v>7</v>
      </c>
      <c r="J85">
        <v>1646</v>
      </c>
      <c r="K85">
        <v>0</v>
      </c>
      <c r="N85" s="35">
        <v>29592</v>
      </c>
      <c r="O85" s="83">
        <v>649</v>
      </c>
      <c r="P85" s="83">
        <v>0</v>
      </c>
    </row>
    <row r="86" spans="1:16" x14ac:dyDescent="0.3">
      <c r="A86">
        <v>29613</v>
      </c>
      <c r="B86" t="s">
        <v>1</v>
      </c>
      <c r="C86">
        <f>VLOOKUP(A86,Table69[],3,FALSE)</f>
        <v>560</v>
      </c>
      <c r="D86">
        <f>VLOOKUP(A86,Table69[],4,FALSE)</f>
        <v>560</v>
      </c>
      <c r="H86">
        <v>29648</v>
      </c>
      <c r="I86" t="s">
        <v>11</v>
      </c>
      <c r="J86">
        <v>478</v>
      </c>
      <c r="K86">
        <v>0</v>
      </c>
      <c r="N86" s="35">
        <v>29593</v>
      </c>
      <c r="O86" s="83">
        <v>467</v>
      </c>
      <c r="P86" s="83">
        <v>0</v>
      </c>
    </row>
    <row r="87" spans="1:16" x14ac:dyDescent="0.3">
      <c r="A87">
        <v>29519</v>
      </c>
      <c r="B87" t="s">
        <v>1</v>
      </c>
      <c r="C87">
        <f>VLOOKUP(A87,Table69[],3,FALSE)</f>
        <v>23</v>
      </c>
      <c r="D87">
        <f>VLOOKUP(A87,Table69[],4,FALSE)</f>
        <v>0</v>
      </c>
      <c r="H87">
        <v>29647</v>
      </c>
      <c r="I87" t="s">
        <v>7</v>
      </c>
      <c r="J87">
        <v>0</v>
      </c>
      <c r="K87">
        <v>0</v>
      </c>
      <c r="N87" s="35">
        <v>29594</v>
      </c>
      <c r="O87" s="83">
        <v>2004</v>
      </c>
      <c r="P87" s="83">
        <v>0</v>
      </c>
    </row>
    <row r="88" spans="1:16" x14ac:dyDescent="0.3">
      <c r="A88">
        <v>29643</v>
      </c>
      <c r="B88" t="s">
        <v>1</v>
      </c>
      <c r="C88">
        <f>VLOOKUP(A88,Table69[],3,FALSE)</f>
        <v>159</v>
      </c>
      <c r="D88">
        <f>VLOOKUP(A88,Table69[],4,FALSE)</f>
        <v>0</v>
      </c>
      <c r="H88">
        <v>29646</v>
      </c>
      <c r="I88" t="s">
        <v>7</v>
      </c>
      <c r="J88">
        <v>374</v>
      </c>
      <c r="K88">
        <v>0</v>
      </c>
      <c r="N88" s="35">
        <v>29595</v>
      </c>
      <c r="O88" s="83">
        <v>614</v>
      </c>
      <c r="P88" s="83">
        <v>0</v>
      </c>
    </row>
    <row r="89" spans="1:16" x14ac:dyDescent="0.3">
      <c r="A89">
        <v>29625</v>
      </c>
      <c r="B89" t="s">
        <v>1</v>
      </c>
      <c r="C89">
        <f>VLOOKUP(A89,Table69[],3,FALSE)</f>
        <v>37</v>
      </c>
      <c r="D89">
        <f>VLOOKUP(A89,Table69[],4,FALSE)</f>
        <v>0</v>
      </c>
      <c r="H89">
        <v>29645</v>
      </c>
      <c r="I89" t="s">
        <v>7</v>
      </c>
      <c r="J89">
        <v>0</v>
      </c>
      <c r="K89">
        <v>0</v>
      </c>
      <c r="N89" s="35">
        <v>29596</v>
      </c>
      <c r="O89" s="83">
        <v>555</v>
      </c>
      <c r="P89" s="83">
        <v>0</v>
      </c>
    </row>
    <row r="90" spans="1:16" x14ac:dyDescent="0.3">
      <c r="A90">
        <v>29629</v>
      </c>
      <c r="B90" t="s">
        <v>1</v>
      </c>
      <c r="C90">
        <f>VLOOKUP(A90,Table69[],3,FALSE)</f>
        <v>90</v>
      </c>
      <c r="D90">
        <f>VLOOKUP(A90,Table69[],4,FALSE)</f>
        <v>0</v>
      </c>
      <c r="H90">
        <v>29644</v>
      </c>
      <c r="I90" t="s">
        <v>8</v>
      </c>
      <c r="J90">
        <v>742</v>
      </c>
      <c r="K90">
        <v>0</v>
      </c>
      <c r="N90" s="35">
        <v>29598</v>
      </c>
      <c r="O90" s="83">
        <v>644</v>
      </c>
      <c r="P90" s="83">
        <v>0</v>
      </c>
    </row>
    <row r="91" spans="1:16" x14ac:dyDescent="0.3">
      <c r="A91">
        <v>29615</v>
      </c>
      <c r="B91" t="s">
        <v>1</v>
      </c>
      <c r="C91">
        <f>VLOOKUP(A91,Table69[],3,FALSE)</f>
        <v>68</v>
      </c>
      <c r="D91">
        <f>VLOOKUP(A91,Table69[],4,FALSE)</f>
        <v>0</v>
      </c>
      <c r="H91">
        <v>29643</v>
      </c>
      <c r="I91" t="s">
        <v>8</v>
      </c>
      <c r="J91">
        <v>159</v>
      </c>
      <c r="K91">
        <v>0</v>
      </c>
      <c r="N91" s="35">
        <v>29600</v>
      </c>
      <c r="O91" s="83">
        <v>535</v>
      </c>
      <c r="P91" s="83">
        <v>0</v>
      </c>
    </row>
    <row r="92" spans="1:16" x14ac:dyDescent="0.3">
      <c r="A92">
        <v>29644</v>
      </c>
      <c r="B92" t="s">
        <v>1</v>
      </c>
      <c r="C92">
        <f>VLOOKUP(A92,Table69[],3,FALSE)</f>
        <v>742</v>
      </c>
      <c r="D92">
        <f>VLOOKUP(A92,Table69[],4,FALSE)</f>
        <v>0</v>
      </c>
      <c r="H92">
        <v>29642</v>
      </c>
      <c r="I92" t="s">
        <v>9</v>
      </c>
      <c r="J92">
        <v>449</v>
      </c>
      <c r="K92">
        <v>0</v>
      </c>
      <c r="N92" s="35">
        <v>29601</v>
      </c>
      <c r="O92" s="83">
        <v>459</v>
      </c>
      <c r="P92" s="83">
        <v>0</v>
      </c>
    </row>
    <row r="93" spans="1:16" x14ac:dyDescent="0.3">
      <c r="A93">
        <v>29605</v>
      </c>
      <c r="B93" t="s">
        <v>1</v>
      </c>
      <c r="C93">
        <f>VLOOKUP(A93,Table69[],3,FALSE)</f>
        <v>1131</v>
      </c>
      <c r="D93">
        <f>VLOOKUP(A93,Table69[],4,FALSE)</f>
        <v>0</v>
      </c>
      <c r="H93">
        <v>29641</v>
      </c>
      <c r="I93" t="s">
        <v>66</v>
      </c>
      <c r="J93">
        <v>618</v>
      </c>
      <c r="K93">
        <v>0</v>
      </c>
      <c r="N93" s="35">
        <v>29603</v>
      </c>
      <c r="O93" s="83">
        <v>582</v>
      </c>
      <c r="P93" s="83">
        <v>0</v>
      </c>
    </row>
    <row r="94" spans="1:16" x14ac:dyDescent="0.3">
      <c r="A94">
        <v>29466</v>
      </c>
      <c r="B94" t="s">
        <v>1</v>
      </c>
      <c r="C94">
        <f>VLOOKUP(A94,Table69[],3,FALSE)</f>
        <v>23</v>
      </c>
      <c r="D94">
        <f>VLOOKUP(A94,Table69[],4,FALSE)</f>
        <v>0</v>
      </c>
      <c r="H94">
        <v>29639</v>
      </c>
      <c r="I94" t="s">
        <v>11</v>
      </c>
      <c r="J94">
        <v>439</v>
      </c>
      <c r="K94">
        <v>0</v>
      </c>
      <c r="N94" s="35">
        <v>29604</v>
      </c>
      <c r="O94" s="83">
        <v>1129</v>
      </c>
      <c r="P94" s="83">
        <v>0</v>
      </c>
    </row>
    <row r="95" spans="1:16" x14ac:dyDescent="0.3">
      <c r="A95">
        <v>29634</v>
      </c>
      <c r="B95" t="s">
        <v>1</v>
      </c>
      <c r="C95">
        <f>VLOOKUP(A95,Table69[],3,FALSE)</f>
        <v>510</v>
      </c>
      <c r="D95">
        <f>VLOOKUP(A95,Table69[],4,FALSE)</f>
        <v>0</v>
      </c>
      <c r="H95">
        <v>29638</v>
      </c>
      <c r="I95" t="s">
        <v>20</v>
      </c>
      <c r="J95">
        <v>457</v>
      </c>
      <c r="K95">
        <v>0</v>
      </c>
      <c r="N95" s="35">
        <v>29605</v>
      </c>
      <c r="O95" s="83">
        <v>1131</v>
      </c>
      <c r="P95" s="83">
        <v>0</v>
      </c>
    </row>
    <row r="96" spans="1:16" x14ac:dyDescent="0.3">
      <c r="A96">
        <v>29297</v>
      </c>
      <c r="B96" t="s">
        <v>1</v>
      </c>
      <c r="C96">
        <f>VLOOKUP(A96,Table69[],3,FALSE)</f>
        <v>457</v>
      </c>
      <c r="D96">
        <f>VLOOKUP(A96,Table69[],4,FALSE)</f>
        <v>0</v>
      </c>
      <c r="H96">
        <v>29637</v>
      </c>
      <c r="I96" t="s">
        <v>11</v>
      </c>
      <c r="J96">
        <v>453</v>
      </c>
      <c r="K96">
        <v>0</v>
      </c>
      <c r="N96" s="35">
        <v>29606</v>
      </c>
      <c r="O96" s="83">
        <v>532</v>
      </c>
      <c r="P96" s="83">
        <v>532</v>
      </c>
    </row>
    <row r="97" spans="1:16" x14ac:dyDescent="0.3">
      <c r="A97">
        <v>29627</v>
      </c>
      <c r="B97" t="s">
        <v>1</v>
      </c>
      <c r="C97">
        <f>VLOOKUP(A97,Table69[],3,FALSE)</f>
        <v>734</v>
      </c>
      <c r="D97">
        <f>VLOOKUP(A97,Table69[],4,FALSE)</f>
        <v>0</v>
      </c>
      <c r="H97">
        <v>29635</v>
      </c>
      <c r="I97" t="s">
        <v>20</v>
      </c>
      <c r="J97">
        <v>714.65</v>
      </c>
      <c r="K97">
        <v>714.65</v>
      </c>
      <c r="N97" s="35">
        <v>29607</v>
      </c>
      <c r="O97" s="83">
        <v>483</v>
      </c>
      <c r="P97" s="83">
        <v>0</v>
      </c>
    </row>
    <row r="98" spans="1:16" x14ac:dyDescent="0.3">
      <c r="A98">
        <v>29560</v>
      </c>
      <c r="B98" t="s">
        <v>1</v>
      </c>
      <c r="C98">
        <f>VLOOKUP(A98,Table69[],3,FALSE)</f>
        <v>748</v>
      </c>
      <c r="D98">
        <f>VLOOKUP(A98,Table69[],4,FALSE)</f>
        <v>748</v>
      </c>
      <c r="H98">
        <v>29634</v>
      </c>
      <c r="I98" t="s">
        <v>8</v>
      </c>
      <c r="J98">
        <v>510</v>
      </c>
      <c r="K98">
        <v>0</v>
      </c>
      <c r="N98" s="35">
        <v>29608</v>
      </c>
      <c r="O98" s="83">
        <v>493</v>
      </c>
      <c r="P98" s="83">
        <v>0</v>
      </c>
    </row>
    <row r="99" spans="1:16" x14ac:dyDescent="0.3">
      <c r="A99">
        <v>29484</v>
      </c>
      <c r="B99" t="s">
        <v>1</v>
      </c>
      <c r="C99">
        <f>VLOOKUP(A99,Table69[],3,FALSE)</f>
        <v>1024</v>
      </c>
      <c r="D99">
        <f>VLOOKUP(A99,Table69[],4,FALSE)</f>
        <v>0</v>
      </c>
      <c r="H99">
        <v>29633</v>
      </c>
      <c r="I99" t="s">
        <v>18</v>
      </c>
      <c r="J99">
        <v>544</v>
      </c>
      <c r="K99">
        <v>0</v>
      </c>
      <c r="N99" s="35">
        <v>29609</v>
      </c>
      <c r="O99" s="83">
        <v>471</v>
      </c>
      <c r="P99" s="83">
        <v>471</v>
      </c>
    </row>
    <row r="100" spans="1:16" x14ac:dyDescent="0.3">
      <c r="A100">
        <v>29485</v>
      </c>
      <c r="B100" t="s">
        <v>1</v>
      </c>
      <c r="C100">
        <f>VLOOKUP(A100,Table69[],3,FALSE)</f>
        <v>563</v>
      </c>
      <c r="D100">
        <f>VLOOKUP(A100,Table69[],4,FALSE)</f>
        <v>563</v>
      </c>
      <c r="H100">
        <v>29632</v>
      </c>
      <c r="I100" t="s">
        <v>20</v>
      </c>
      <c r="J100">
        <v>1084</v>
      </c>
      <c r="K100">
        <v>0</v>
      </c>
      <c r="N100" s="35">
        <v>29612</v>
      </c>
      <c r="O100" s="83">
        <v>1888</v>
      </c>
      <c r="P100" s="83">
        <v>0</v>
      </c>
    </row>
    <row r="101" spans="1:16" x14ac:dyDescent="0.3">
      <c r="A101">
        <v>29407</v>
      </c>
      <c r="B101" t="s">
        <v>1</v>
      </c>
      <c r="C101">
        <f>VLOOKUP(A101,Table69[],3,FALSE)</f>
        <v>655</v>
      </c>
      <c r="D101">
        <f>VLOOKUP(A101,Table69[],4,FALSE)</f>
        <v>0</v>
      </c>
      <c r="H101">
        <v>29631</v>
      </c>
      <c r="I101" t="s">
        <v>20</v>
      </c>
      <c r="J101">
        <v>447</v>
      </c>
      <c r="K101">
        <v>0</v>
      </c>
      <c r="N101" s="35">
        <v>29613</v>
      </c>
      <c r="O101" s="83">
        <v>560</v>
      </c>
      <c r="P101" s="83">
        <v>560</v>
      </c>
    </row>
    <row r="102" spans="1:16" x14ac:dyDescent="0.3">
      <c r="A102">
        <v>29593</v>
      </c>
      <c r="B102" t="s">
        <v>50</v>
      </c>
      <c r="C102">
        <f>VLOOKUP(A102,Table69[],3,FALSE)</f>
        <v>467</v>
      </c>
      <c r="D102">
        <f>VLOOKUP(A102,Table69[],4,FALSE)</f>
        <v>0</v>
      </c>
      <c r="H102">
        <v>29630</v>
      </c>
      <c r="I102" t="s">
        <v>11</v>
      </c>
      <c r="J102">
        <v>963</v>
      </c>
      <c r="K102">
        <v>0</v>
      </c>
      <c r="N102" s="35">
        <v>29615</v>
      </c>
      <c r="O102" s="83">
        <v>68</v>
      </c>
      <c r="P102" s="83">
        <v>0</v>
      </c>
    </row>
    <row r="103" spans="1:16" x14ac:dyDescent="0.3">
      <c r="A103">
        <v>29520</v>
      </c>
      <c r="B103" t="s">
        <v>50</v>
      </c>
      <c r="C103">
        <f>VLOOKUP(A103,Table69[],3,FALSE)</f>
        <v>498</v>
      </c>
      <c r="D103">
        <f>VLOOKUP(A103,Table69[],4,FALSE)</f>
        <v>0</v>
      </c>
      <c r="H103">
        <v>29629</v>
      </c>
      <c r="I103" t="s">
        <v>8</v>
      </c>
      <c r="J103">
        <v>90</v>
      </c>
      <c r="K103">
        <v>0</v>
      </c>
      <c r="N103" s="35">
        <v>29616</v>
      </c>
      <c r="O103" s="83">
        <v>414</v>
      </c>
      <c r="P103" s="83">
        <v>0</v>
      </c>
    </row>
    <row r="104" spans="1:16" x14ac:dyDescent="0.3">
      <c r="A104">
        <v>29688</v>
      </c>
      <c r="B104" t="s">
        <v>50</v>
      </c>
      <c r="C104">
        <f>VLOOKUP(A104,Table69[],3,FALSE)</f>
        <v>449</v>
      </c>
      <c r="D104">
        <f>VLOOKUP(A104,Table69[],4,FALSE)</f>
        <v>0</v>
      </c>
      <c r="H104">
        <v>29628</v>
      </c>
      <c r="I104" t="s">
        <v>9</v>
      </c>
      <c r="J104">
        <v>704</v>
      </c>
      <c r="K104">
        <v>0</v>
      </c>
      <c r="N104" s="35">
        <v>29617</v>
      </c>
      <c r="O104" s="83">
        <v>648</v>
      </c>
      <c r="P104" s="83">
        <v>0</v>
      </c>
    </row>
    <row r="105" spans="1:16" x14ac:dyDescent="0.3">
      <c r="A105">
        <v>29685</v>
      </c>
      <c r="B105" t="s">
        <v>50</v>
      </c>
      <c r="C105">
        <f>VLOOKUP(A105,Table69[],3,FALSE)</f>
        <v>105</v>
      </c>
      <c r="D105">
        <f>VLOOKUP(A105,Table69[],4,FALSE)</f>
        <v>0</v>
      </c>
      <c r="H105">
        <v>29627</v>
      </c>
      <c r="I105" t="s">
        <v>8</v>
      </c>
      <c r="J105">
        <v>734</v>
      </c>
      <c r="K105">
        <v>0</v>
      </c>
      <c r="N105" s="35">
        <v>29621</v>
      </c>
      <c r="O105" s="83">
        <v>447</v>
      </c>
      <c r="P105" s="83">
        <v>0</v>
      </c>
    </row>
    <row r="106" spans="1:16" x14ac:dyDescent="0.3">
      <c r="A106">
        <v>29586</v>
      </c>
      <c r="B106" t="s">
        <v>50</v>
      </c>
      <c r="C106">
        <f>VLOOKUP(A106,Table69[],3,FALSE)</f>
        <v>483</v>
      </c>
      <c r="D106">
        <f>VLOOKUP(A106,Table69[],4,FALSE)</f>
        <v>0</v>
      </c>
      <c r="H106">
        <v>29626</v>
      </c>
      <c r="I106" t="s">
        <v>66</v>
      </c>
      <c r="J106">
        <v>617</v>
      </c>
      <c r="K106">
        <v>0</v>
      </c>
      <c r="N106" s="35">
        <v>29623</v>
      </c>
      <c r="O106" s="83">
        <v>23</v>
      </c>
      <c r="P106" s="83">
        <v>0</v>
      </c>
    </row>
    <row r="107" spans="1:16" x14ac:dyDescent="0.3">
      <c r="A107">
        <v>29665</v>
      </c>
      <c r="B107" t="s">
        <v>50</v>
      </c>
      <c r="C107">
        <f>VLOOKUP(A107,Table69[],3,FALSE)</f>
        <v>324</v>
      </c>
      <c r="D107">
        <f>VLOOKUP(A107,Table69[],4,FALSE)</f>
        <v>0</v>
      </c>
      <c r="H107">
        <v>29625</v>
      </c>
      <c r="I107" t="s">
        <v>8</v>
      </c>
      <c r="J107">
        <v>37</v>
      </c>
      <c r="K107">
        <v>0</v>
      </c>
      <c r="N107" s="35">
        <v>29625</v>
      </c>
      <c r="O107" s="83">
        <v>37</v>
      </c>
      <c r="P107" s="83">
        <v>0</v>
      </c>
    </row>
    <row r="108" spans="1:16" x14ac:dyDescent="0.3">
      <c r="A108">
        <v>29621</v>
      </c>
      <c r="B108" t="s">
        <v>50</v>
      </c>
      <c r="C108">
        <f>VLOOKUP(A108,Table69[],3,FALSE)</f>
        <v>447</v>
      </c>
      <c r="D108">
        <f>VLOOKUP(A108,Table69[],4,FALSE)</f>
        <v>0</v>
      </c>
      <c r="H108">
        <v>29624</v>
      </c>
      <c r="I108" t="s">
        <v>7</v>
      </c>
      <c r="J108">
        <v>1413</v>
      </c>
      <c r="K108">
        <v>0</v>
      </c>
      <c r="N108" s="35">
        <v>29626</v>
      </c>
      <c r="O108" s="83">
        <v>617</v>
      </c>
      <c r="P108" s="83">
        <v>0</v>
      </c>
    </row>
    <row r="109" spans="1:16" x14ac:dyDescent="0.3">
      <c r="A109">
        <v>29681</v>
      </c>
      <c r="B109" t="s">
        <v>50</v>
      </c>
      <c r="C109">
        <f>VLOOKUP(A109,Table69[],3,FALSE)</f>
        <v>473</v>
      </c>
      <c r="D109">
        <f>VLOOKUP(A109,Table69[],4,FALSE)</f>
        <v>0</v>
      </c>
      <c r="H109">
        <v>29623</v>
      </c>
      <c r="I109" t="s">
        <v>9</v>
      </c>
      <c r="J109">
        <v>23</v>
      </c>
      <c r="K109">
        <v>0</v>
      </c>
      <c r="N109" s="35">
        <v>29627</v>
      </c>
      <c r="O109" s="83">
        <v>734</v>
      </c>
      <c r="P109" s="83">
        <v>0</v>
      </c>
    </row>
    <row r="110" spans="1:16" x14ac:dyDescent="0.3">
      <c r="A110">
        <v>29598</v>
      </c>
      <c r="B110" t="s">
        <v>50</v>
      </c>
      <c r="C110">
        <f>VLOOKUP(A110,Table69[],3,FALSE)</f>
        <v>644</v>
      </c>
      <c r="D110">
        <f>VLOOKUP(A110,Table69[],4,FALSE)</f>
        <v>0</v>
      </c>
      <c r="H110">
        <v>29622</v>
      </c>
      <c r="I110" t="s">
        <v>7</v>
      </c>
      <c r="J110">
        <v>83</v>
      </c>
      <c r="K110">
        <v>0</v>
      </c>
      <c r="N110" s="35">
        <v>29628</v>
      </c>
      <c r="O110" s="83">
        <v>704</v>
      </c>
      <c r="P110" s="83">
        <v>0</v>
      </c>
    </row>
    <row r="111" spans="1:16" x14ac:dyDescent="0.3">
      <c r="A111">
        <v>29616</v>
      </c>
      <c r="B111" t="s">
        <v>50</v>
      </c>
      <c r="C111">
        <f>VLOOKUP(A111,Table69[],3,FALSE)</f>
        <v>414</v>
      </c>
      <c r="D111">
        <f>VLOOKUP(A111,Table69[],4,FALSE)</f>
        <v>0</v>
      </c>
      <c r="H111">
        <v>29621</v>
      </c>
      <c r="I111" t="s">
        <v>91</v>
      </c>
      <c r="J111">
        <v>447</v>
      </c>
      <c r="K111">
        <v>0</v>
      </c>
      <c r="N111" s="35">
        <v>29629</v>
      </c>
      <c r="O111" s="83">
        <v>90</v>
      </c>
      <c r="P111" s="83">
        <v>0</v>
      </c>
    </row>
    <row r="112" spans="1:16" x14ac:dyDescent="0.3">
      <c r="A112">
        <v>29589</v>
      </c>
      <c r="B112" t="s">
        <v>3</v>
      </c>
      <c r="C112">
        <f>VLOOKUP(A112,Table69[],3,FALSE)</f>
        <v>404</v>
      </c>
      <c r="D112">
        <f>VLOOKUP(A112,Table69[],4,FALSE)</f>
        <v>0</v>
      </c>
      <c r="H112">
        <v>29620</v>
      </c>
      <c r="I112" t="s">
        <v>7</v>
      </c>
      <c r="J112">
        <v>799</v>
      </c>
      <c r="K112">
        <v>0</v>
      </c>
      <c r="N112" s="35">
        <v>29630</v>
      </c>
      <c r="O112" s="83">
        <v>963</v>
      </c>
      <c r="P112" s="83">
        <v>0</v>
      </c>
    </row>
    <row r="113" spans="1:16" x14ac:dyDescent="0.3">
      <c r="A113">
        <v>29642</v>
      </c>
      <c r="B113" t="s">
        <v>3</v>
      </c>
      <c r="C113">
        <f>VLOOKUP(A113,Table69[],3,FALSE)</f>
        <v>449</v>
      </c>
      <c r="D113">
        <f>VLOOKUP(A113,Table69[],4,FALSE)</f>
        <v>0</v>
      </c>
      <c r="H113">
        <v>29619</v>
      </c>
      <c r="I113" t="s">
        <v>7</v>
      </c>
      <c r="J113">
        <v>71</v>
      </c>
      <c r="K113">
        <v>0</v>
      </c>
      <c r="N113" s="35">
        <v>29631</v>
      </c>
      <c r="O113" s="83">
        <v>447</v>
      </c>
      <c r="P113" s="83">
        <v>0</v>
      </c>
    </row>
    <row r="114" spans="1:16" x14ac:dyDescent="0.3">
      <c r="A114">
        <v>29583</v>
      </c>
      <c r="B114" t="s">
        <v>3</v>
      </c>
      <c r="C114">
        <f>VLOOKUP(A114,Table69[],3,FALSE)</f>
        <v>500</v>
      </c>
      <c r="D114">
        <f>VLOOKUP(A114,Table69[],4,FALSE)</f>
        <v>0</v>
      </c>
      <c r="H114">
        <v>29617</v>
      </c>
      <c r="I114" t="s">
        <v>66</v>
      </c>
      <c r="J114">
        <v>648</v>
      </c>
      <c r="K114">
        <v>0</v>
      </c>
      <c r="N114" s="35">
        <v>29632</v>
      </c>
      <c r="O114" s="83">
        <v>1084</v>
      </c>
      <c r="P114" s="83">
        <v>0</v>
      </c>
    </row>
    <row r="115" spans="1:16" x14ac:dyDescent="0.3">
      <c r="A115">
        <v>29623</v>
      </c>
      <c r="B115" t="s">
        <v>3</v>
      </c>
      <c r="C115">
        <f>VLOOKUP(A115,Table69[],3,FALSE)</f>
        <v>23</v>
      </c>
      <c r="D115">
        <f>VLOOKUP(A115,Table69[],4,FALSE)</f>
        <v>0</v>
      </c>
      <c r="H115">
        <v>29616</v>
      </c>
      <c r="I115" t="s">
        <v>91</v>
      </c>
      <c r="J115">
        <v>414</v>
      </c>
      <c r="K115">
        <v>0</v>
      </c>
      <c r="N115" s="35">
        <v>29633</v>
      </c>
      <c r="O115" s="83">
        <v>544</v>
      </c>
      <c r="P115" s="83">
        <v>0</v>
      </c>
    </row>
    <row r="116" spans="1:16" x14ac:dyDescent="0.3">
      <c r="A116">
        <v>29596</v>
      </c>
      <c r="B116" t="s">
        <v>3</v>
      </c>
      <c r="C116">
        <f>VLOOKUP(A116,Table69[],3,FALSE)</f>
        <v>555</v>
      </c>
      <c r="D116">
        <f>VLOOKUP(A116,Table69[],4,FALSE)</f>
        <v>0</v>
      </c>
      <c r="H116">
        <v>29615</v>
      </c>
      <c r="I116" t="s">
        <v>8</v>
      </c>
      <c r="J116">
        <v>68</v>
      </c>
      <c r="K116">
        <v>0</v>
      </c>
      <c r="N116" s="35">
        <v>29634</v>
      </c>
      <c r="O116" s="83">
        <v>510</v>
      </c>
      <c r="P116" s="83">
        <v>0</v>
      </c>
    </row>
    <row r="117" spans="1:16" x14ac:dyDescent="0.3">
      <c r="A117">
        <v>29656</v>
      </c>
      <c r="B117" t="s">
        <v>3</v>
      </c>
      <c r="C117">
        <f>VLOOKUP(A117,Table69[],3,FALSE)</f>
        <v>446</v>
      </c>
      <c r="D117">
        <f>VLOOKUP(A117,Table69[],4,FALSE)</f>
        <v>0</v>
      </c>
      <c r="H117">
        <v>29614</v>
      </c>
      <c r="I117" t="s">
        <v>7</v>
      </c>
      <c r="J117">
        <v>774</v>
      </c>
      <c r="K117">
        <v>0</v>
      </c>
      <c r="N117" s="35">
        <v>29635</v>
      </c>
      <c r="O117" s="83">
        <v>714.65</v>
      </c>
      <c r="P117" s="83">
        <v>714.65</v>
      </c>
    </row>
    <row r="118" spans="1:16" x14ac:dyDescent="0.3">
      <c r="A118">
        <v>29572</v>
      </c>
      <c r="B118" t="s">
        <v>3</v>
      </c>
      <c r="C118">
        <f>VLOOKUP(A118,Table69[],3,FALSE)</f>
        <v>141</v>
      </c>
      <c r="D118">
        <f>VLOOKUP(A118,Table69[],4,FALSE)</f>
        <v>0</v>
      </c>
      <c r="H118">
        <v>29613</v>
      </c>
      <c r="I118" t="s">
        <v>8</v>
      </c>
      <c r="J118">
        <v>560</v>
      </c>
      <c r="K118">
        <v>560</v>
      </c>
      <c r="N118" s="35">
        <v>29637</v>
      </c>
      <c r="O118" s="83">
        <v>453</v>
      </c>
      <c r="P118" s="83">
        <v>0</v>
      </c>
    </row>
    <row r="119" spans="1:16" x14ac:dyDescent="0.3">
      <c r="A119">
        <v>29662</v>
      </c>
      <c r="B119" t="s">
        <v>3</v>
      </c>
      <c r="C119">
        <f>VLOOKUP(A119,Table69[],3,FALSE)</f>
        <v>393.65</v>
      </c>
      <c r="D119">
        <f>VLOOKUP(A119,Table69[],4,FALSE)</f>
        <v>0</v>
      </c>
      <c r="H119">
        <v>29612</v>
      </c>
      <c r="I119" t="s">
        <v>11</v>
      </c>
      <c r="J119">
        <v>1888</v>
      </c>
      <c r="K119">
        <v>0</v>
      </c>
      <c r="N119" s="35">
        <v>29638</v>
      </c>
      <c r="O119" s="83">
        <v>457</v>
      </c>
      <c r="P119" s="83">
        <v>0</v>
      </c>
    </row>
    <row r="120" spans="1:16" x14ac:dyDescent="0.3">
      <c r="A120">
        <v>29603</v>
      </c>
      <c r="B120" t="s">
        <v>3</v>
      </c>
      <c r="C120">
        <f>VLOOKUP(A120,Table69[],3,FALSE)</f>
        <v>582</v>
      </c>
      <c r="D120">
        <f>VLOOKUP(A120,Table69[],4,FALSE)</f>
        <v>0</v>
      </c>
      <c r="H120">
        <v>29611</v>
      </c>
      <c r="I120" t="s">
        <v>7</v>
      </c>
      <c r="J120">
        <v>449</v>
      </c>
      <c r="K120">
        <v>0</v>
      </c>
      <c r="N120" s="35">
        <v>29639</v>
      </c>
      <c r="O120" s="83">
        <v>439</v>
      </c>
      <c r="P120" s="83">
        <v>0</v>
      </c>
    </row>
    <row r="121" spans="1:16" x14ac:dyDescent="0.3">
      <c r="A121">
        <v>29576</v>
      </c>
      <c r="B121" t="s">
        <v>3</v>
      </c>
      <c r="C121">
        <f>VLOOKUP(A121,Table69[],3,FALSE)</f>
        <v>894</v>
      </c>
      <c r="D121">
        <f>VLOOKUP(A121,Table69[],4,FALSE)</f>
        <v>0</v>
      </c>
      <c r="H121">
        <v>29609</v>
      </c>
      <c r="I121" t="s">
        <v>66</v>
      </c>
      <c r="J121">
        <v>471</v>
      </c>
      <c r="K121">
        <v>471</v>
      </c>
      <c r="N121" s="35">
        <v>29641</v>
      </c>
      <c r="O121" s="83">
        <v>618</v>
      </c>
      <c r="P121" s="83">
        <v>0</v>
      </c>
    </row>
    <row r="122" spans="1:16" x14ac:dyDescent="0.3">
      <c r="A122">
        <v>29273</v>
      </c>
      <c r="B122" t="s">
        <v>3</v>
      </c>
      <c r="C122">
        <f>VLOOKUP(A122,Table69[],3,FALSE)</f>
        <v>521</v>
      </c>
      <c r="D122">
        <f>VLOOKUP(A122,Table69[],4,FALSE)</f>
        <v>0</v>
      </c>
      <c r="H122">
        <v>29608</v>
      </c>
      <c r="I122" t="s">
        <v>66</v>
      </c>
      <c r="J122">
        <v>493</v>
      </c>
      <c r="K122">
        <v>0</v>
      </c>
      <c r="N122" s="35">
        <v>29642</v>
      </c>
      <c r="O122" s="83">
        <v>449</v>
      </c>
      <c r="P122" s="83">
        <v>0</v>
      </c>
    </row>
    <row r="123" spans="1:16" x14ac:dyDescent="0.3">
      <c r="A123">
        <v>29582</v>
      </c>
      <c r="B123" t="s">
        <v>3</v>
      </c>
      <c r="C123">
        <f>VLOOKUP(A123,Table69[],3,FALSE)</f>
        <v>650</v>
      </c>
      <c r="D123">
        <f>VLOOKUP(A123,Table69[],4,FALSE)</f>
        <v>0</v>
      </c>
      <c r="H123">
        <v>29607</v>
      </c>
      <c r="I123" t="s">
        <v>21</v>
      </c>
      <c r="J123">
        <v>483</v>
      </c>
      <c r="K123">
        <v>0</v>
      </c>
      <c r="N123" s="35">
        <v>29643</v>
      </c>
      <c r="O123" s="83">
        <v>159</v>
      </c>
      <c r="P123" s="83">
        <v>0</v>
      </c>
    </row>
    <row r="124" spans="1:16" x14ac:dyDescent="0.3">
      <c r="A124">
        <v>29650</v>
      </c>
      <c r="B124" t="s">
        <v>3</v>
      </c>
      <c r="C124">
        <f>VLOOKUP(A124,Table69[],3,FALSE)</f>
        <v>1127</v>
      </c>
      <c r="D124">
        <f>VLOOKUP(A124,Table69[],4,FALSE)</f>
        <v>0</v>
      </c>
      <c r="H124">
        <v>29606</v>
      </c>
      <c r="I124" t="s">
        <v>20</v>
      </c>
      <c r="J124">
        <v>532</v>
      </c>
      <c r="K124">
        <v>532</v>
      </c>
      <c r="N124" s="35">
        <v>29644</v>
      </c>
      <c r="O124" s="83">
        <v>742</v>
      </c>
      <c r="P124" s="83">
        <v>0</v>
      </c>
    </row>
    <row r="125" spans="1:16" x14ac:dyDescent="0.3">
      <c r="A125">
        <v>29465</v>
      </c>
      <c r="B125" t="s">
        <v>3</v>
      </c>
      <c r="C125">
        <f>VLOOKUP(A125,Table69[],3,FALSE)</f>
        <v>663</v>
      </c>
      <c r="D125">
        <f>VLOOKUP(A125,Table69[],4,FALSE)</f>
        <v>0</v>
      </c>
      <c r="H125">
        <v>29605</v>
      </c>
      <c r="I125" t="s">
        <v>8</v>
      </c>
      <c r="J125">
        <v>1131</v>
      </c>
      <c r="K125">
        <v>0</v>
      </c>
      <c r="N125" s="35">
        <v>29648</v>
      </c>
      <c r="O125" s="83">
        <v>478</v>
      </c>
      <c r="P125" s="83">
        <v>0</v>
      </c>
    </row>
    <row r="126" spans="1:16" x14ac:dyDescent="0.3">
      <c r="A126">
        <v>29628</v>
      </c>
      <c r="B126" t="s">
        <v>3</v>
      </c>
      <c r="C126">
        <f>VLOOKUP(A126,Table69[],3,FALSE)</f>
        <v>704</v>
      </c>
      <c r="D126">
        <f>VLOOKUP(A126,Table69[],4,FALSE)</f>
        <v>0</v>
      </c>
      <c r="H126">
        <v>29604</v>
      </c>
      <c r="I126" t="s">
        <v>20</v>
      </c>
      <c r="J126">
        <v>1129</v>
      </c>
      <c r="K126">
        <v>0</v>
      </c>
      <c r="N126" s="35">
        <v>29650</v>
      </c>
      <c r="O126" s="83">
        <v>1127</v>
      </c>
      <c r="P126" s="83">
        <v>0</v>
      </c>
    </row>
    <row r="127" spans="1:16" x14ac:dyDescent="0.3">
      <c r="A127">
        <v>29670</v>
      </c>
      <c r="B127" t="s">
        <v>2</v>
      </c>
      <c r="C127">
        <f>VLOOKUP(A127,Table69[],3,FALSE)</f>
        <v>1551</v>
      </c>
      <c r="D127">
        <f>VLOOKUP(A127,Table69[],4,FALSE)</f>
        <v>0</v>
      </c>
      <c r="H127">
        <v>29603</v>
      </c>
      <c r="I127" t="s">
        <v>9</v>
      </c>
      <c r="J127">
        <v>582</v>
      </c>
      <c r="K127">
        <v>0</v>
      </c>
      <c r="N127" s="35">
        <v>29652</v>
      </c>
      <c r="O127" s="83">
        <v>454</v>
      </c>
      <c r="P127" s="83">
        <v>0</v>
      </c>
    </row>
    <row r="128" spans="1:16" x14ac:dyDescent="0.3">
      <c r="A128">
        <v>29639</v>
      </c>
      <c r="B128" t="s">
        <v>2</v>
      </c>
      <c r="C128">
        <f>VLOOKUP(A128,Table69[],3,FALSE)</f>
        <v>439</v>
      </c>
      <c r="D128">
        <f>VLOOKUP(A128,Table69[],4,FALSE)</f>
        <v>0</v>
      </c>
      <c r="H128">
        <v>29601</v>
      </c>
      <c r="I128" t="s">
        <v>21</v>
      </c>
      <c r="J128">
        <v>459</v>
      </c>
      <c r="K128">
        <v>0</v>
      </c>
      <c r="N128" s="35">
        <v>29654</v>
      </c>
      <c r="O128" s="83">
        <v>513</v>
      </c>
      <c r="P128" s="83">
        <v>513</v>
      </c>
    </row>
    <row r="129" spans="1:16" x14ac:dyDescent="0.3">
      <c r="A129">
        <v>29655</v>
      </c>
      <c r="B129" t="s">
        <v>2</v>
      </c>
      <c r="C129">
        <f>VLOOKUP(A129,Table69[],3,FALSE)</f>
        <v>448</v>
      </c>
      <c r="D129">
        <f>VLOOKUP(A129,Table69[],4,FALSE)</f>
        <v>0</v>
      </c>
      <c r="H129">
        <v>29600</v>
      </c>
      <c r="I129" t="s">
        <v>21</v>
      </c>
      <c r="J129">
        <v>535</v>
      </c>
      <c r="K129">
        <v>0</v>
      </c>
      <c r="N129" s="35">
        <v>29655</v>
      </c>
      <c r="O129" s="83">
        <v>448</v>
      </c>
      <c r="P129" s="83">
        <v>0</v>
      </c>
    </row>
    <row r="130" spans="1:16" x14ac:dyDescent="0.3">
      <c r="A130">
        <v>29450</v>
      </c>
      <c r="B130" t="s">
        <v>2</v>
      </c>
      <c r="C130">
        <f>VLOOKUP(A130,Table69[],3,FALSE)</f>
        <v>433</v>
      </c>
      <c r="D130">
        <f>VLOOKUP(A130,Table69[],4,FALSE)</f>
        <v>0</v>
      </c>
      <c r="H130">
        <v>29599</v>
      </c>
      <c r="I130" t="s">
        <v>7</v>
      </c>
      <c r="J130">
        <v>0</v>
      </c>
      <c r="K130">
        <v>0</v>
      </c>
      <c r="N130" s="35">
        <v>29656</v>
      </c>
      <c r="O130" s="83">
        <v>446</v>
      </c>
      <c r="P130" s="83">
        <v>0</v>
      </c>
    </row>
    <row r="131" spans="1:16" x14ac:dyDescent="0.3">
      <c r="A131">
        <v>29518</v>
      </c>
      <c r="B131" t="s">
        <v>2</v>
      </c>
      <c r="C131">
        <f>VLOOKUP(A131,Table69[],3,FALSE)</f>
        <v>267</v>
      </c>
      <c r="D131">
        <f>VLOOKUP(A131,Table69[],4,FALSE)</f>
        <v>0</v>
      </c>
      <c r="H131">
        <v>29598</v>
      </c>
      <c r="I131" t="s">
        <v>91</v>
      </c>
      <c r="J131">
        <v>644</v>
      </c>
      <c r="K131">
        <v>0</v>
      </c>
      <c r="N131" s="35">
        <v>29660</v>
      </c>
      <c r="O131" s="83">
        <v>975</v>
      </c>
      <c r="P131" s="83">
        <v>0</v>
      </c>
    </row>
    <row r="132" spans="1:16" x14ac:dyDescent="0.3">
      <c r="A132">
        <v>29648</v>
      </c>
      <c r="B132" t="s">
        <v>2</v>
      </c>
      <c r="C132">
        <f>VLOOKUP(A132,Table69[],3,FALSE)</f>
        <v>478</v>
      </c>
      <c r="D132">
        <f>VLOOKUP(A132,Table69[],4,FALSE)</f>
        <v>0</v>
      </c>
      <c r="H132">
        <v>29597</v>
      </c>
      <c r="I132" t="s">
        <v>7</v>
      </c>
      <c r="J132">
        <v>506</v>
      </c>
      <c r="K132">
        <v>0</v>
      </c>
      <c r="N132" s="35">
        <v>29661</v>
      </c>
      <c r="O132" s="83">
        <v>551</v>
      </c>
      <c r="P132" s="83">
        <v>0</v>
      </c>
    </row>
    <row r="133" spans="1:16" x14ac:dyDescent="0.3">
      <c r="A133">
        <v>29595</v>
      </c>
      <c r="B133" t="s">
        <v>2</v>
      </c>
      <c r="C133">
        <f>VLOOKUP(A133,Table69[],3,FALSE)</f>
        <v>614</v>
      </c>
      <c r="D133">
        <f>VLOOKUP(A133,Table69[],4,FALSE)</f>
        <v>0</v>
      </c>
      <c r="H133">
        <v>29596</v>
      </c>
      <c r="I133" t="s">
        <v>9</v>
      </c>
      <c r="J133">
        <v>555</v>
      </c>
      <c r="K133">
        <v>0</v>
      </c>
      <c r="N133" s="35">
        <v>29662</v>
      </c>
      <c r="O133" s="83">
        <v>393.65</v>
      </c>
      <c r="P133" s="83">
        <v>0</v>
      </c>
    </row>
    <row r="134" spans="1:16" x14ac:dyDescent="0.3">
      <c r="A134">
        <v>29588</v>
      </c>
      <c r="B134" t="s">
        <v>2</v>
      </c>
      <c r="C134">
        <f>VLOOKUP(A134,Table69[],3,FALSE)</f>
        <v>465</v>
      </c>
      <c r="D134">
        <f>VLOOKUP(A134,Table69[],4,FALSE)</f>
        <v>0</v>
      </c>
      <c r="H134">
        <v>29595</v>
      </c>
      <c r="I134" t="s">
        <v>11</v>
      </c>
      <c r="J134">
        <v>614</v>
      </c>
      <c r="K134">
        <v>0</v>
      </c>
      <c r="N134" s="35">
        <v>29663</v>
      </c>
      <c r="O134" s="83">
        <v>1802.65</v>
      </c>
      <c r="P134" s="83">
        <v>0</v>
      </c>
    </row>
    <row r="135" spans="1:16" x14ac:dyDescent="0.3">
      <c r="A135">
        <v>29661</v>
      </c>
      <c r="B135" t="s">
        <v>2</v>
      </c>
      <c r="C135">
        <f>VLOOKUP(A135,Table69[],3,FALSE)</f>
        <v>551</v>
      </c>
      <c r="D135">
        <f>VLOOKUP(A135,Table69[],4,FALSE)</f>
        <v>0</v>
      </c>
      <c r="H135">
        <v>29594</v>
      </c>
      <c r="I135" t="s">
        <v>21</v>
      </c>
      <c r="J135">
        <v>2004</v>
      </c>
      <c r="K135">
        <v>0</v>
      </c>
      <c r="N135" s="35">
        <v>29665</v>
      </c>
      <c r="O135" s="83">
        <v>324</v>
      </c>
      <c r="P135" s="83">
        <v>0</v>
      </c>
    </row>
    <row r="136" spans="1:16" x14ac:dyDescent="0.3">
      <c r="A136">
        <v>29612</v>
      </c>
      <c r="B136" t="s">
        <v>2</v>
      </c>
      <c r="C136">
        <f>VLOOKUP(A136,Table69[],3,FALSE)</f>
        <v>1888</v>
      </c>
      <c r="D136">
        <f>VLOOKUP(A136,Table69[],4,FALSE)</f>
        <v>0</v>
      </c>
      <c r="H136">
        <v>29593</v>
      </c>
      <c r="I136" t="s">
        <v>91</v>
      </c>
      <c r="J136">
        <v>467</v>
      </c>
      <c r="K136">
        <v>0</v>
      </c>
      <c r="N136" s="35">
        <v>29667</v>
      </c>
      <c r="O136" s="83">
        <v>307</v>
      </c>
      <c r="P136" s="83">
        <v>307</v>
      </c>
    </row>
    <row r="137" spans="1:16" x14ac:dyDescent="0.3">
      <c r="A137">
        <v>29565</v>
      </c>
      <c r="B137" t="s">
        <v>2</v>
      </c>
      <c r="C137">
        <f>VLOOKUP(A137,Table69[],3,FALSE)</f>
        <v>902</v>
      </c>
      <c r="D137">
        <f>VLOOKUP(A137,Table69[],4,FALSE)</f>
        <v>0</v>
      </c>
      <c r="H137">
        <v>29592</v>
      </c>
      <c r="I137" t="s">
        <v>20</v>
      </c>
      <c r="J137">
        <v>649</v>
      </c>
      <c r="K137">
        <v>0</v>
      </c>
      <c r="N137" s="35">
        <v>29668</v>
      </c>
      <c r="O137" s="83">
        <v>1300</v>
      </c>
      <c r="P137" s="83">
        <v>1300</v>
      </c>
    </row>
    <row r="138" spans="1:16" x14ac:dyDescent="0.3">
      <c r="A138">
        <v>29540</v>
      </c>
      <c r="B138" t="s">
        <v>2</v>
      </c>
      <c r="C138">
        <f>VLOOKUP(A138,Table69[],3,FALSE)</f>
        <v>927</v>
      </c>
      <c r="D138">
        <f>VLOOKUP(A138,Table69[],4,FALSE)</f>
        <v>0</v>
      </c>
      <c r="H138">
        <v>29591</v>
      </c>
      <c r="I138" t="s">
        <v>7</v>
      </c>
      <c r="J138">
        <v>449</v>
      </c>
      <c r="K138">
        <v>0</v>
      </c>
      <c r="N138" s="35">
        <v>29670</v>
      </c>
      <c r="O138" s="83">
        <v>1551</v>
      </c>
      <c r="P138" s="83">
        <v>0</v>
      </c>
    </row>
    <row r="139" spans="1:16" x14ac:dyDescent="0.3">
      <c r="A139">
        <v>29523</v>
      </c>
      <c r="B139" t="s">
        <v>2</v>
      </c>
      <c r="C139">
        <f>VLOOKUP(A139,Table69[],3,FALSE)</f>
        <v>414</v>
      </c>
      <c r="D139">
        <f>VLOOKUP(A139,Table69[],4,FALSE)</f>
        <v>0</v>
      </c>
      <c r="H139">
        <v>29590</v>
      </c>
      <c r="I139" t="s">
        <v>66</v>
      </c>
      <c r="J139">
        <v>435</v>
      </c>
      <c r="K139">
        <v>0</v>
      </c>
      <c r="N139" s="35">
        <v>29671</v>
      </c>
      <c r="O139" s="83">
        <v>431</v>
      </c>
      <c r="P139" s="83">
        <v>0</v>
      </c>
    </row>
    <row r="140" spans="1:16" x14ac:dyDescent="0.3">
      <c r="A140">
        <v>29531</v>
      </c>
      <c r="B140" t="s">
        <v>2</v>
      </c>
      <c r="C140">
        <f>VLOOKUP(A140,Table69[],3,FALSE)</f>
        <v>808</v>
      </c>
      <c r="D140">
        <f>VLOOKUP(A140,Table69[],4,FALSE)</f>
        <v>0</v>
      </c>
      <c r="H140">
        <v>29589</v>
      </c>
      <c r="I140" t="s">
        <v>7</v>
      </c>
      <c r="J140">
        <v>404</v>
      </c>
      <c r="K140">
        <v>0</v>
      </c>
      <c r="N140" s="35">
        <v>29672</v>
      </c>
      <c r="O140" s="83">
        <v>508</v>
      </c>
      <c r="P140" s="83">
        <v>508</v>
      </c>
    </row>
    <row r="141" spans="1:16" x14ac:dyDescent="0.3">
      <c r="A141">
        <v>29637</v>
      </c>
      <c r="B141" t="s">
        <v>2</v>
      </c>
      <c r="C141">
        <f>VLOOKUP(A141,Table69[],3,FALSE)</f>
        <v>453</v>
      </c>
      <c r="D141">
        <f>VLOOKUP(A141,Table69[],4,FALSE)</f>
        <v>0</v>
      </c>
      <c r="H141">
        <v>29588</v>
      </c>
      <c r="I141" t="s">
        <v>11</v>
      </c>
      <c r="J141">
        <v>465</v>
      </c>
      <c r="K141">
        <v>0</v>
      </c>
      <c r="N141" s="35">
        <v>29674</v>
      </c>
      <c r="O141" s="83">
        <v>500</v>
      </c>
      <c r="P141" s="83">
        <v>500</v>
      </c>
    </row>
    <row r="142" spans="1:16" x14ac:dyDescent="0.3">
      <c r="A142">
        <v>29630</v>
      </c>
      <c r="B142" t="s">
        <v>2</v>
      </c>
      <c r="C142">
        <f>VLOOKUP(A142,Table69[],3,FALSE)</f>
        <v>963</v>
      </c>
      <c r="D142">
        <f>VLOOKUP(A142,Table69[],4,FALSE)</f>
        <v>0</v>
      </c>
      <c r="H142">
        <v>29586</v>
      </c>
      <c r="I142" t="s">
        <v>91</v>
      </c>
      <c r="J142">
        <v>483</v>
      </c>
      <c r="K142">
        <v>0</v>
      </c>
      <c r="N142" s="35">
        <v>29675</v>
      </c>
      <c r="O142" s="83">
        <v>682</v>
      </c>
      <c r="P142" s="83">
        <v>0</v>
      </c>
    </row>
    <row r="143" spans="1:16" x14ac:dyDescent="0.3">
      <c r="A143">
        <v>29487</v>
      </c>
      <c r="B143" t="s">
        <v>2</v>
      </c>
      <c r="C143">
        <f>VLOOKUP(A143,Table69[],3,FALSE)</f>
        <v>436</v>
      </c>
      <c r="D143">
        <f>VLOOKUP(A143,Table69[],4,FALSE)</f>
        <v>0</v>
      </c>
      <c r="H143">
        <v>29584</v>
      </c>
      <c r="I143" t="s">
        <v>66</v>
      </c>
      <c r="J143">
        <v>852</v>
      </c>
      <c r="K143">
        <v>852</v>
      </c>
      <c r="N143" s="35">
        <v>29676</v>
      </c>
      <c r="O143" s="83">
        <v>406</v>
      </c>
      <c r="P143" s="83">
        <v>406</v>
      </c>
    </row>
    <row r="144" spans="1:16" x14ac:dyDescent="0.3">
      <c r="A144">
        <v>29563</v>
      </c>
      <c r="B144" t="s">
        <v>2</v>
      </c>
      <c r="C144">
        <f>VLOOKUP(A144,Table69[],3,FALSE)</f>
        <v>818</v>
      </c>
      <c r="D144">
        <f>VLOOKUP(A144,Table69[],4,FALSE)</f>
        <v>0</v>
      </c>
      <c r="H144">
        <v>29583</v>
      </c>
      <c r="I144" t="s">
        <v>9</v>
      </c>
      <c r="J144">
        <v>500</v>
      </c>
      <c r="K144">
        <v>0</v>
      </c>
      <c r="N144" s="35">
        <v>29677</v>
      </c>
      <c r="O144" s="83">
        <v>509</v>
      </c>
      <c r="P144" s="83">
        <v>509</v>
      </c>
    </row>
    <row r="145" spans="1:16" x14ac:dyDescent="0.3">
      <c r="A145">
        <v>29549</v>
      </c>
      <c r="B145" t="s">
        <v>2</v>
      </c>
      <c r="C145">
        <f>VLOOKUP(A145,Table69[],3,FALSE)</f>
        <v>533</v>
      </c>
      <c r="D145">
        <f>VLOOKUP(A145,Table69[],4,FALSE)</f>
        <v>533</v>
      </c>
      <c r="H145">
        <v>29582</v>
      </c>
      <c r="I145" t="s">
        <v>9</v>
      </c>
      <c r="J145">
        <v>650</v>
      </c>
      <c r="K145">
        <v>0</v>
      </c>
      <c r="N145" s="35">
        <v>29678</v>
      </c>
      <c r="O145" s="83">
        <v>600</v>
      </c>
      <c r="P145" s="83">
        <v>0</v>
      </c>
    </row>
    <row r="146" spans="1:16" x14ac:dyDescent="0.3">
      <c r="A146">
        <v>29478</v>
      </c>
      <c r="B146" t="s">
        <v>108</v>
      </c>
      <c r="C146">
        <f>VLOOKUP(A146,Table69[],3,FALSE)</f>
        <v>540</v>
      </c>
      <c r="D146">
        <f>VLOOKUP(A146,Table69[],4,FALSE)</f>
        <v>0</v>
      </c>
      <c r="H146">
        <v>29580</v>
      </c>
      <c r="I146" t="s">
        <v>18</v>
      </c>
      <c r="J146">
        <v>442</v>
      </c>
      <c r="K146">
        <v>0</v>
      </c>
      <c r="N146" s="35">
        <v>29679</v>
      </c>
      <c r="O146" s="83">
        <v>508</v>
      </c>
      <c r="P146" s="83">
        <v>508</v>
      </c>
    </row>
    <row r="147" spans="1:16" x14ac:dyDescent="0.3">
      <c r="A147">
        <v>29506</v>
      </c>
      <c r="B147" t="s">
        <v>108</v>
      </c>
      <c r="C147">
        <f>VLOOKUP(A147,Table69[],3,FALSE)</f>
        <v>197</v>
      </c>
      <c r="D147">
        <f>VLOOKUP(A147,Table69[],4,FALSE)</f>
        <v>0</v>
      </c>
      <c r="H147">
        <v>29579</v>
      </c>
      <c r="I147" t="s">
        <v>7</v>
      </c>
      <c r="J147">
        <v>265.64999999999998</v>
      </c>
      <c r="K147">
        <v>0</v>
      </c>
      <c r="N147" s="35">
        <v>29680</v>
      </c>
      <c r="O147" s="83">
        <v>1454.65</v>
      </c>
      <c r="P147" s="83">
        <v>1454.65</v>
      </c>
    </row>
    <row r="148" spans="1:16" x14ac:dyDescent="0.3">
      <c r="A148">
        <v>29529</v>
      </c>
      <c r="B148" t="s">
        <v>108</v>
      </c>
      <c r="C148">
        <f>VLOOKUP(A148,Table69[],3,FALSE)</f>
        <v>342</v>
      </c>
      <c r="D148">
        <f>VLOOKUP(A148,Table69[],4,FALSE)</f>
        <v>0</v>
      </c>
      <c r="H148">
        <v>29578</v>
      </c>
      <c r="I148" t="s">
        <v>66</v>
      </c>
      <c r="J148">
        <v>1431</v>
      </c>
      <c r="K148">
        <v>0</v>
      </c>
      <c r="N148" s="35">
        <v>29681</v>
      </c>
      <c r="O148" s="83">
        <v>473</v>
      </c>
      <c r="P148" s="83">
        <v>0</v>
      </c>
    </row>
    <row r="149" spans="1:16" x14ac:dyDescent="0.3">
      <c r="A149">
        <v>29537</v>
      </c>
      <c r="B149" t="s">
        <v>108</v>
      </c>
      <c r="C149">
        <f>VLOOKUP(A149,Table69[],3,FALSE)</f>
        <v>684</v>
      </c>
      <c r="D149">
        <f>VLOOKUP(A149,Table69[],4,FALSE)</f>
        <v>0</v>
      </c>
      <c r="H149">
        <v>29577</v>
      </c>
      <c r="I149" t="s">
        <v>7</v>
      </c>
      <c r="J149">
        <v>483</v>
      </c>
      <c r="K149">
        <v>0</v>
      </c>
      <c r="N149" s="35">
        <v>29682</v>
      </c>
      <c r="O149" s="83">
        <v>603</v>
      </c>
      <c r="P149" s="83">
        <v>603</v>
      </c>
    </row>
    <row r="150" spans="1:16" x14ac:dyDescent="0.3">
      <c r="A150">
        <v>29356</v>
      </c>
      <c r="B150" t="s">
        <v>108</v>
      </c>
      <c r="C150">
        <f>VLOOKUP(A150,Table69[],3,FALSE)</f>
        <v>425</v>
      </c>
      <c r="D150">
        <f>VLOOKUP(A150,Table69[],4,FALSE)</f>
        <v>0</v>
      </c>
      <c r="H150">
        <v>29576</v>
      </c>
      <c r="I150" t="s">
        <v>9</v>
      </c>
      <c r="J150">
        <v>894</v>
      </c>
      <c r="K150">
        <v>0</v>
      </c>
      <c r="N150" s="35">
        <v>29683</v>
      </c>
      <c r="O150" s="83">
        <v>827</v>
      </c>
      <c r="P150" s="83">
        <v>827</v>
      </c>
    </row>
    <row r="151" spans="1:16" x14ac:dyDescent="0.3">
      <c r="A151">
        <v>29454</v>
      </c>
      <c r="B151" t="s">
        <v>108</v>
      </c>
      <c r="C151">
        <f>VLOOKUP(A151,Table69[],3,FALSE)</f>
        <v>746</v>
      </c>
      <c r="D151">
        <f>VLOOKUP(A151,Table69[],4,FALSE)</f>
        <v>0</v>
      </c>
      <c r="H151">
        <v>29575</v>
      </c>
      <c r="I151" t="s">
        <v>21</v>
      </c>
      <c r="J151">
        <v>518</v>
      </c>
      <c r="K151">
        <v>0</v>
      </c>
      <c r="N151" s="35">
        <v>29684</v>
      </c>
      <c r="O151" s="83">
        <v>509</v>
      </c>
      <c r="P151" s="83">
        <v>509</v>
      </c>
    </row>
    <row r="152" spans="1:16" x14ac:dyDescent="0.3">
      <c r="A152">
        <v>29396</v>
      </c>
      <c r="B152" t="s">
        <v>108</v>
      </c>
      <c r="C152">
        <f>VLOOKUP(A152,Table69[],3,FALSE)</f>
        <v>647.65</v>
      </c>
      <c r="D152">
        <f>VLOOKUP(A152,Table69[],4,FALSE)</f>
        <v>0</v>
      </c>
      <c r="H152">
        <v>29574</v>
      </c>
      <c r="I152" t="s">
        <v>21</v>
      </c>
      <c r="J152">
        <v>409</v>
      </c>
      <c r="K152">
        <v>0</v>
      </c>
      <c r="N152" s="35">
        <v>29685</v>
      </c>
      <c r="O152" s="83">
        <v>105</v>
      </c>
      <c r="P152" s="83">
        <v>0</v>
      </c>
    </row>
    <row r="153" spans="1:16" x14ac:dyDescent="0.3">
      <c r="A153">
        <v>29542</v>
      </c>
      <c r="B153" t="s">
        <v>108</v>
      </c>
      <c r="C153">
        <f>VLOOKUP(A153,Table69[],3,FALSE)</f>
        <v>735</v>
      </c>
      <c r="D153">
        <f>VLOOKUP(A153,Table69[],4,FALSE)</f>
        <v>0</v>
      </c>
      <c r="H153">
        <v>29573</v>
      </c>
      <c r="I153" t="s">
        <v>66</v>
      </c>
      <c r="J153">
        <v>544</v>
      </c>
      <c r="K153">
        <v>0</v>
      </c>
      <c r="N153" s="35">
        <v>29686</v>
      </c>
      <c r="O153" s="83">
        <v>525</v>
      </c>
      <c r="P153" s="83">
        <v>525</v>
      </c>
    </row>
    <row r="154" spans="1:16" x14ac:dyDescent="0.3">
      <c r="A154">
        <v>29480</v>
      </c>
      <c r="B154" t="s">
        <v>108</v>
      </c>
      <c r="C154">
        <f>VLOOKUP(A154,Table69[],3,FALSE)</f>
        <v>424</v>
      </c>
      <c r="D154">
        <f>VLOOKUP(A154,Table69[],4,FALSE)</f>
        <v>0</v>
      </c>
      <c r="H154">
        <v>29572</v>
      </c>
      <c r="I154" t="s">
        <v>9</v>
      </c>
      <c r="J154">
        <v>141</v>
      </c>
      <c r="K154">
        <v>0</v>
      </c>
      <c r="N154" s="35">
        <v>29687</v>
      </c>
      <c r="O154" s="83">
        <v>430</v>
      </c>
      <c r="P154" s="83">
        <v>430</v>
      </c>
    </row>
    <row r="155" spans="1:16" x14ac:dyDescent="0.3">
      <c r="A155">
        <v>29611</v>
      </c>
      <c r="B155" t="s">
        <v>1</v>
      </c>
      <c r="C155">
        <f>VLOOKUP(A155,Table69[],3,FALSE)</f>
        <v>449</v>
      </c>
      <c r="D155">
        <f>VLOOKUP(A155,Table69[],4,FALSE)</f>
        <v>0</v>
      </c>
      <c r="H155">
        <v>29571</v>
      </c>
      <c r="I155" t="s">
        <v>20</v>
      </c>
      <c r="J155">
        <v>449</v>
      </c>
      <c r="K155">
        <v>0</v>
      </c>
      <c r="N155" s="35">
        <v>29688</v>
      </c>
      <c r="O155" s="83">
        <v>449</v>
      </c>
      <c r="P155" s="83">
        <v>0</v>
      </c>
    </row>
    <row r="156" spans="1:16" x14ac:dyDescent="0.3">
      <c r="A156">
        <v>29659</v>
      </c>
      <c r="B156" t="s">
        <v>44</v>
      </c>
      <c r="C156">
        <f>VLOOKUP(A156,Table69[],3,FALSE)</f>
        <v>2630.8</v>
      </c>
      <c r="D156">
        <f>VLOOKUP(A156,Table69[],4,FALSE)</f>
        <v>0</v>
      </c>
      <c r="H156">
        <v>29570</v>
      </c>
      <c r="I156" t="s">
        <v>18</v>
      </c>
      <c r="J156">
        <v>77</v>
      </c>
      <c r="K156">
        <v>0</v>
      </c>
      <c r="N156" s="35">
        <v>29690</v>
      </c>
      <c r="O156" s="83">
        <v>544</v>
      </c>
      <c r="P156" s="83">
        <v>0</v>
      </c>
    </row>
    <row r="157" spans="1:16" x14ac:dyDescent="0.3">
      <c r="A157">
        <v>29577</v>
      </c>
      <c r="B157" t="s">
        <v>64</v>
      </c>
      <c r="C157">
        <f>VLOOKUP(A157,Table69[],3,FALSE)</f>
        <v>483</v>
      </c>
      <c r="D157">
        <f>VLOOKUP(A157,Table69[],4,FALSE)</f>
        <v>0</v>
      </c>
      <c r="H157">
        <v>29569</v>
      </c>
      <c r="I157" t="s">
        <v>7</v>
      </c>
      <c r="J157">
        <v>456</v>
      </c>
      <c r="K157">
        <v>0</v>
      </c>
      <c r="N157" s="35">
        <v>29693</v>
      </c>
      <c r="O157" s="83">
        <v>459</v>
      </c>
      <c r="P157" s="83">
        <v>0</v>
      </c>
    </row>
    <row r="158" spans="1:16" x14ac:dyDescent="0.3">
      <c r="H158">
        <v>29568</v>
      </c>
      <c r="I158" t="s">
        <v>7</v>
      </c>
      <c r="J158">
        <v>346</v>
      </c>
      <c r="K158">
        <v>0</v>
      </c>
      <c r="N158" s="35">
        <v>29611</v>
      </c>
      <c r="O158" s="83">
        <v>449</v>
      </c>
      <c r="P158" s="83">
        <v>0</v>
      </c>
    </row>
    <row r="159" spans="1:16" x14ac:dyDescent="0.3">
      <c r="H159">
        <v>29567</v>
      </c>
      <c r="I159" t="s">
        <v>66</v>
      </c>
      <c r="J159">
        <v>420</v>
      </c>
      <c r="K159">
        <v>420</v>
      </c>
      <c r="N159" s="35">
        <v>29659</v>
      </c>
      <c r="O159" s="83">
        <v>2630.8</v>
      </c>
      <c r="P159" s="83">
        <v>0</v>
      </c>
    </row>
    <row r="160" spans="1:16" x14ac:dyDescent="0.3">
      <c r="H160">
        <v>29566</v>
      </c>
      <c r="I160" t="s">
        <v>21</v>
      </c>
      <c r="J160">
        <v>456</v>
      </c>
      <c r="K160">
        <v>0</v>
      </c>
      <c r="N160" s="35">
        <v>29577</v>
      </c>
      <c r="O160" s="83">
        <v>483</v>
      </c>
      <c r="P160" s="83">
        <v>0</v>
      </c>
    </row>
    <row r="161" spans="8:16" x14ac:dyDescent="0.3">
      <c r="H161">
        <v>29565</v>
      </c>
      <c r="I161" t="s">
        <v>11</v>
      </c>
      <c r="J161">
        <v>902</v>
      </c>
      <c r="K161">
        <v>0</v>
      </c>
      <c r="N161" s="35" t="s">
        <v>30</v>
      </c>
      <c r="O161" s="83">
        <v>92464.799999999988</v>
      </c>
      <c r="P161" s="83">
        <v>14784.3</v>
      </c>
    </row>
    <row r="162" spans="8:16" x14ac:dyDescent="0.3">
      <c r="H162">
        <v>29564</v>
      </c>
      <c r="I162" t="s">
        <v>20</v>
      </c>
      <c r="J162">
        <v>472</v>
      </c>
      <c r="K162">
        <v>0</v>
      </c>
    </row>
    <row r="163" spans="8:16" x14ac:dyDescent="0.3">
      <c r="H163">
        <v>29563</v>
      </c>
      <c r="I163" t="s">
        <v>8</v>
      </c>
      <c r="J163">
        <v>818</v>
      </c>
      <c r="K163">
        <v>0</v>
      </c>
    </row>
    <row r="164" spans="8:16" x14ac:dyDescent="0.3">
      <c r="H164">
        <v>29562</v>
      </c>
      <c r="I164" t="s">
        <v>7</v>
      </c>
      <c r="J164">
        <v>66</v>
      </c>
      <c r="K164">
        <v>0</v>
      </c>
    </row>
    <row r="165" spans="8:16" x14ac:dyDescent="0.3">
      <c r="H165">
        <v>29561</v>
      </c>
      <c r="I165" t="s">
        <v>21</v>
      </c>
      <c r="J165">
        <v>599</v>
      </c>
      <c r="K165">
        <v>0</v>
      </c>
    </row>
    <row r="166" spans="8:16" x14ac:dyDescent="0.3">
      <c r="H166">
        <v>29560</v>
      </c>
      <c r="I166" t="s">
        <v>8</v>
      </c>
      <c r="J166">
        <v>748</v>
      </c>
      <c r="K166">
        <v>748</v>
      </c>
    </row>
    <row r="167" spans="8:16" x14ac:dyDescent="0.3">
      <c r="H167">
        <v>29559</v>
      </c>
      <c r="I167" t="s">
        <v>7</v>
      </c>
      <c r="J167">
        <v>501</v>
      </c>
      <c r="K167">
        <v>0</v>
      </c>
    </row>
    <row r="168" spans="8:16" x14ac:dyDescent="0.3">
      <c r="H168">
        <v>29558</v>
      </c>
      <c r="I168" t="s">
        <v>18</v>
      </c>
      <c r="J168">
        <v>53</v>
      </c>
      <c r="K168">
        <v>0</v>
      </c>
    </row>
    <row r="169" spans="8:16" x14ac:dyDescent="0.3">
      <c r="H169">
        <v>29557</v>
      </c>
      <c r="I169" t="s">
        <v>21</v>
      </c>
      <c r="J169">
        <v>443.25</v>
      </c>
      <c r="K169">
        <v>0</v>
      </c>
    </row>
    <row r="170" spans="8:16" x14ac:dyDescent="0.3">
      <c r="H170">
        <v>29556</v>
      </c>
      <c r="I170" t="s">
        <v>66</v>
      </c>
      <c r="J170">
        <v>625</v>
      </c>
      <c r="K170">
        <v>0</v>
      </c>
    </row>
    <row r="171" spans="8:16" x14ac:dyDescent="0.3">
      <c r="H171">
        <v>29555</v>
      </c>
      <c r="I171" t="s">
        <v>20</v>
      </c>
      <c r="J171">
        <v>698</v>
      </c>
      <c r="K171">
        <v>0</v>
      </c>
    </row>
    <row r="172" spans="8:16" x14ac:dyDescent="0.3">
      <c r="H172">
        <v>29554</v>
      </c>
      <c r="I172" t="s">
        <v>21</v>
      </c>
      <c r="J172">
        <v>432</v>
      </c>
      <c r="K172">
        <v>0</v>
      </c>
    </row>
    <row r="173" spans="8:16" x14ac:dyDescent="0.3">
      <c r="H173">
        <v>29553</v>
      </c>
      <c r="I173" t="s">
        <v>21</v>
      </c>
      <c r="J173">
        <v>188</v>
      </c>
      <c r="K173">
        <v>0</v>
      </c>
    </row>
    <row r="174" spans="8:16" x14ac:dyDescent="0.3">
      <c r="H174">
        <v>29552</v>
      </c>
      <c r="I174" t="s">
        <v>7</v>
      </c>
      <c r="J174">
        <v>122</v>
      </c>
      <c r="K174">
        <v>0</v>
      </c>
    </row>
    <row r="175" spans="8:16" x14ac:dyDescent="0.3">
      <c r="H175">
        <v>29551</v>
      </c>
      <c r="I175" t="s">
        <v>20</v>
      </c>
      <c r="J175">
        <v>925</v>
      </c>
      <c r="K175">
        <v>0</v>
      </c>
    </row>
    <row r="176" spans="8:16" x14ac:dyDescent="0.3">
      <c r="H176">
        <v>29550</v>
      </c>
      <c r="I176" t="s">
        <v>8</v>
      </c>
      <c r="J176">
        <v>35</v>
      </c>
      <c r="K176">
        <v>0</v>
      </c>
    </row>
    <row r="177" spans="8:11" x14ac:dyDescent="0.3">
      <c r="H177">
        <v>29549</v>
      </c>
      <c r="I177" t="s">
        <v>11</v>
      </c>
      <c r="J177">
        <v>533</v>
      </c>
      <c r="K177">
        <v>533</v>
      </c>
    </row>
    <row r="178" spans="8:11" x14ac:dyDescent="0.3">
      <c r="H178">
        <v>29547</v>
      </c>
      <c r="I178" t="s">
        <v>7</v>
      </c>
      <c r="J178">
        <v>548</v>
      </c>
      <c r="K178">
        <v>0</v>
      </c>
    </row>
    <row r="179" spans="8:11" x14ac:dyDescent="0.3">
      <c r="H179">
        <v>29546</v>
      </c>
      <c r="I179" t="s">
        <v>11</v>
      </c>
      <c r="J179">
        <v>206</v>
      </c>
      <c r="K179">
        <v>0</v>
      </c>
    </row>
    <row r="180" spans="8:11" x14ac:dyDescent="0.3">
      <c r="H180">
        <v>29545</v>
      </c>
      <c r="I180" t="s">
        <v>18</v>
      </c>
      <c r="J180">
        <v>516</v>
      </c>
      <c r="K180">
        <v>0</v>
      </c>
    </row>
    <row r="181" spans="8:11" x14ac:dyDescent="0.3">
      <c r="H181">
        <v>29544</v>
      </c>
      <c r="I181" t="s">
        <v>11</v>
      </c>
      <c r="J181">
        <v>473</v>
      </c>
      <c r="K181">
        <v>0</v>
      </c>
    </row>
    <row r="182" spans="8:11" x14ac:dyDescent="0.3">
      <c r="H182">
        <v>29543</v>
      </c>
      <c r="I182" t="s">
        <v>11</v>
      </c>
      <c r="J182">
        <v>441</v>
      </c>
      <c r="K182">
        <v>441</v>
      </c>
    </row>
    <row r="183" spans="8:11" x14ac:dyDescent="0.3">
      <c r="H183">
        <v>29542</v>
      </c>
      <c r="I183" t="s">
        <v>12</v>
      </c>
      <c r="J183">
        <v>735</v>
      </c>
      <c r="K183">
        <v>0</v>
      </c>
    </row>
    <row r="184" spans="8:11" x14ac:dyDescent="0.3">
      <c r="H184">
        <v>29541</v>
      </c>
      <c r="I184" t="s">
        <v>11</v>
      </c>
      <c r="J184">
        <v>555</v>
      </c>
      <c r="K184">
        <v>555</v>
      </c>
    </row>
    <row r="185" spans="8:11" x14ac:dyDescent="0.3">
      <c r="H185">
        <v>29540</v>
      </c>
      <c r="I185" t="s">
        <v>11</v>
      </c>
      <c r="J185">
        <v>927</v>
      </c>
      <c r="K185">
        <v>0</v>
      </c>
    </row>
    <row r="186" spans="8:11" x14ac:dyDescent="0.3">
      <c r="H186">
        <v>29539</v>
      </c>
      <c r="I186" t="s">
        <v>66</v>
      </c>
      <c r="J186">
        <v>475</v>
      </c>
      <c r="K186">
        <v>0</v>
      </c>
    </row>
    <row r="187" spans="8:11" x14ac:dyDescent="0.3">
      <c r="H187">
        <v>29538</v>
      </c>
      <c r="I187" t="s">
        <v>7</v>
      </c>
      <c r="J187">
        <v>497</v>
      </c>
      <c r="K187">
        <v>0</v>
      </c>
    </row>
    <row r="188" spans="8:11" x14ac:dyDescent="0.3">
      <c r="H188">
        <v>29537</v>
      </c>
      <c r="I188" t="s">
        <v>12</v>
      </c>
      <c r="J188">
        <v>684</v>
      </c>
      <c r="K188">
        <v>0</v>
      </c>
    </row>
    <row r="189" spans="8:11" x14ac:dyDescent="0.3">
      <c r="H189">
        <v>29536</v>
      </c>
      <c r="I189" t="s">
        <v>53</v>
      </c>
      <c r="J189">
        <v>500</v>
      </c>
      <c r="K189">
        <v>0</v>
      </c>
    </row>
    <row r="190" spans="8:11" x14ac:dyDescent="0.3">
      <c r="H190">
        <v>29534</v>
      </c>
      <c r="I190" t="s">
        <v>11</v>
      </c>
      <c r="J190">
        <v>877</v>
      </c>
      <c r="K190">
        <v>877</v>
      </c>
    </row>
    <row r="191" spans="8:11" x14ac:dyDescent="0.3">
      <c r="H191">
        <v>29533</v>
      </c>
      <c r="I191" t="s">
        <v>18</v>
      </c>
      <c r="J191">
        <v>256</v>
      </c>
      <c r="K191">
        <v>0</v>
      </c>
    </row>
    <row r="192" spans="8:11" x14ac:dyDescent="0.3">
      <c r="H192">
        <v>29532</v>
      </c>
      <c r="I192" t="s">
        <v>53</v>
      </c>
      <c r="J192">
        <v>2086</v>
      </c>
      <c r="K192">
        <v>0</v>
      </c>
    </row>
    <row r="193" spans="8:11" x14ac:dyDescent="0.3">
      <c r="H193">
        <v>29531</v>
      </c>
      <c r="I193" t="s">
        <v>11</v>
      </c>
      <c r="J193">
        <v>808</v>
      </c>
      <c r="K193">
        <v>0</v>
      </c>
    </row>
    <row r="194" spans="8:11" x14ac:dyDescent="0.3">
      <c r="H194">
        <v>29529</v>
      </c>
      <c r="I194" t="s">
        <v>12</v>
      </c>
      <c r="J194">
        <v>342</v>
      </c>
      <c r="K194">
        <v>0</v>
      </c>
    </row>
    <row r="195" spans="8:11" x14ac:dyDescent="0.3">
      <c r="H195">
        <v>29528</v>
      </c>
      <c r="I195" t="s">
        <v>53</v>
      </c>
      <c r="J195">
        <v>481</v>
      </c>
      <c r="K195">
        <v>0</v>
      </c>
    </row>
    <row r="196" spans="8:11" x14ac:dyDescent="0.3">
      <c r="H196">
        <v>29527</v>
      </c>
      <c r="I196" t="s">
        <v>11</v>
      </c>
      <c r="J196">
        <v>520</v>
      </c>
      <c r="K196">
        <v>0</v>
      </c>
    </row>
    <row r="197" spans="8:11" x14ac:dyDescent="0.3">
      <c r="H197">
        <v>29526</v>
      </c>
      <c r="I197" t="s">
        <v>53</v>
      </c>
      <c r="J197">
        <v>1010</v>
      </c>
      <c r="K197">
        <v>0</v>
      </c>
    </row>
    <row r="198" spans="8:11" x14ac:dyDescent="0.3">
      <c r="H198">
        <v>29525</v>
      </c>
      <c r="I198" t="s">
        <v>7</v>
      </c>
      <c r="J198">
        <v>727</v>
      </c>
      <c r="K198">
        <v>0</v>
      </c>
    </row>
    <row r="199" spans="8:11" x14ac:dyDescent="0.3">
      <c r="H199">
        <v>29523</v>
      </c>
      <c r="I199" t="s">
        <v>11</v>
      </c>
      <c r="J199">
        <v>414</v>
      </c>
      <c r="K199">
        <v>0</v>
      </c>
    </row>
    <row r="200" spans="8:11" x14ac:dyDescent="0.3">
      <c r="H200">
        <v>29521</v>
      </c>
      <c r="I200" t="s">
        <v>7</v>
      </c>
      <c r="J200">
        <v>789</v>
      </c>
      <c r="K200">
        <v>0</v>
      </c>
    </row>
    <row r="201" spans="8:11" x14ac:dyDescent="0.3">
      <c r="H201">
        <v>29520</v>
      </c>
      <c r="I201" t="s">
        <v>91</v>
      </c>
      <c r="J201">
        <v>498</v>
      </c>
      <c r="K201">
        <v>0</v>
      </c>
    </row>
    <row r="202" spans="8:11" x14ac:dyDescent="0.3">
      <c r="H202">
        <v>29519</v>
      </c>
      <c r="I202" t="s">
        <v>8</v>
      </c>
      <c r="J202">
        <v>23</v>
      </c>
      <c r="K202">
        <v>0</v>
      </c>
    </row>
    <row r="203" spans="8:11" x14ac:dyDescent="0.3">
      <c r="H203">
        <v>29518</v>
      </c>
      <c r="I203" t="s">
        <v>11</v>
      </c>
      <c r="J203">
        <v>267</v>
      </c>
      <c r="K203">
        <v>0</v>
      </c>
    </row>
    <row r="204" spans="8:11" x14ac:dyDescent="0.3">
      <c r="H204">
        <v>29515</v>
      </c>
      <c r="I204" t="s">
        <v>7</v>
      </c>
      <c r="J204">
        <v>1022</v>
      </c>
      <c r="K204">
        <v>0</v>
      </c>
    </row>
    <row r="205" spans="8:11" x14ac:dyDescent="0.3">
      <c r="H205">
        <v>29514</v>
      </c>
      <c r="I205" t="s">
        <v>66</v>
      </c>
      <c r="J205">
        <v>358</v>
      </c>
      <c r="K205">
        <v>0</v>
      </c>
    </row>
    <row r="206" spans="8:11" x14ac:dyDescent="0.3">
      <c r="H206">
        <v>29513</v>
      </c>
      <c r="I206" t="s">
        <v>7</v>
      </c>
      <c r="J206">
        <v>826</v>
      </c>
      <c r="K206">
        <v>826</v>
      </c>
    </row>
    <row r="207" spans="8:11" x14ac:dyDescent="0.3">
      <c r="H207">
        <v>29512</v>
      </c>
      <c r="I207" t="s">
        <v>66</v>
      </c>
      <c r="J207">
        <v>491</v>
      </c>
      <c r="K207">
        <v>491</v>
      </c>
    </row>
    <row r="208" spans="8:11" x14ac:dyDescent="0.3">
      <c r="H208">
        <v>29506</v>
      </c>
      <c r="I208" t="s">
        <v>12</v>
      </c>
      <c r="J208">
        <v>197</v>
      </c>
      <c r="K208">
        <v>0</v>
      </c>
    </row>
    <row r="209" spans="8:11" x14ac:dyDescent="0.3">
      <c r="H209">
        <v>29502</v>
      </c>
      <c r="I209" t="s">
        <v>7</v>
      </c>
      <c r="J209">
        <v>500</v>
      </c>
      <c r="K209">
        <v>0</v>
      </c>
    </row>
    <row r="210" spans="8:11" x14ac:dyDescent="0.3">
      <c r="H210">
        <v>29499</v>
      </c>
      <c r="I210" t="s">
        <v>21</v>
      </c>
      <c r="J210">
        <v>519</v>
      </c>
      <c r="K210">
        <v>0</v>
      </c>
    </row>
    <row r="211" spans="8:11" x14ac:dyDescent="0.3">
      <c r="H211">
        <v>29498</v>
      </c>
      <c r="I211" t="s">
        <v>53</v>
      </c>
      <c r="J211">
        <v>738</v>
      </c>
      <c r="K211">
        <v>738</v>
      </c>
    </row>
    <row r="212" spans="8:11" x14ac:dyDescent="0.3">
      <c r="H212">
        <v>29497</v>
      </c>
      <c r="I212" t="s">
        <v>53</v>
      </c>
      <c r="J212">
        <v>23</v>
      </c>
      <c r="K212">
        <v>0</v>
      </c>
    </row>
    <row r="213" spans="8:11" x14ac:dyDescent="0.3">
      <c r="H213">
        <v>29496</v>
      </c>
      <c r="I213" t="s">
        <v>11</v>
      </c>
      <c r="J213">
        <v>388</v>
      </c>
      <c r="K213">
        <v>0</v>
      </c>
    </row>
    <row r="214" spans="8:11" x14ac:dyDescent="0.3">
      <c r="H214">
        <v>29495</v>
      </c>
      <c r="I214" t="s">
        <v>53</v>
      </c>
      <c r="J214">
        <v>450</v>
      </c>
      <c r="K214">
        <v>0</v>
      </c>
    </row>
    <row r="215" spans="8:11" x14ac:dyDescent="0.3">
      <c r="H215">
        <v>29494</v>
      </c>
      <c r="I215" t="s">
        <v>11</v>
      </c>
      <c r="J215">
        <v>540</v>
      </c>
      <c r="K215">
        <v>0</v>
      </c>
    </row>
    <row r="216" spans="8:11" x14ac:dyDescent="0.3">
      <c r="H216">
        <v>29492</v>
      </c>
      <c r="I216" t="s">
        <v>53</v>
      </c>
      <c r="J216">
        <v>569</v>
      </c>
      <c r="K216">
        <v>0</v>
      </c>
    </row>
    <row r="217" spans="8:11" x14ac:dyDescent="0.3">
      <c r="H217">
        <v>29491</v>
      </c>
      <c r="I217" t="s">
        <v>20</v>
      </c>
      <c r="J217">
        <v>657</v>
      </c>
      <c r="K217">
        <v>0</v>
      </c>
    </row>
    <row r="218" spans="8:11" x14ac:dyDescent="0.3">
      <c r="H218">
        <v>29487</v>
      </c>
      <c r="I218" t="s">
        <v>11</v>
      </c>
      <c r="J218">
        <v>436</v>
      </c>
      <c r="K218">
        <v>0</v>
      </c>
    </row>
    <row r="219" spans="8:11" x14ac:dyDescent="0.3">
      <c r="H219">
        <v>29485</v>
      </c>
      <c r="I219" t="s">
        <v>8</v>
      </c>
      <c r="J219">
        <v>563</v>
      </c>
      <c r="K219">
        <v>563</v>
      </c>
    </row>
    <row r="220" spans="8:11" x14ac:dyDescent="0.3">
      <c r="H220">
        <v>29484</v>
      </c>
      <c r="I220" t="s">
        <v>8</v>
      </c>
      <c r="J220">
        <v>1024</v>
      </c>
      <c r="K220">
        <v>0</v>
      </c>
    </row>
    <row r="221" spans="8:11" x14ac:dyDescent="0.3">
      <c r="H221">
        <v>29482</v>
      </c>
      <c r="I221" t="s">
        <v>18</v>
      </c>
      <c r="J221">
        <v>746</v>
      </c>
      <c r="K221">
        <v>0</v>
      </c>
    </row>
    <row r="222" spans="8:11" x14ac:dyDescent="0.3">
      <c r="H222">
        <v>29480</v>
      </c>
      <c r="I222" t="s">
        <v>12</v>
      </c>
      <c r="J222">
        <v>424</v>
      </c>
      <c r="K222">
        <v>0</v>
      </c>
    </row>
    <row r="223" spans="8:11" x14ac:dyDescent="0.3">
      <c r="H223">
        <v>29479</v>
      </c>
      <c r="I223" t="s">
        <v>53</v>
      </c>
      <c r="J223">
        <v>498</v>
      </c>
      <c r="K223">
        <v>0</v>
      </c>
    </row>
    <row r="224" spans="8:11" x14ac:dyDescent="0.3">
      <c r="H224">
        <v>29478</v>
      </c>
      <c r="I224" t="s">
        <v>12</v>
      </c>
      <c r="J224">
        <v>540</v>
      </c>
      <c r="K224">
        <v>0</v>
      </c>
    </row>
    <row r="225" spans="8:11" x14ac:dyDescent="0.3">
      <c r="H225">
        <v>29477</v>
      </c>
      <c r="I225" t="s">
        <v>66</v>
      </c>
      <c r="J225">
        <v>0</v>
      </c>
      <c r="K225">
        <v>0</v>
      </c>
    </row>
    <row r="226" spans="8:11" x14ac:dyDescent="0.3">
      <c r="H226">
        <v>29476</v>
      </c>
      <c r="I226" t="s">
        <v>7</v>
      </c>
      <c r="J226">
        <v>0</v>
      </c>
      <c r="K226">
        <v>0</v>
      </c>
    </row>
    <row r="227" spans="8:11" x14ac:dyDescent="0.3">
      <c r="H227">
        <v>29475</v>
      </c>
      <c r="I227" t="s">
        <v>18</v>
      </c>
      <c r="J227">
        <v>816</v>
      </c>
      <c r="K227">
        <v>0</v>
      </c>
    </row>
    <row r="228" spans="8:11" x14ac:dyDescent="0.3">
      <c r="H228">
        <v>29471</v>
      </c>
      <c r="I228" t="s">
        <v>7</v>
      </c>
      <c r="J228">
        <v>0</v>
      </c>
      <c r="K228">
        <v>0</v>
      </c>
    </row>
    <row r="229" spans="8:11" x14ac:dyDescent="0.3">
      <c r="H229">
        <v>29470</v>
      </c>
      <c r="I229" t="s">
        <v>7</v>
      </c>
      <c r="J229">
        <v>237</v>
      </c>
      <c r="K229">
        <v>0</v>
      </c>
    </row>
    <row r="230" spans="8:11" x14ac:dyDescent="0.3">
      <c r="H230">
        <v>29469</v>
      </c>
      <c r="I230" t="s">
        <v>11</v>
      </c>
      <c r="J230">
        <v>470</v>
      </c>
      <c r="K230">
        <v>0</v>
      </c>
    </row>
    <row r="231" spans="8:11" x14ac:dyDescent="0.3">
      <c r="H231">
        <v>29466</v>
      </c>
      <c r="I231" t="s">
        <v>8</v>
      </c>
      <c r="J231">
        <v>23</v>
      </c>
      <c r="K231">
        <v>0</v>
      </c>
    </row>
    <row r="232" spans="8:11" x14ac:dyDescent="0.3">
      <c r="H232">
        <v>29465</v>
      </c>
      <c r="I232" t="s">
        <v>9</v>
      </c>
      <c r="J232">
        <v>663</v>
      </c>
      <c r="K232">
        <v>0</v>
      </c>
    </row>
    <row r="233" spans="8:11" x14ac:dyDescent="0.3">
      <c r="H233">
        <v>29464</v>
      </c>
      <c r="I233" t="s">
        <v>7</v>
      </c>
      <c r="J233">
        <v>0</v>
      </c>
      <c r="K233">
        <v>0</v>
      </c>
    </row>
    <row r="234" spans="8:11" x14ac:dyDescent="0.3">
      <c r="H234">
        <v>29454</v>
      </c>
      <c r="I234" t="s">
        <v>12</v>
      </c>
      <c r="J234">
        <v>746</v>
      </c>
      <c r="K234">
        <v>0</v>
      </c>
    </row>
    <row r="235" spans="8:11" x14ac:dyDescent="0.3">
      <c r="H235">
        <v>29453</v>
      </c>
      <c r="I235" t="s">
        <v>53</v>
      </c>
      <c r="J235">
        <v>75.5</v>
      </c>
      <c r="K235">
        <v>0</v>
      </c>
    </row>
    <row r="236" spans="8:11" x14ac:dyDescent="0.3">
      <c r="H236">
        <v>29452</v>
      </c>
      <c r="I236" t="s">
        <v>7</v>
      </c>
      <c r="J236">
        <v>86</v>
      </c>
      <c r="K236">
        <v>0</v>
      </c>
    </row>
    <row r="237" spans="8:11" x14ac:dyDescent="0.3">
      <c r="H237">
        <v>29450</v>
      </c>
      <c r="I237" t="s">
        <v>11</v>
      </c>
      <c r="J237">
        <v>433</v>
      </c>
      <c r="K237">
        <v>0</v>
      </c>
    </row>
    <row r="238" spans="8:11" x14ac:dyDescent="0.3">
      <c r="H238">
        <v>29448</v>
      </c>
      <c r="I238" t="s">
        <v>53</v>
      </c>
      <c r="J238">
        <v>2004</v>
      </c>
      <c r="K238">
        <v>2004</v>
      </c>
    </row>
    <row r="239" spans="8:11" x14ac:dyDescent="0.3">
      <c r="H239">
        <v>29444</v>
      </c>
      <c r="I239" t="s">
        <v>53</v>
      </c>
      <c r="J239">
        <v>608</v>
      </c>
      <c r="K239">
        <v>0</v>
      </c>
    </row>
    <row r="240" spans="8:11" x14ac:dyDescent="0.3">
      <c r="H240">
        <v>29443</v>
      </c>
      <c r="I240" t="s">
        <v>53</v>
      </c>
      <c r="J240">
        <v>494</v>
      </c>
      <c r="K240">
        <v>0</v>
      </c>
    </row>
    <row r="241" spans="8:11" x14ac:dyDescent="0.3">
      <c r="H241">
        <v>29442</v>
      </c>
      <c r="I241" t="s">
        <v>66</v>
      </c>
      <c r="J241">
        <v>1497</v>
      </c>
      <c r="K241">
        <v>0</v>
      </c>
    </row>
    <row r="242" spans="8:11" x14ac:dyDescent="0.3">
      <c r="H242">
        <v>29441</v>
      </c>
      <c r="I242" t="s">
        <v>20</v>
      </c>
      <c r="J242">
        <v>452</v>
      </c>
      <c r="K242">
        <v>0</v>
      </c>
    </row>
    <row r="243" spans="8:11" x14ac:dyDescent="0.3">
      <c r="H243">
        <v>29440</v>
      </c>
      <c r="I243" t="s">
        <v>53</v>
      </c>
      <c r="J243">
        <v>1122</v>
      </c>
      <c r="K243">
        <v>0</v>
      </c>
    </row>
    <row r="244" spans="8:11" x14ac:dyDescent="0.3">
      <c r="H244">
        <v>29433</v>
      </c>
      <c r="I244" t="s">
        <v>8</v>
      </c>
      <c r="J244">
        <v>540</v>
      </c>
      <c r="K244">
        <v>0</v>
      </c>
    </row>
    <row r="245" spans="8:11" x14ac:dyDescent="0.3">
      <c r="H245">
        <v>29431</v>
      </c>
      <c r="I245" t="s">
        <v>66</v>
      </c>
      <c r="J245">
        <v>417</v>
      </c>
      <c r="K245">
        <v>0</v>
      </c>
    </row>
    <row r="246" spans="8:11" x14ac:dyDescent="0.3">
      <c r="H246">
        <v>29425</v>
      </c>
      <c r="I246" t="s">
        <v>21</v>
      </c>
      <c r="J246">
        <v>1427</v>
      </c>
      <c r="K246">
        <v>0</v>
      </c>
    </row>
    <row r="247" spans="8:11" x14ac:dyDescent="0.3">
      <c r="H247">
        <v>29422</v>
      </c>
      <c r="I247" t="s">
        <v>22</v>
      </c>
      <c r="J247">
        <v>520</v>
      </c>
      <c r="K247">
        <v>0</v>
      </c>
    </row>
    <row r="248" spans="8:11" x14ac:dyDescent="0.3">
      <c r="H248">
        <v>29415</v>
      </c>
      <c r="I248" t="s">
        <v>21</v>
      </c>
      <c r="J248">
        <v>423</v>
      </c>
      <c r="K248">
        <v>0</v>
      </c>
    </row>
    <row r="249" spans="8:11" x14ac:dyDescent="0.3">
      <c r="H249">
        <v>29411</v>
      </c>
      <c r="I249" t="s">
        <v>66</v>
      </c>
      <c r="J249">
        <v>489</v>
      </c>
      <c r="K249">
        <v>0</v>
      </c>
    </row>
    <row r="250" spans="8:11" x14ac:dyDescent="0.3">
      <c r="H250">
        <v>29410</v>
      </c>
      <c r="I250" t="s">
        <v>7</v>
      </c>
      <c r="J250">
        <v>0</v>
      </c>
      <c r="K250">
        <v>0</v>
      </c>
    </row>
    <row r="251" spans="8:11" x14ac:dyDescent="0.3">
      <c r="H251">
        <v>29407</v>
      </c>
      <c r="I251" t="s">
        <v>8</v>
      </c>
      <c r="J251">
        <v>655</v>
      </c>
      <c r="K251">
        <v>0</v>
      </c>
    </row>
    <row r="252" spans="8:11" x14ac:dyDescent="0.3">
      <c r="H252">
        <v>29406</v>
      </c>
      <c r="I252" t="s">
        <v>22</v>
      </c>
      <c r="J252">
        <v>679</v>
      </c>
      <c r="K252">
        <v>0</v>
      </c>
    </row>
    <row r="253" spans="8:11" x14ac:dyDescent="0.3">
      <c r="H253">
        <v>29400</v>
      </c>
      <c r="I253" t="s">
        <v>7</v>
      </c>
      <c r="J253">
        <v>0</v>
      </c>
      <c r="K253">
        <v>0</v>
      </c>
    </row>
    <row r="254" spans="8:11" x14ac:dyDescent="0.3">
      <c r="H254">
        <v>29396</v>
      </c>
      <c r="I254" t="s">
        <v>12</v>
      </c>
      <c r="J254">
        <v>647.65</v>
      </c>
      <c r="K254">
        <v>0</v>
      </c>
    </row>
    <row r="255" spans="8:11" x14ac:dyDescent="0.3">
      <c r="H255">
        <v>29392</v>
      </c>
      <c r="I255" t="s">
        <v>21</v>
      </c>
      <c r="J255">
        <v>0</v>
      </c>
      <c r="K255">
        <v>0</v>
      </c>
    </row>
    <row r="256" spans="8:11" x14ac:dyDescent="0.3">
      <c r="H256">
        <v>29391</v>
      </c>
      <c r="I256" t="s">
        <v>21</v>
      </c>
      <c r="J256">
        <v>0</v>
      </c>
      <c r="K256">
        <v>0</v>
      </c>
    </row>
    <row r="257" spans="8:11" x14ac:dyDescent="0.3">
      <c r="H257">
        <v>29388</v>
      </c>
      <c r="I257" t="s">
        <v>53</v>
      </c>
      <c r="J257">
        <v>63</v>
      </c>
      <c r="K257">
        <v>0</v>
      </c>
    </row>
    <row r="258" spans="8:11" x14ac:dyDescent="0.3">
      <c r="H258">
        <v>29385</v>
      </c>
      <c r="I258" t="s">
        <v>20</v>
      </c>
      <c r="J258">
        <v>577</v>
      </c>
      <c r="K258">
        <v>0</v>
      </c>
    </row>
    <row r="259" spans="8:11" x14ac:dyDescent="0.3">
      <c r="H259">
        <v>29384</v>
      </c>
      <c r="I259" t="s">
        <v>22</v>
      </c>
      <c r="J259">
        <v>534</v>
      </c>
      <c r="K259">
        <v>0</v>
      </c>
    </row>
    <row r="260" spans="8:11" x14ac:dyDescent="0.3">
      <c r="H260">
        <v>29380</v>
      </c>
      <c r="I260" t="s">
        <v>22</v>
      </c>
      <c r="J260">
        <v>477.5</v>
      </c>
      <c r="K260">
        <v>0</v>
      </c>
    </row>
    <row r="261" spans="8:11" x14ac:dyDescent="0.3">
      <c r="H261">
        <v>29375</v>
      </c>
      <c r="I261" t="s">
        <v>22</v>
      </c>
      <c r="J261">
        <v>411</v>
      </c>
      <c r="K261">
        <v>0</v>
      </c>
    </row>
    <row r="262" spans="8:11" x14ac:dyDescent="0.3">
      <c r="H262">
        <v>29373</v>
      </c>
      <c r="I262" t="s">
        <v>66</v>
      </c>
      <c r="J262">
        <v>511</v>
      </c>
      <c r="K262">
        <v>0</v>
      </c>
    </row>
    <row r="263" spans="8:11" x14ac:dyDescent="0.3">
      <c r="H263">
        <v>29370</v>
      </c>
      <c r="I263" t="s">
        <v>66</v>
      </c>
      <c r="J263">
        <v>458.5</v>
      </c>
      <c r="K263">
        <v>0</v>
      </c>
    </row>
    <row r="264" spans="8:11" x14ac:dyDescent="0.3">
      <c r="H264">
        <v>29365</v>
      </c>
      <c r="I264" t="s">
        <v>22</v>
      </c>
      <c r="J264">
        <v>679</v>
      </c>
      <c r="K264">
        <v>0</v>
      </c>
    </row>
    <row r="265" spans="8:11" x14ac:dyDescent="0.3">
      <c r="H265">
        <v>29363</v>
      </c>
      <c r="I265" t="s">
        <v>7</v>
      </c>
      <c r="J265">
        <v>539</v>
      </c>
      <c r="K265">
        <v>0</v>
      </c>
    </row>
    <row r="266" spans="8:11" x14ac:dyDescent="0.3">
      <c r="H266">
        <v>29361</v>
      </c>
      <c r="I266" t="s">
        <v>7</v>
      </c>
      <c r="J266">
        <v>651</v>
      </c>
      <c r="K266">
        <v>0</v>
      </c>
    </row>
    <row r="267" spans="8:11" x14ac:dyDescent="0.3">
      <c r="H267">
        <v>29358</v>
      </c>
      <c r="I267" t="s">
        <v>22</v>
      </c>
      <c r="J267">
        <v>502</v>
      </c>
      <c r="K267">
        <v>0</v>
      </c>
    </row>
    <row r="268" spans="8:11" x14ac:dyDescent="0.3">
      <c r="H268">
        <v>29356</v>
      </c>
      <c r="I268" t="s">
        <v>21</v>
      </c>
      <c r="J268">
        <v>425</v>
      </c>
      <c r="K268">
        <v>0</v>
      </c>
    </row>
    <row r="269" spans="8:11" x14ac:dyDescent="0.3">
      <c r="H269">
        <v>29350</v>
      </c>
      <c r="I269" t="s">
        <v>22</v>
      </c>
      <c r="J269">
        <v>489</v>
      </c>
      <c r="K269">
        <v>0</v>
      </c>
    </row>
    <row r="270" spans="8:11" x14ac:dyDescent="0.3">
      <c r="H270">
        <v>29346</v>
      </c>
      <c r="I270" t="s">
        <v>7</v>
      </c>
      <c r="J270">
        <v>0</v>
      </c>
      <c r="K270">
        <v>0</v>
      </c>
    </row>
    <row r="271" spans="8:11" x14ac:dyDescent="0.3">
      <c r="H271">
        <v>29342</v>
      </c>
      <c r="I271" t="s">
        <v>22</v>
      </c>
      <c r="J271">
        <v>457</v>
      </c>
      <c r="K271">
        <v>0</v>
      </c>
    </row>
    <row r="272" spans="8:11" x14ac:dyDescent="0.3">
      <c r="H272">
        <v>29341</v>
      </c>
      <c r="I272" t="s">
        <v>22</v>
      </c>
      <c r="J272">
        <v>440</v>
      </c>
      <c r="K272">
        <v>0</v>
      </c>
    </row>
    <row r="273" spans="8:11" x14ac:dyDescent="0.3">
      <c r="H273">
        <v>29339</v>
      </c>
      <c r="I273" t="s">
        <v>66</v>
      </c>
      <c r="J273">
        <v>0</v>
      </c>
      <c r="K273">
        <v>0</v>
      </c>
    </row>
    <row r="274" spans="8:11" x14ac:dyDescent="0.3">
      <c r="H274">
        <v>29336</v>
      </c>
      <c r="I274" t="s">
        <v>12</v>
      </c>
      <c r="J274">
        <v>176</v>
      </c>
      <c r="K274">
        <v>0</v>
      </c>
    </row>
    <row r="275" spans="8:11" x14ac:dyDescent="0.3">
      <c r="H275">
        <v>29333</v>
      </c>
      <c r="I275" t="s">
        <v>22</v>
      </c>
      <c r="J275">
        <v>483</v>
      </c>
      <c r="K275">
        <v>0</v>
      </c>
    </row>
    <row r="276" spans="8:11" x14ac:dyDescent="0.3">
      <c r="H276">
        <v>29332</v>
      </c>
      <c r="I276" t="s">
        <v>7</v>
      </c>
      <c r="J276">
        <v>0</v>
      </c>
      <c r="K276">
        <v>0</v>
      </c>
    </row>
    <row r="277" spans="8:11" x14ac:dyDescent="0.3">
      <c r="H277">
        <v>29331</v>
      </c>
      <c r="I277" t="s">
        <v>7</v>
      </c>
      <c r="J277">
        <v>518</v>
      </c>
      <c r="K277">
        <v>0</v>
      </c>
    </row>
    <row r="278" spans="8:11" x14ac:dyDescent="0.3">
      <c r="H278">
        <v>29330</v>
      </c>
      <c r="I278" t="s">
        <v>22</v>
      </c>
      <c r="J278">
        <v>1354</v>
      </c>
      <c r="K278">
        <v>0</v>
      </c>
    </row>
    <row r="279" spans="8:11" x14ac:dyDescent="0.3">
      <c r="H279">
        <v>29326</v>
      </c>
      <c r="I279" t="s">
        <v>22</v>
      </c>
      <c r="J279">
        <v>502</v>
      </c>
      <c r="K279">
        <v>502</v>
      </c>
    </row>
    <row r="280" spans="8:11" x14ac:dyDescent="0.3">
      <c r="H280">
        <v>29325</v>
      </c>
      <c r="I280" t="s">
        <v>22</v>
      </c>
      <c r="J280">
        <v>702</v>
      </c>
      <c r="K280">
        <v>702</v>
      </c>
    </row>
    <row r="281" spans="8:11" x14ac:dyDescent="0.3">
      <c r="H281">
        <v>29321</v>
      </c>
      <c r="I281" t="s">
        <v>7</v>
      </c>
      <c r="J281">
        <v>0</v>
      </c>
      <c r="K281">
        <v>0</v>
      </c>
    </row>
    <row r="282" spans="8:11" x14ac:dyDescent="0.3">
      <c r="H282">
        <v>29320</v>
      </c>
      <c r="I282" t="s">
        <v>21</v>
      </c>
      <c r="J282">
        <v>0</v>
      </c>
      <c r="K282">
        <v>0</v>
      </c>
    </row>
    <row r="283" spans="8:11" x14ac:dyDescent="0.3">
      <c r="H283">
        <v>29318</v>
      </c>
      <c r="I283" t="s">
        <v>22</v>
      </c>
      <c r="J283">
        <v>552</v>
      </c>
      <c r="K283">
        <v>0</v>
      </c>
    </row>
    <row r="284" spans="8:11" x14ac:dyDescent="0.3">
      <c r="H284">
        <v>29317</v>
      </c>
      <c r="I284" t="s">
        <v>22</v>
      </c>
      <c r="J284">
        <v>503</v>
      </c>
      <c r="K284">
        <v>0</v>
      </c>
    </row>
    <row r="285" spans="8:11" x14ac:dyDescent="0.3">
      <c r="H285">
        <v>29310</v>
      </c>
      <c r="I285" t="s">
        <v>14</v>
      </c>
      <c r="J285">
        <v>459</v>
      </c>
      <c r="K285">
        <v>0</v>
      </c>
    </row>
    <row r="286" spans="8:11" x14ac:dyDescent="0.3">
      <c r="H286">
        <v>29308</v>
      </c>
      <c r="I286" t="s">
        <v>22</v>
      </c>
      <c r="J286">
        <v>555</v>
      </c>
      <c r="K286">
        <v>555</v>
      </c>
    </row>
    <row r="287" spans="8:11" x14ac:dyDescent="0.3">
      <c r="H287">
        <v>29306</v>
      </c>
      <c r="I287" t="s">
        <v>18</v>
      </c>
      <c r="J287">
        <v>480</v>
      </c>
      <c r="K287">
        <v>0</v>
      </c>
    </row>
    <row r="288" spans="8:11" x14ac:dyDescent="0.3">
      <c r="H288">
        <v>29305</v>
      </c>
      <c r="I288" t="s">
        <v>7</v>
      </c>
      <c r="J288">
        <v>0</v>
      </c>
      <c r="K288">
        <v>0</v>
      </c>
    </row>
    <row r="289" spans="8:11" x14ac:dyDescent="0.3">
      <c r="H289">
        <v>29304</v>
      </c>
      <c r="I289" t="s">
        <v>66</v>
      </c>
      <c r="J289">
        <v>438</v>
      </c>
      <c r="K289">
        <v>0</v>
      </c>
    </row>
    <row r="290" spans="8:11" x14ac:dyDescent="0.3">
      <c r="H290">
        <v>29301</v>
      </c>
      <c r="I290" t="s">
        <v>7</v>
      </c>
      <c r="J290">
        <v>572</v>
      </c>
      <c r="K290">
        <v>0</v>
      </c>
    </row>
    <row r="291" spans="8:11" x14ac:dyDescent="0.3">
      <c r="H291">
        <v>29297</v>
      </c>
      <c r="I291" t="s">
        <v>8</v>
      </c>
      <c r="J291">
        <v>457</v>
      </c>
      <c r="K291">
        <v>0</v>
      </c>
    </row>
    <row r="292" spans="8:11" x14ac:dyDescent="0.3">
      <c r="H292">
        <v>29295</v>
      </c>
      <c r="I292" t="s">
        <v>22</v>
      </c>
      <c r="J292">
        <v>1064</v>
      </c>
      <c r="K292">
        <v>0</v>
      </c>
    </row>
    <row r="293" spans="8:11" x14ac:dyDescent="0.3">
      <c r="H293">
        <v>29288</v>
      </c>
      <c r="I293" t="s">
        <v>22</v>
      </c>
      <c r="J293">
        <v>416</v>
      </c>
      <c r="K293">
        <v>0</v>
      </c>
    </row>
    <row r="294" spans="8:11" x14ac:dyDescent="0.3">
      <c r="H294">
        <v>29285</v>
      </c>
      <c r="I294" t="s">
        <v>22</v>
      </c>
      <c r="J294">
        <v>50</v>
      </c>
      <c r="K294">
        <v>0</v>
      </c>
    </row>
    <row r="295" spans="8:11" x14ac:dyDescent="0.3">
      <c r="H295">
        <v>29283</v>
      </c>
      <c r="I295" t="s">
        <v>22</v>
      </c>
      <c r="J295">
        <v>1072</v>
      </c>
      <c r="K295">
        <v>1072</v>
      </c>
    </row>
    <row r="296" spans="8:11" x14ac:dyDescent="0.3">
      <c r="H296">
        <v>29280</v>
      </c>
      <c r="I296" t="s">
        <v>7</v>
      </c>
      <c r="J296">
        <v>0</v>
      </c>
      <c r="K296">
        <v>0</v>
      </c>
    </row>
    <row r="297" spans="8:11" x14ac:dyDescent="0.3">
      <c r="H297">
        <v>29275</v>
      </c>
      <c r="I297" t="s">
        <v>22</v>
      </c>
      <c r="J297">
        <v>501</v>
      </c>
      <c r="K297">
        <v>0</v>
      </c>
    </row>
    <row r="298" spans="8:11" x14ac:dyDescent="0.3">
      <c r="H298">
        <v>29273</v>
      </c>
      <c r="I298" t="s">
        <v>9</v>
      </c>
      <c r="J298">
        <v>521</v>
      </c>
      <c r="K298">
        <v>0</v>
      </c>
    </row>
    <row r="299" spans="8:11" x14ac:dyDescent="0.3">
      <c r="H299">
        <v>29271</v>
      </c>
      <c r="I299" t="s">
        <v>7</v>
      </c>
      <c r="J299">
        <v>0</v>
      </c>
      <c r="K299">
        <v>0</v>
      </c>
    </row>
    <row r="300" spans="8:11" x14ac:dyDescent="0.3">
      <c r="H300">
        <v>29266</v>
      </c>
      <c r="I300" t="s">
        <v>7</v>
      </c>
      <c r="J300">
        <v>0</v>
      </c>
      <c r="K300">
        <v>0</v>
      </c>
    </row>
    <row r="301" spans="8:11" x14ac:dyDescent="0.3">
      <c r="H301">
        <v>29242</v>
      </c>
      <c r="I301" t="s">
        <v>7</v>
      </c>
      <c r="J301">
        <v>0</v>
      </c>
      <c r="K301">
        <v>0</v>
      </c>
    </row>
    <row r="302" spans="8:11" x14ac:dyDescent="0.3">
      <c r="H302">
        <v>29238</v>
      </c>
      <c r="I302" t="s">
        <v>7</v>
      </c>
      <c r="J302">
        <v>0</v>
      </c>
      <c r="K302">
        <v>0</v>
      </c>
    </row>
    <row r="303" spans="8:11" x14ac:dyDescent="0.3">
      <c r="H303">
        <v>29233</v>
      </c>
      <c r="I303" t="s">
        <v>7</v>
      </c>
      <c r="J303">
        <v>0</v>
      </c>
      <c r="K303">
        <v>0</v>
      </c>
    </row>
    <row r="304" spans="8:11" x14ac:dyDescent="0.3">
      <c r="H304">
        <v>29230</v>
      </c>
      <c r="I304" t="s">
        <v>7</v>
      </c>
      <c r="J304">
        <v>0</v>
      </c>
      <c r="K304">
        <v>0</v>
      </c>
    </row>
    <row r="305" spans="8:11" x14ac:dyDescent="0.3">
      <c r="H305">
        <v>29229</v>
      </c>
      <c r="I305" t="s">
        <v>53</v>
      </c>
      <c r="J305">
        <v>643</v>
      </c>
      <c r="K305">
        <v>0</v>
      </c>
    </row>
    <row r="306" spans="8:11" x14ac:dyDescent="0.3">
      <c r="H306">
        <v>29226</v>
      </c>
      <c r="I306" t="s">
        <v>14</v>
      </c>
      <c r="J306">
        <v>32</v>
      </c>
      <c r="K306">
        <v>0</v>
      </c>
    </row>
    <row r="307" spans="8:11" x14ac:dyDescent="0.3">
      <c r="H307">
        <v>29221</v>
      </c>
      <c r="I307" t="s">
        <v>15</v>
      </c>
      <c r="J307">
        <v>756</v>
      </c>
      <c r="K307">
        <v>0</v>
      </c>
    </row>
    <row r="308" spans="8:11" x14ac:dyDescent="0.3">
      <c r="H308">
        <v>29218</v>
      </c>
      <c r="I308" t="s">
        <v>21</v>
      </c>
      <c r="J308">
        <v>335</v>
      </c>
      <c r="K308">
        <v>0</v>
      </c>
    </row>
    <row r="309" spans="8:11" x14ac:dyDescent="0.3">
      <c r="H309">
        <v>29212</v>
      </c>
      <c r="I309" t="s">
        <v>15</v>
      </c>
      <c r="J309">
        <v>605</v>
      </c>
      <c r="K309">
        <v>0</v>
      </c>
    </row>
    <row r="310" spans="8:11" x14ac:dyDescent="0.3">
      <c r="H310">
        <v>29211</v>
      </c>
      <c r="I310" t="s">
        <v>22</v>
      </c>
      <c r="J310">
        <v>24</v>
      </c>
      <c r="K310">
        <v>0</v>
      </c>
    </row>
    <row r="311" spans="8:11" x14ac:dyDescent="0.3">
      <c r="H311">
        <v>29208</v>
      </c>
      <c r="I311" t="s">
        <v>7</v>
      </c>
      <c r="J311">
        <v>0</v>
      </c>
      <c r="K311">
        <v>0</v>
      </c>
    </row>
    <row r="312" spans="8:11" x14ac:dyDescent="0.3">
      <c r="H312">
        <v>29203</v>
      </c>
      <c r="I312" t="s">
        <v>53</v>
      </c>
      <c r="J312">
        <v>456</v>
      </c>
      <c r="K312">
        <v>0</v>
      </c>
    </row>
    <row r="313" spans="8:11" x14ac:dyDescent="0.3">
      <c r="H313">
        <v>29200</v>
      </c>
      <c r="I313" t="s">
        <v>91</v>
      </c>
      <c r="J313">
        <v>0</v>
      </c>
      <c r="K313">
        <v>0</v>
      </c>
    </row>
    <row r="314" spans="8:11" x14ac:dyDescent="0.3">
      <c r="H314">
        <v>29196</v>
      </c>
      <c r="I314" t="s">
        <v>91</v>
      </c>
      <c r="J314">
        <v>0</v>
      </c>
      <c r="K314">
        <v>0</v>
      </c>
    </row>
    <row r="315" spans="8:11" x14ac:dyDescent="0.3">
      <c r="H315">
        <v>29195</v>
      </c>
      <c r="I315" t="s">
        <v>15</v>
      </c>
      <c r="J315">
        <v>374</v>
      </c>
      <c r="K315">
        <v>0</v>
      </c>
    </row>
    <row r="316" spans="8:11" x14ac:dyDescent="0.3">
      <c r="H316">
        <v>29187</v>
      </c>
      <c r="I316" t="s">
        <v>15</v>
      </c>
      <c r="J316">
        <v>466</v>
      </c>
      <c r="K316">
        <v>0</v>
      </c>
    </row>
    <row r="317" spans="8:11" x14ac:dyDescent="0.3">
      <c r="H317">
        <v>29181</v>
      </c>
      <c r="I317" t="s">
        <v>66</v>
      </c>
      <c r="J317">
        <v>625</v>
      </c>
      <c r="K317">
        <v>0</v>
      </c>
    </row>
    <row r="318" spans="8:11" x14ac:dyDescent="0.3">
      <c r="H318">
        <v>29176</v>
      </c>
      <c r="I318" t="s">
        <v>15</v>
      </c>
      <c r="J318">
        <v>494</v>
      </c>
      <c r="K318">
        <v>0</v>
      </c>
    </row>
    <row r="319" spans="8:11" x14ac:dyDescent="0.3">
      <c r="H319">
        <v>29175</v>
      </c>
      <c r="I319" t="s">
        <v>15</v>
      </c>
      <c r="J319">
        <v>810</v>
      </c>
      <c r="K319">
        <v>0</v>
      </c>
    </row>
    <row r="320" spans="8:11" x14ac:dyDescent="0.3">
      <c r="H320">
        <v>29174</v>
      </c>
      <c r="I320" t="s">
        <v>15</v>
      </c>
      <c r="J320">
        <v>350</v>
      </c>
      <c r="K320">
        <v>0</v>
      </c>
    </row>
    <row r="321" spans="8:11" x14ac:dyDescent="0.3">
      <c r="H321">
        <v>29165</v>
      </c>
      <c r="I321" t="s">
        <v>53</v>
      </c>
      <c r="J321">
        <v>4042</v>
      </c>
      <c r="K321">
        <v>0</v>
      </c>
    </row>
    <row r="322" spans="8:11" x14ac:dyDescent="0.3">
      <c r="H322">
        <v>29163</v>
      </c>
      <c r="I322" t="s">
        <v>15</v>
      </c>
      <c r="J322">
        <v>946</v>
      </c>
      <c r="K322">
        <v>0</v>
      </c>
    </row>
    <row r="323" spans="8:11" x14ac:dyDescent="0.3">
      <c r="H323">
        <v>29160</v>
      </c>
      <c r="I323" t="s">
        <v>15</v>
      </c>
      <c r="J323">
        <v>2758</v>
      </c>
      <c r="K323">
        <v>0</v>
      </c>
    </row>
    <row r="324" spans="8:11" x14ac:dyDescent="0.3">
      <c r="H324">
        <v>29158</v>
      </c>
      <c r="I324" t="s">
        <v>15</v>
      </c>
      <c r="J324">
        <v>646</v>
      </c>
      <c r="K324">
        <v>0</v>
      </c>
    </row>
    <row r="325" spans="8:11" x14ac:dyDescent="0.3">
      <c r="H325">
        <v>29156</v>
      </c>
      <c r="I325" t="s">
        <v>12</v>
      </c>
      <c r="J325">
        <v>276</v>
      </c>
      <c r="K325">
        <v>0</v>
      </c>
    </row>
    <row r="326" spans="8:11" x14ac:dyDescent="0.3">
      <c r="H326">
        <v>29154</v>
      </c>
      <c r="I326" t="s">
        <v>18</v>
      </c>
      <c r="J326">
        <v>0</v>
      </c>
      <c r="K326">
        <v>0</v>
      </c>
    </row>
    <row r="327" spans="8:11" x14ac:dyDescent="0.3">
      <c r="H327">
        <v>29147</v>
      </c>
      <c r="I327" t="s">
        <v>15</v>
      </c>
      <c r="J327">
        <v>43</v>
      </c>
      <c r="K327">
        <v>43</v>
      </c>
    </row>
    <row r="328" spans="8:11" x14ac:dyDescent="0.3">
      <c r="H328">
        <v>29144</v>
      </c>
      <c r="I328" t="s">
        <v>12</v>
      </c>
      <c r="J328">
        <v>0</v>
      </c>
      <c r="K328">
        <v>0</v>
      </c>
    </row>
    <row r="329" spans="8:11" x14ac:dyDescent="0.3">
      <c r="H329">
        <v>29141</v>
      </c>
      <c r="I329" t="s">
        <v>7</v>
      </c>
      <c r="J329">
        <v>0</v>
      </c>
      <c r="K329">
        <v>0</v>
      </c>
    </row>
    <row r="330" spans="8:11" x14ac:dyDescent="0.3">
      <c r="H330">
        <v>29136</v>
      </c>
      <c r="I330" t="s">
        <v>20</v>
      </c>
      <c r="J330">
        <v>-25</v>
      </c>
      <c r="K330">
        <v>0</v>
      </c>
    </row>
    <row r="331" spans="8:11" x14ac:dyDescent="0.3">
      <c r="H331">
        <v>29130</v>
      </c>
      <c r="I331" t="s">
        <v>9</v>
      </c>
      <c r="J331">
        <v>0</v>
      </c>
      <c r="K331">
        <v>0</v>
      </c>
    </row>
    <row r="332" spans="8:11" x14ac:dyDescent="0.3">
      <c r="H332">
        <v>29125</v>
      </c>
      <c r="I332" t="s">
        <v>14</v>
      </c>
      <c r="J332">
        <v>32</v>
      </c>
      <c r="K332">
        <v>0</v>
      </c>
    </row>
    <row r="333" spans="8:11" x14ac:dyDescent="0.3">
      <c r="H333">
        <v>29111</v>
      </c>
      <c r="I333" t="s">
        <v>20</v>
      </c>
      <c r="J333">
        <v>0</v>
      </c>
      <c r="K333">
        <v>0</v>
      </c>
    </row>
    <row r="334" spans="8:11" x14ac:dyDescent="0.3">
      <c r="H334">
        <v>29104</v>
      </c>
      <c r="I334" t="s">
        <v>15</v>
      </c>
      <c r="J334">
        <v>670</v>
      </c>
      <c r="K334">
        <v>0</v>
      </c>
    </row>
    <row r="335" spans="8:11" x14ac:dyDescent="0.3">
      <c r="H335">
        <v>29101</v>
      </c>
      <c r="I335" t="s">
        <v>18</v>
      </c>
      <c r="J335">
        <v>0</v>
      </c>
      <c r="K335">
        <v>0</v>
      </c>
    </row>
    <row r="336" spans="8:11" x14ac:dyDescent="0.3">
      <c r="H336">
        <v>29096</v>
      </c>
      <c r="I336" t="s">
        <v>15</v>
      </c>
      <c r="J336">
        <v>272.5</v>
      </c>
      <c r="K336">
        <v>0</v>
      </c>
    </row>
    <row r="337" spans="8:11" x14ac:dyDescent="0.3">
      <c r="H337">
        <v>29087</v>
      </c>
      <c r="I337" t="s">
        <v>15</v>
      </c>
      <c r="J337">
        <v>494</v>
      </c>
      <c r="K337">
        <v>0</v>
      </c>
    </row>
    <row r="338" spans="8:11" x14ac:dyDescent="0.3">
      <c r="H338">
        <v>29081</v>
      </c>
      <c r="I338" t="s">
        <v>7</v>
      </c>
      <c r="J338">
        <v>0</v>
      </c>
      <c r="K338">
        <v>0</v>
      </c>
    </row>
    <row r="339" spans="8:11" x14ac:dyDescent="0.3">
      <c r="H339">
        <v>29079</v>
      </c>
      <c r="I339" t="s">
        <v>7</v>
      </c>
      <c r="J339">
        <v>0</v>
      </c>
      <c r="K339">
        <v>0</v>
      </c>
    </row>
    <row r="340" spans="8:11" x14ac:dyDescent="0.3">
      <c r="H340">
        <v>29068</v>
      </c>
      <c r="I340" t="s">
        <v>11</v>
      </c>
      <c r="J340">
        <v>0</v>
      </c>
      <c r="K340">
        <v>0</v>
      </c>
    </row>
    <row r="341" spans="8:11" x14ac:dyDescent="0.3">
      <c r="H341">
        <v>29059</v>
      </c>
      <c r="I341" t="s">
        <v>15</v>
      </c>
      <c r="J341">
        <v>0</v>
      </c>
      <c r="K341">
        <v>0</v>
      </c>
    </row>
    <row r="342" spans="8:11" x14ac:dyDescent="0.3">
      <c r="H342">
        <v>29054</v>
      </c>
      <c r="I342" t="s">
        <v>7</v>
      </c>
      <c r="J342">
        <v>0</v>
      </c>
      <c r="K342">
        <v>0</v>
      </c>
    </row>
    <row r="343" spans="8:11" x14ac:dyDescent="0.3">
      <c r="H343">
        <v>29049</v>
      </c>
      <c r="I343" t="s">
        <v>9</v>
      </c>
      <c r="J343">
        <v>0</v>
      </c>
      <c r="K343">
        <v>0</v>
      </c>
    </row>
    <row r="344" spans="8:11" x14ac:dyDescent="0.3">
      <c r="H344">
        <v>29038</v>
      </c>
      <c r="I344" t="s">
        <v>21</v>
      </c>
      <c r="J344">
        <v>360</v>
      </c>
      <c r="K344">
        <v>429</v>
      </c>
    </row>
    <row r="345" spans="8:11" x14ac:dyDescent="0.3">
      <c r="H345">
        <v>29031</v>
      </c>
      <c r="I345" t="s">
        <v>8</v>
      </c>
      <c r="J345">
        <v>0</v>
      </c>
      <c r="K345">
        <v>0</v>
      </c>
    </row>
    <row r="346" spans="8:11" x14ac:dyDescent="0.3">
      <c r="H346">
        <v>29022</v>
      </c>
      <c r="I346" t="s">
        <v>7</v>
      </c>
      <c r="J346">
        <v>0</v>
      </c>
      <c r="K346">
        <v>0</v>
      </c>
    </row>
    <row r="347" spans="8:11" x14ac:dyDescent="0.3">
      <c r="H347">
        <v>28995</v>
      </c>
      <c r="I347" t="s">
        <v>7</v>
      </c>
      <c r="J347">
        <v>0</v>
      </c>
      <c r="K347">
        <v>0</v>
      </c>
    </row>
    <row r="348" spans="8:11" x14ac:dyDescent="0.3">
      <c r="H348">
        <v>28971</v>
      </c>
      <c r="I348" t="s">
        <v>7</v>
      </c>
      <c r="J348">
        <v>0</v>
      </c>
      <c r="K348">
        <v>0</v>
      </c>
    </row>
    <row r="349" spans="8:11" x14ac:dyDescent="0.3">
      <c r="H349">
        <v>28939</v>
      </c>
      <c r="I349" t="s">
        <v>14</v>
      </c>
      <c r="J349">
        <v>639</v>
      </c>
      <c r="K349">
        <v>0</v>
      </c>
    </row>
    <row r="350" spans="8:11" x14ac:dyDescent="0.3">
      <c r="H350">
        <v>28929</v>
      </c>
      <c r="I350" t="s">
        <v>7</v>
      </c>
      <c r="J350">
        <v>0</v>
      </c>
      <c r="K350">
        <v>0</v>
      </c>
    </row>
    <row r="351" spans="8:11" x14ac:dyDescent="0.3">
      <c r="H351">
        <v>28919</v>
      </c>
      <c r="I351" t="s">
        <v>91</v>
      </c>
      <c r="J351">
        <v>0</v>
      </c>
      <c r="K351">
        <v>0</v>
      </c>
    </row>
    <row r="352" spans="8:11" x14ac:dyDescent="0.3">
      <c r="H352">
        <v>28916</v>
      </c>
      <c r="I352" t="s">
        <v>91</v>
      </c>
      <c r="J352">
        <v>0</v>
      </c>
      <c r="K352">
        <v>0</v>
      </c>
    </row>
    <row r="353" spans="8:11" x14ac:dyDescent="0.3">
      <c r="H353">
        <v>28911</v>
      </c>
      <c r="I353" t="s">
        <v>9</v>
      </c>
      <c r="J353">
        <v>0</v>
      </c>
      <c r="K353">
        <v>0</v>
      </c>
    </row>
    <row r="354" spans="8:11" x14ac:dyDescent="0.3">
      <c r="H354">
        <v>28895</v>
      </c>
      <c r="I354" t="s">
        <v>7</v>
      </c>
      <c r="J354">
        <v>0</v>
      </c>
      <c r="K354">
        <v>0</v>
      </c>
    </row>
    <row r="355" spans="8:11" x14ac:dyDescent="0.3">
      <c r="H355">
        <v>28890</v>
      </c>
      <c r="I355" t="s">
        <v>91</v>
      </c>
      <c r="J355">
        <v>0</v>
      </c>
      <c r="K355">
        <v>0</v>
      </c>
    </row>
    <row r="356" spans="8:11" x14ac:dyDescent="0.3">
      <c r="H356">
        <v>28888</v>
      </c>
      <c r="I356" t="s">
        <v>7</v>
      </c>
      <c r="J356">
        <v>0</v>
      </c>
      <c r="K356">
        <v>0</v>
      </c>
    </row>
    <row r="357" spans="8:11" x14ac:dyDescent="0.3">
      <c r="H357">
        <v>28884</v>
      </c>
      <c r="I357" t="s">
        <v>9</v>
      </c>
      <c r="J357">
        <v>0</v>
      </c>
      <c r="K357">
        <v>0</v>
      </c>
    </row>
    <row r="358" spans="8:11" x14ac:dyDescent="0.3">
      <c r="H358">
        <v>28879</v>
      </c>
      <c r="I358" t="s">
        <v>7</v>
      </c>
      <c r="J358">
        <v>0</v>
      </c>
      <c r="K358">
        <v>0</v>
      </c>
    </row>
    <row r="359" spans="8:11" x14ac:dyDescent="0.3">
      <c r="H359">
        <v>28878</v>
      </c>
      <c r="I359" t="s">
        <v>21</v>
      </c>
      <c r="J359">
        <v>0</v>
      </c>
      <c r="K359">
        <v>0</v>
      </c>
    </row>
    <row r="360" spans="8:11" x14ac:dyDescent="0.3">
      <c r="H360">
        <v>28870</v>
      </c>
      <c r="I360" t="s">
        <v>7</v>
      </c>
      <c r="J360">
        <v>0</v>
      </c>
      <c r="K360">
        <v>0</v>
      </c>
    </row>
    <row r="361" spans="8:11" x14ac:dyDescent="0.3">
      <c r="H361">
        <v>28855</v>
      </c>
      <c r="I361" t="s">
        <v>7</v>
      </c>
      <c r="J361">
        <v>-27</v>
      </c>
      <c r="K361">
        <v>0</v>
      </c>
    </row>
    <row r="362" spans="8:11" x14ac:dyDescent="0.3">
      <c r="H362">
        <v>28819</v>
      </c>
      <c r="I362" t="s">
        <v>7</v>
      </c>
      <c r="J362">
        <v>0</v>
      </c>
      <c r="K362">
        <v>0</v>
      </c>
    </row>
    <row r="363" spans="8:11" x14ac:dyDescent="0.3">
      <c r="H363">
        <v>28815</v>
      </c>
      <c r="I363" t="s">
        <v>7</v>
      </c>
      <c r="J363">
        <v>0</v>
      </c>
      <c r="K363">
        <v>0</v>
      </c>
    </row>
  </sheetData>
  <conditionalFormatting sqref="A1:A1048576">
    <cfRule type="duplicateValues" dxfId="90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9F509-D446-4B54-8F85-237E70E71C60}">
  <dimension ref="A1:P279"/>
  <sheetViews>
    <sheetView workbookViewId="0">
      <selection activeCell="O18" sqref="O18"/>
    </sheetView>
  </sheetViews>
  <sheetFormatPr defaultRowHeight="15.6" x14ac:dyDescent="0.3"/>
  <cols>
    <col min="3" max="3" width="9.5546875" customWidth="1"/>
    <col min="10" max="10" width="9.5546875" customWidth="1"/>
    <col min="14" max="14" width="13.6640625" style="33" bestFit="1" customWidth="1"/>
    <col min="15" max="15" width="15.44140625" style="33" bestFit="1" customWidth="1"/>
    <col min="16" max="16" width="14" style="33" bestFit="1" customWidth="1"/>
  </cols>
  <sheetData>
    <row r="1" spans="1:16" x14ac:dyDescent="0.3">
      <c r="N1" s="33" t="s">
        <v>113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</row>
    <row r="3" spans="1:16" x14ac:dyDescent="0.3">
      <c r="A3">
        <v>29754</v>
      </c>
      <c r="B3" t="s">
        <v>77</v>
      </c>
      <c r="C3">
        <f>VLOOKUP(A3,Table71[],3,FALSE)</f>
        <v>1535</v>
      </c>
      <c r="D3">
        <f>VLOOKUP(A3,Table71[],4,FALSE)</f>
        <v>0</v>
      </c>
      <c r="H3">
        <v>29853</v>
      </c>
      <c r="I3" t="s">
        <v>14</v>
      </c>
      <c r="J3">
        <v>426</v>
      </c>
      <c r="K3">
        <v>0</v>
      </c>
      <c r="N3" s="34" t="s">
        <v>0</v>
      </c>
      <c r="O3" s="33" t="s">
        <v>28</v>
      </c>
    </row>
    <row r="4" spans="1:16" x14ac:dyDescent="0.3">
      <c r="A4">
        <v>29734</v>
      </c>
      <c r="B4" t="s">
        <v>77</v>
      </c>
      <c r="C4">
        <f>VLOOKUP(A4,Table71[],3,FALSE)</f>
        <v>493.5</v>
      </c>
      <c r="D4">
        <f>VLOOKUP(A4,Table71[],4,FALSE)</f>
        <v>0</v>
      </c>
      <c r="H4">
        <v>29836</v>
      </c>
      <c r="I4" t="s">
        <v>66</v>
      </c>
      <c r="J4">
        <v>2237</v>
      </c>
      <c r="K4">
        <v>2237</v>
      </c>
    </row>
    <row r="5" spans="1:16" x14ac:dyDescent="0.3">
      <c r="A5">
        <v>29703</v>
      </c>
      <c r="B5" t="s">
        <v>77</v>
      </c>
      <c r="C5">
        <f>VLOOKUP(A5,Table71[],3,FALSE)</f>
        <v>709</v>
      </c>
      <c r="D5">
        <f>VLOOKUP(A5,Table71[],4,FALSE)</f>
        <v>0</v>
      </c>
      <c r="H5">
        <v>29835</v>
      </c>
      <c r="I5" t="s">
        <v>111</v>
      </c>
      <c r="J5">
        <v>46</v>
      </c>
      <c r="K5">
        <v>0</v>
      </c>
      <c r="N5" s="34" t="s">
        <v>29</v>
      </c>
      <c r="O5" s="33" t="s">
        <v>31</v>
      </c>
      <c r="P5" s="33" t="s">
        <v>32</v>
      </c>
    </row>
    <row r="6" spans="1:16" x14ac:dyDescent="0.3">
      <c r="A6">
        <v>29710</v>
      </c>
      <c r="B6" t="s">
        <v>77</v>
      </c>
      <c r="C6">
        <f>VLOOKUP(A6,Table71[],3,FALSE)</f>
        <v>448.65</v>
      </c>
      <c r="D6">
        <f>VLOOKUP(A6,Table71[],4,FALSE)</f>
        <v>0</v>
      </c>
      <c r="H6">
        <v>29834</v>
      </c>
      <c r="I6" t="s">
        <v>8</v>
      </c>
      <c r="J6">
        <v>667</v>
      </c>
      <c r="K6">
        <v>0</v>
      </c>
      <c r="N6" s="35">
        <v>29218</v>
      </c>
      <c r="O6" s="83">
        <v>335</v>
      </c>
      <c r="P6" s="83">
        <v>0</v>
      </c>
    </row>
    <row r="7" spans="1:16" x14ac:dyDescent="0.3">
      <c r="A7">
        <v>29738</v>
      </c>
      <c r="B7" t="s">
        <v>77</v>
      </c>
      <c r="C7">
        <f>VLOOKUP(A7,Table71[],3,FALSE)</f>
        <v>1704</v>
      </c>
      <c r="D7">
        <f>VLOOKUP(A7,Table71[],4,FALSE)</f>
        <v>0</v>
      </c>
      <c r="H7">
        <v>29833</v>
      </c>
      <c r="I7" t="s">
        <v>66</v>
      </c>
      <c r="J7">
        <v>803</v>
      </c>
      <c r="K7">
        <v>803</v>
      </c>
      <c r="N7" s="35">
        <v>29247</v>
      </c>
      <c r="O7" s="83">
        <v>38</v>
      </c>
      <c r="P7" s="83">
        <v>0</v>
      </c>
    </row>
    <row r="8" spans="1:16" x14ac:dyDescent="0.3">
      <c r="A8">
        <v>29753</v>
      </c>
      <c r="B8" t="s">
        <v>77</v>
      </c>
      <c r="C8">
        <f>VLOOKUP(A8,Table71[],3,FALSE)</f>
        <v>424</v>
      </c>
      <c r="D8">
        <f>VLOOKUP(A8,Table71[],4,FALSE)</f>
        <v>424</v>
      </c>
      <c r="H8">
        <v>29832</v>
      </c>
      <c r="I8" t="s">
        <v>18</v>
      </c>
      <c r="J8">
        <v>306</v>
      </c>
      <c r="K8">
        <v>0</v>
      </c>
      <c r="N8" s="35">
        <v>29255</v>
      </c>
      <c r="O8" s="83">
        <v>38</v>
      </c>
      <c r="P8" s="83">
        <v>0</v>
      </c>
    </row>
    <row r="9" spans="1:16" x14ac:dyDescent="0.3">
      <c r="A9">
        <v>29731</v>
      </c>
      <c r="B9" t="s">
        <v>77</v>
      </c>
      <c r="C9">
        <f>VLOOKUP(A9,Table71[],3,FALSE)</f>
        <v>631</v>
      </c>
      <c r="D9">
        <f>VLOOKUP(A9,Table71[],4,FALSE)</f>
        <v>0</v>
      </c>
      <c r="H9">
        <v>29831</v>
      </c>
      <c r="I9" t="s">
        <v>8</v>
      </c>
      <c r="J9">
        <v>461</v>
      </c>
      <c r="K9">
        <v>0</v>
      </c>
      <c r="N9" s="35">
        <v>29301</v>
      </c>
      <c r="O9" s="83">
        <v>572</v>
      </c>
      <c r="P9" s="83">
        <v>0</v>
      </c>
    </row>
    <row r="10" spans="1:16" x14ac:dyDescent="0.3">
      <c r="A10">
        <v>29770</v>
      </c>
      <c r="B10" t="s">
        <v>77</v>
      </c>
      <c r="C10">
        <f>VLOOKUP(A10,Table71[],3,FALSE)</f>
        <v>1181</v>
      </c>
      <c r="D10">
        <f>VLOOKUP(A10,Table71[],4,FALSE)</f>
        <v>0</v>
      </c>
      <c r="H10">
        <v>29830</v>
      </c>
      <c r="I10" t="s">
        <v>8</v>
      </c>
      <c r="J10">
        <v>542</v>
      </c>
      <c r="K10">
        <v>0</v>
      </c>
      <c r="N10" s="35">
        <v>29331</v>
      </c>
      <c r="O10" s="83">
        <v>518</v>
      </c>
      <c r="P10" s="83">
        <v>0</v>
      </c>
    </row>
    <row r="11" spans="1:16" x14ac:dyDescent="0.3">
      <c r="A11">
        <v>29747</v>
      </c>
      <c r="B11" t="s">
        <v>77</v>
      </c>
      <c r="C11">
        <f>VLOOKUP(A11,Table71[],3,FALSE)</f>
        <v>473</v>
      </c>
      <c r="D11">
        <f>VLOOKUP(A11,Table71[],4,FALSE)</f>
        <v>473</v>
      </c>
      <c r="H11">
        <v>29829</v>
      </c>
      <c r="I11" t="s">
        <v>11</v>
      </c>
      <c r="J11">
        <v>616</v>
      </c>
      <c r="K11">
        <v>0</v>
      </c>
      <c r="N11" s="35">
        <v>29336</v>
      </c>
      <c r="O11" s="83">
        <v>176</v>
      </c>
      <c r="P11" s="83">
        <v>0</v>
      </c>
    </row>
    <row r="12" spans="1:16" x14ac:dyDescent="0.3">
      <c r="A12">
        <v>29765</v>
      </c>
      <c r="B12" t="s">
        <v>77</v>
      </c>
      <c r="C12">
        <f>VLOOKUP(A12,Table71[],3,FALSE)</f>
        <v>265</v>
      </c>
      <c r="D12">
        <f>VLOOKUP(A12,Table71[],4,FALSE)</f>
        <v>0</v>
      </c>
      <c r="H12">
        <v>29828</v>
      </c>
      <c r="I12" t="s">
        <v>9</v>
      </c>
      <c r="J12">
        <v>56</v>
      </c>
      <c r="K12">
        <v>56</v>
      </c>
      <c r="N12" s="35">
        <v>29470</v>
      </c>
      <c r="O12" s="83">
        <v>237</v>
      </c>
      <c r="P12" s="83">
        <v>0</v>
      </c>
    </row>
    <row r="13" spans="1:16" x14ac:dyDescent="0.3">
      <c r="A13">
        <v>29801</v>
      </c>
      <c r="B13" t="s">
        <v>4</v>
      </c>
      <c r="C13">
        <f>VLOOKUP(A13,Table71[],3,FALSE)</f>
        <v>449</v>
      </c>
      <c r="D13">
        <f>VLOOKUP(A13,Table71[],4,FALSE)</f>
        <v>449</v>
      </c>
      <c r="H13">
        <v>29827</v>
      </c>
      <c r="I13" t="s">
        <v>66</v>
      </c>
      <c r="J13">
        <v>619</v>
      </c>
      <c r="K13">
        <v>0</v>
      </c>
      <c r="N13" s="35">
        <v>29502</v>
      </c>
      <c r="O13" s="83">
        <v>500</v>
      </c>
      <c r="P13" s="83">
        <v>0</v>
      </c>
    </row>
    <row r="14" spans="1:16" x14ac:dyDescent="0.3">
      <c r="A14">
        <v>29624</v>
      </c>
      <c r="B14" t="s">
        <v>4</v>
      </c>
      <c r="C14">
        <f>VLOOKUP(A14,Table71[],3,FALSE)</f>
        <v>1413</v>
      </c>
      <c r="D14">
        <f>VLOOKUP(A14,Table71[],4,FALSE)</f>
        <v>0</v>
      </c>
      <c r="H14">
        <v>29826</v>
      </c>
      <c r="I14" t="s">
        <v>66</v>
      </c>
      <c r="J14">
        <v>563</v>
      </c>
      <c r="K14">
        <v>0</v>
      </c>
      <c r="N14" s="35">
        <v>29513</v>
      </c>
      <c r="O14" s="83">
        <v>826</v>
      </c>
      <c r="P14" s="83">
        <v>826</v>
      </c>
    </row>
    <row r="15" spans="1:16" x14ac:dyDescent="0.3">
      <c r="A15">
        <v>29776</v>
      </c>
      <c r="B15" t="s">
        <v>4</v>
      </c>
      <c r="C15">
        <f>VLOOKUP(A15,Table71[],3,FALSE)</f>
        <v>452</v>
      </c>
      <c r="D15">
        <f>VLOOKUP(A15,Table71[],4,FALSE)</f>
        <v>0</v>
      </c>
      <c r="H15">
        <v>29825</v>
      </c>
      <c r="I15" t="s">
        <v>13</v>
      </c>
      <c r="J15">
        <v>456</v>
      </c>
      <c r="K15">
        <v>0</v>
      </c>
      <c r="N15" s="35">
        <v>29515</v>
      </c>
      <c r="O15" s="83">
        <v>1022</v>
      </c>
      <c r="P15" s="83">
        <v>0</v>
      </c>
    </row>
    <row r="16" spans="1:16" x14ac:dyDescent="0.3">
      <c r="A16">
        <v>29301</v>
      </c>
      <c r="B16" t="s">
        <v>4</v>
      </c>
      <c r="C16">
        <f>VLOOKUP(A16,Table71[],3,FALSE)</f>
        <v>572</v>
      </c>
      <c r="D16">
        <f>VLOOKUP(A16,Table71[],4,FALSE)</f>
        <v>0</v>
      </c>
      <c r="H16">
        <v>29824</v>
      </c>
      <c r="I16" t="s">
        <v>13</v>
      </c>
      <c r="J16">
        <v>3150</v>
      </c>
      <c r="K16">
        <v>0</v>
      </c>
      <c r="N16" s="35">
        <v>29521</v>
      </c>
      <c r="O16" s="83">
        <v>1578</v>
      </c>
      <c r="P16" s="83">
        <v>0</v>
      </c>
    </row>
    <row r="17" spans="1:16" x14ac:dyDescent="0.3">
      <c r="A17">
        <v>29691</v>
      </c>
      <c r="B17" t="s">
        <v>4</v>
      </c>
      <c r="C17">
        <f>VLOOKUP(A17,Table71[],3,FALSE)</f>
        <v>449</v>
      </c>
      <c r="D17">
        <f>VLOOKUP(A17,Table71[],4,FALSE)</f>
        <v>0</v>
      </c>
      <c r="H17">
        <v>29823</v>
      </c>
      <c r="I17" t="s">
        <v>66</v>
      </c>
      <c r="J17">
        <v>539</v>
      </c>
      <c r="K17">
        <v>0</v>
      </c>
      <c r="N17" s="35">
        <v>29525</v>
      </c>
      <c r="O17" s="83">
        <v>727</v>
      </c>
      <c r="P17" s="83">
        <v>0</v>
      </c>
    </row>
    <row r="18" spans="1:16" x14ac:dyDescent="0.3">
      <c r="A18">
        <v>29614</v>
      </c>
      <c r="B18" t="s">
        <v>4</v>
      </c>
      <c r="C18">
        <f>VLOOKUP(A18,Table71[],3,FALSE)</f>
        <v>774</v>
      </c>
      <c r="D18">
        <f>VLOOKUP(A18,Table71[],4,FALSE)</f>
        <v>0</v>
      </c>
      <c r="H18">
        <v>29822</v>
      </c>
      <c r="I18" t="s">
        <v>66</v>
      </c>
      <c r="J18">
        <v>496</v>
      </c>
      <c r="K18">
        <v>0</v>
      </c>
      <c r="N18" s="35">
        <v>29538</v>
      </c>
      <c r="O18" s="83">
        <v>497</v>
      </c>
      <c r="P18" s="83">
        <v>0</v>
      </c>
    </row>
    <row r="19" spans="1:16" x14ac:dyDescent="0.3">
      <c r="A19">
        <v>29714</v>
      </c>
      <c r="B19" t="s">
        <v>4</v>
      </c>
      <c r="C19">
        <f>VLOOKUP(A19,Table71[],3,FALSE)</f>
        <v>545</v>
      </c>
      <c r="D19">
        <f>VLOOKUP(A19,Table71[],4,FALSE)</f>
        <v>0</v>
      </c>
      <c r="H19">
        <v>29821</v>
      </c>
      <c r="I19" t="s">
        <v>66</v>
      </c>
      <c r="J19">
        <v>438</v>
      </c>
      <c r="K19">
        <v>0</v>
      </c>
      <c r="N19" s="35">
        <v>29562</v>
      </c>
      <c r="O19" s="83">
        <v>66</v>
      </c>
      <c r="P19" s="83">
        <v>0</v>
      </c>
    </row>
    <row r="20" spans="1:16" x14ac:dyDescent="0.3">
      <c r="A20">
        <v>29783</v>
      </c>
      <c r="B20" t="s">
        <v>4</v>
      </c>
      <c r="C20">
        <f>VLOOKUP(A20,Table71[],3,FALSE)</f>
        <v>555</v>
      </c>
      <c r="D20">
        <f>VLOOKUP(A20,Table71[],4,FALSE)</f>
        <v>0</v>
      </c>
      <c r="H20">
        <v>29820</v>
      </c>
      <c r="I20" t="s">
        <v>66</v>
      </c>
      <c r="J20">
        <v>436</v>
      </c>
      <c r="K20">
        <v>0</v>
      </c>
      <c r="N20" s="35">
        <v>29566</v>
      </c>
      <c r="O20" s="83">
        <v>456</v>
      </c>
      <c r="P20" s="83">
        <v>0</v>
      </c>
    </row>
    <row r="21" spans="1:16" x14ac:dyDescent="0.3">
      <c r="A21">
        <v>29700</v>
      </c>
      <c r="B21" t="s">
        <v>4</v>
      </c>
      <c r="C21">
        <f>VLOOKUP(A21,Table71[],3,FALSE)</f>
        <v>1662</v>
      </c>
      <c r="D21">
        <f>VLOOKUP(A21,Table71[],4,FALSE)</f>
        <v>0</v>
      </c>
      <c r="H21">
        <v>29818</v>
      </c>
      <c r="I21" t="s">
        <v>9</v>
      </c>
      <c r="J21">
        <v>1698</v>
      </c>
      <c r="K21">
        <v>1698</v>
      </c>
      <c r="N21" s="35">
        <v>29569</v>
      </c>
      <c r="O21" s="83">
        <v>456</v>
      </c>
      <c r="P21" s="83">
        <v>0</v>
      </c>
    </row>
    <row r="22" spans="1:16" x14ac:dyDescent="0.3">
      <c r="A22">
        <v>29803</v>
      </c>
      <c r="B22" t="s">
        <v>4</v>
      </c>
      <c r="C22">
        <f>VLOOKUP(A22,Table71[],3,FALSE)</f>
        <v>349</v>
      </c>
      <c r="D22">
        <f>VLOOKUP(A22,Table71[],4,FALSE)</f>
        <v>0</v>
      </c>
      <c r="H22">
        <v>29817</v>
      </c>
      <c r="I22" t="s">
        <v>12</v>
      </c>
      <c r="J22">
        <v>517</v>
      </c>
      <c r="K22">
        <v>0</v>
      </c>
      <c r="N22" s="35">
        <v>29577</v>
      </c>
      <c r="O22" s="83">
        <v>483</v>
      </c>
      <c r="P22" s="83">
        <v>0</v>
      </c>
    </row>
    <row r="23" spans="1:16" x14ac:dyDescent="0.3">
      <c r="A23">
        <v>29812</v>
      </c>
      <c r="B23" t="s">
        <v>4</v>
      </c>
      <c r="C23">
        <f>VLOOKUP(A23,Table71[],3,FALSE)</f>
        <v>472</v>
      </c>
      <c r="D23">
        <f>VLOOKUP(A23,Table71[],4,FALSE)</f>
        <v>0</v>
      </c>
      <c r="H23">
        <v>29816</v>
      </c>
      <c r="I23" t="s">
        <v>12</v>
      </c>
      <c r="J23">
        <v>504</v>
      </c>
      <c r="K23">
        <v>0</v>
      </c>
      <c r="N23" s="35">
        <v>29579</v>
      </c>
      <c r="O23" s="83">
        <v>265.64999999999998</v>
      </c>
      <c r="P23" s="83">
        <v>0</v>
      </c>
    </row>
    <row r="24" spans="1:16" x14ac:dyDescent="0.3">
      <c r="A24">
        <v>29825</v>
      </c>
      <c r="B24" t="s">
        <v>4</v>
      </c>
      <c r="C24">
        <f>VLOOKUP(A24,Table71[],3,FALSE)</f>
        <v>456</v>
      </c>
      <c r="D24">
        <f>VLOOKUP(A24,Table71[],4,FALSE)</f>
        <v>0</v>
      </c>
      <c r="H24">
        <v>29814</v>
      </c>
      <c r="I24" t="s">
        <v>11</v>
      </c>
      <c r="J24">
        <v>538</v>
      </c>
      <c r="K24">
        <v>0</v>
      </c>
      <c r="N24" s="35">
        <v>29588</v>
      </c>
      <c r="O24" s="83">
        <v>465</v>
      </c>
      <c r="P24" s="83">
        <v>0</v>
      </c>
    </row>
    <row r="25" spans="1:16" x14ac:dyDescent="0.3">
      <c r="A25">
        <v>29824</v>
      </c>
      <c r="B25" t="s">
        <v>4</v>
      </c>
      <c r="C25">
        <f>VLOOKUP(A25,Table71[],3,FALSE)</f>
        <v>3150</v>
      </c>
      <c r="D25">
        <f>VLOOKUP(A25,Table71[],4,FALSE)</f>
        <v>0</v>
      </c>
      <c r="H25">
        <v>29813</v>
      </c>
      <c r="I25" t="s">
        <v>12</v>
      </c>
      <c r="J25">
        <v>568</v>
      </c>
      <c r="K25">
        <v>0</v>
      </c>
      <c r="N25" s="35">
        <v>29591</v>
      </c>
      <c r="O25" s="83">
        <v>449</v>
      </c>
      <c r="P25" s="83">
        <v>0</v>
      </c>
    </row>
    <row r="26" spans="1:16" x14ac:dyDescent="0.3">
      <c r="A26">
        <v>29735</v>
      </c>
      <c r="B26" t="s">
        <v>39</v>
      </c>
      <c r="C26">
        <f>VLOOKUP(A26,Table71[],3,FALSE)</f>
        <v>573</v>
      </c>
      <c r="D26">
        <f>VLOOKUP(A26,Table71[],4,FALSE)</f>
        <v>0</v>
      </c>
      <c r="H26">
        <v>29812</v>
      </c>
      <c r="I26" t="s">
        <v>13</v>
      </c>
      <c r="J26">
        <v>472</v>
      </c>
      <c r="K26">
        <v>0</v>
      </c>
      <c r="N26" s="35">
        <v>29594</v>
      </c>
      <c r="O26" s="83">
        <v>2004</v>
      </c>
      <c r="P26" s="83">
        <v>2004</v>
      </c>
    </row>
    <row r="27" spans="1:16" x14ac:dyDescent="0.3">
      <c r="A27">
        <v>29743</v>
      </c>
      <c r="B27" t="s">
        <v>39</v>
      </c>
      <c r="C27">
        <f>VLOOKUP(A27,Table71[],3,FALSE)</f>
        <v>507</v>
      </c>
      <c r="D27">
        <f>VLOOKUP(A27,Table71[],4,FALSE)</f>
        <v>0</v>
      </c>
      <c r="H27">
        <v>29811</v>
      </c>
      <c r="I27" t="s">
        <v>7</v>
      </c>
      <c r="J27">
        <v>0</v>
      </c>
      <c r="K27">
        <v>508</v>
      </c>
      <c r="N27" s="35">
        <v>29597</v>
      </c>
      <c r="O27" s="83">
        <v>506</v>
      </c>
      <c r="P27" s="83">
        <v>0</v>
      </c>
    </row>
    <row r="28" spans="1:16" x14ac:dyDescent="0.3">
      <c r="A28">
        <v>29695</v>
      </c>
      <c r="B28" t="s">
        <v>39</v>
      </c>
      <c r="C28">
        <f>VLOOKUP(A28,Table71[],3,FALSE)</f>
        <v>690</v>
      </c>
      <c r="D28">
        <f>VLOOKUP(A28,Table71[],4,FALSE)</f>
        <v>0</v>
      </c>
      <c r="H28">
        <v>29810</v>
      </c>
      <c r="I28" t="s">
        <v>7</v>
      </c>
      <c r="J28">
        <v>0</v>
      </c>
      <c r="K28">
        <v>508</v>
      </c>
      <c r="N28" s="35">
        <v>29614</v>
      </c>
      <c r="O28" s="83">
        <v>774</v>
      </c>
      <c r="P28" s="83">
        <v>0</v>
      </c>
    </row>
    <row r="29" spans="1:16" x14ac:dyDescent="0.3">
      <c r="A29">
        <v>29569</v>
      </c>
      <c r="B29" t="s">
        <v>39</v>
      </c>
      <c r="C29">
        <f>VLOOKUP(A29,Table71[],3,FALSE)</f>
        <v>456</v>
      </c>
      <c r="D29">
        <f>VLOOKUP(A29,Table71[],4,FALSE)</f>
        <v>0</v>
      </c>
      <c r="H29">
        <v>29809</v>
      </c>
      <c r="I29" t="s">
        <v>7</v>
      </c>
      <c r="J29">
        <v>0</v>
      </c>
      <c r="K29">
        <v>508</v>
      </c>
      <c r="N29" s="35">
        <v>29619</v>
      </c>
      <c r="O29" s="83">
        <v>71</v>
      </c>
      <c r="P29" s="83">
        <v>0</v>
      </c>
    </row>
    <row r="30" spans="1:16" x14ac:dyDescent="0.3">
      <c r="A30">
        <v>29255</v>
      </c>
      <c r="B30" t="s">
        <v>39</v>
      </c>
      <c r="C30">
        <v>38</v>
      </c>
      <c r="D30">
        <v>0</v>
      </c>
      <c r="H30">
        <v>29808</v>
      </c>
      <c r="I30" t="s">
        <v>7</v>
      </c>
      <c r="J30">
        <v>0</v>
      </c>
      <c r="K30">
        <v>508</v>
      </c>
      <c r="N30" s="35">
        <v>29620</v>
      </c>
      <c r="O30" s="83">
        <v>799</v>
      </c>
      <c r="P30" s="83">
        <v>0</v>
      </c>
    </row>
    <row r="31" spans="1:16" x14ac:dyDescent="0.3">
      <c r="A31">
        <v>29247</v>
      </c>
      <c r="B31" t="s">
        <v>39</v>
      </c>
      <c r="C31">
        <v>38</v>
      </c>
      <c r="D31">
        <v>0</v>
      </c>
      <c r="H31">
        <v>29806</v>
      </c>
      <c r="I31" t="s">
        <v>11</v>
      </c>
      <c r="J31">
        <v>421</v>
      </c>
      <c r="K31">
        <v>0</v>
      </c>
      <c r="N31" s="35">
        <v>29622</v>
      </c>
      <c r="O31" s="83">
        <v>83</v>
      </c>
      <c r="P31" s="83">
        <v>0</v>
      </c>
    </row>
    <row r="32" spans="1:16" x14ac:dyDescent="0.3">
      <c r="A32">
        <v>29709</v>
      </c>
      <c r="B32" t="s">
        <v>39</v>
      </c>
      <c r="C32">
        <f>VLOOKUP(A32,Table71[],3,FALSE)</f>
        <v>421</v>
      </c>
      <c r="D32">
        <f>VLOOKUP(A32,Table71[],4,FALSE)</f>
        <v>0</v>
      </c>
      <c r="H32">
        <v>29805</v>
      </c>
      <c r="I32" t="s">
        <v>7</v>
      </c>
      <c r="J32">
        <v>0</v>
      </c>
      <c r="K32">
        <v>0</v>
      </c>
      <c r="N32" s="35">
        <v>29623</v>
      </c>
      <c r="O32" s="83">
        <v>23</v>
      </c>
      <c r="P32" s="83">
        <v>0</v>
      </c>
    </row>
    <row r="33" spans="1:16" x14ac:dyDescent="0.3">
      <c r="A33">
        <v>29692</v>
      </c>
      <c r="B33" t="s">
        <v>39</v>
      </c>
      <c r="C33">
        <f>VLOOKUP(A33,Table71[],3,FALSE)</f>
        <v>476</v>
      </c>
      <c r="D33">
        <f>VLOOKUP(A33,Table71[],4,FALSE)</f>
        <v>0</v>
      </c>
      <c r="H33">
        <v>29804</v>
      </c>
      <c r="I33" t="s">
        <v>66</v>
      </c>
      <c r="J33">
        <v>491</v>
      </c>
      <c r="K33">
        <v>0</v>
      </c>
      <c r="N33" s="35">
        <v>29624</v>
      </c>
      <c r="O33" s="83">
        <v>1413</v>
      </c>
      <c r="P33" s="83">
        <v>0</v>
      </c>
    </row>
    <row r="34" spans="1:16" x14ac:dyDescent="0.3">
      <c r="A34">
        <v>29767</v>
      </c>
      <c r="B34" t="s">
        <v>39</v>
      </c>
      <c r="C34">
        <f>VLOOKUP(A34,Table71[],3,FALSE)</f>
        <v>549</v>
      </c>
      <c r="D34">
        <f>VLOOKUP(A34,Table71[],4,FALSE)</f>
        <v>0</v>
      </c>
      <c r="H34">
        <v>29803</v>
      </c>
      <c r="I34" t="s">
        <v>13</v>
      </c>
      <c r="J34">
        <v>349</v>
      </c>
      <c r="K34">
        <v>0</v>
      </c>
      <c r="N34" s="35">
        <v>29630</v>
      </c>
      <c r="O34" s="83">
        <v>963</v>
      </c>
      <c r="P34" s="83">
        <v>0</v>
      </c>
    </row>
    <row r="35" spans="1:16" x14ac:dyDescent="0.3">
      <c r="A35">
        <v>29726</v>
      </c>
      <c r="B35" t="s">
        <v>39</v>
      </c>
      <c r="C35">
        <f>VLOOKUP(A35,Table71[],3,FALSE)</f>
        <v>505</v>
      </c>
      <c r="D35">
        <f>VLOOKUP(A35,Table71[],4,FALSE)</f>
        <v>0</v>
      </c>
      <c r="H35">
        <v>29802</v>
      </c>
      <c r="I35" t="s">
        <v>11</v>
      </c>
      <c r="J35">
        <v>435</v>
      </c>
      <c r="K35">
        <v>0</v>
      </c>
      <c r="N35" s="35">
        <v>29646</v>
      </c>
      <c r="O35" s="83">
        <v>374</v>
      </c>
      <c r="P35" s="83">
        <v>0</v>
      </c>
    </row>
    <row r="36" spans="1:16" x14ac:dyDescent="0.3">
      <c r="A36">
        <v>29757</v>
      </c>
      <c r="B36" t="s">
        <v>50</v>
      </c>
      <c r="C36">
        <f>VLOOKUP(A36,Table71[],3,FALSE)</f>
        <v>456</v>
      </c>
      <c r="D36">
        <f>VLOOKUP(A36,Table71[],4,FALSE)</f>
        <v>0</v>
      </c>
      <c r="H36">
        <v>29801</v>
      </c>
      <c r="I36" t="s">
        <v>13</v>
      </c>
      <c r="J36">
        <v>449</v>
      </c>
      <c r="K36">
        <v>449</v>
      </c>
      <c r="N36" s="35">
        <v>29648</v>
      </c>
      <c r="O36" s="83">
        <v>478</v>
      </c>
      <c r="P36" s="83">
        <v>0</v>
      </c>
    </row>
    <row r="37" spans="1:16" x14ac:dyDescent="0.3">
      <c r="A37">
        <v>29579</v>
      </c>
      <c r="B37" t="s">
        <v>50</v>
      </c>
      <c r="C37">
        <f>VLOOKUP(A37,Table71[],3,FALSE)</f>
        <v>265.64999999999998</v>
      </c>
      <c r="D37">
        <f>VLOOKUP(A37,Table71[],4,FALSE)</f>
        <v>0</v>
      </c>
      <c r="H37">
        <v>29800</v>
      </c>
      <c r="I37" t="s">
        <v>7</v>
      </c>
      <c r="J37">
        <v>0</v>
      </c>
      <c r="K37">
        <v>508</v>
      </c>
      <c r="N37" s="35">
        <v>29649</v>
      </c>
      <c r="O37" s="83">
        <v>1646</v>
      </c>
      <c r="P37" s="83">
        <v>0</v>
      </c>
    </row>
    <row r="38" spans="1:16" x14ac:dyDescent="0.3">
      <c r="A38">
        <v>29777</v>
      </c>
      <c r="B38" t="s">
        <v>50</v>
      </c>
      <c r="C38">
        <f>VLOOKUP(A38,Table71[],3,FALSE)</f>
        <v>470</v>
      </c>
      <c r="D38">
        <f>VLOOKUP(A38,Table71[],4,FALSE)</f>
        <v>470</v>
      </c>
      <c r="H38">
        <v>29799</v>
      </c>
      <c r="I38" t="s">
        <v>7</v>
      </c>
      <c r="J38">
        <v>0</v>
      </c>
      <c r="K38">
        <v>508</v>
      </c>
      <c r="N38" s="35">
        <v>29666</v>
      </c>
      <c r="O38" s="83">
        <v>650.65</v>
      </c>
      <c r="P38" s="83">
        <v>0</v>
      </c>
    </row>
    <row r="39" spans="1:16" x14ac:dyDescent="0.3">
      <c r="A39">
        <v>29787</v>
      </c>
      <c r="B39" t="s">
        <v>50</v>
      </c>
      <c r="C39">
        <f>VLOOKUP(A39,Table71[],3,FALSE)</f>
        <v>1335</v>
      </c>
      <c r="D39">
        <f>VLOOKUP(A39,Table71[],4,FALSE)</f>
        <v>0</v>
      </c>
      <c r="H39">
        <v>29798</v>
      </c>
      <c r="I39" t="s">
        <v>111</v>
      </c>
      <c r="J39">
        <v>23</v>
      </c>
      <c r="K39">
        <v>0</v>
      </c>
      <c r="N39" s="35">
        <v>29691</v>
      </c>
      <c r="O39" s="83">
        <v>449</v>
      </c>
      <c r="P39" s="83">
        <v>0</v>
      </c>
    </row>
    <row r="40" spans="1:16" x14ac:dyDescent="0.3">
      <c r="A40">
        <v>29736</v>
      </c>
      <c r="B40" t="s">
        <v>50</v>
      </c>
      <c r="C40">
        <f>VLOOKUP(A40,Table71[],3,FALSE)</f>
        <v>913</v>
      </c>
      <c r="D40">
        <f>VLOOKUP(A40,Table71[],4,FALSE)</f>
        <v>913</v>
      </c>
      <c r="H40">
        <v>29797</v>
      </c>
      <c r="I40" t="s">
        <v>7</v>
      </c>
      <c r="J40">
        <v>0</v>
      </c>
      <c r="K40">
        <v>0</v>
      </c>
      <c r="N40" s="35">
        <v>29692</v>
      </c>
      <c r="O40" s="83">
        <v>476</v>
      </c>
      <c r="P40" s="83">
        <v>0</v>
      </c>
    </row>
    <row r="41" spans="1:16" x14ac:dyDescent="0.3">
      <c r="A41">
        <v>29746</v>
      </c>
      <c r="B41" t="s">
        <v>50</v>
      </c>
      <c r="C41">
        <f>VLOOKUP(A41,Table71[],3,FALSE)</f>
        <v>527</v>
      </c>
      <c r="D41">
        <f>VLOOKUP(A41,Table71[],4,FALSE)</f>
        <v>0</v>
      </c>
      <c r="H41">
        <v>29796</v>
      </c>
      <c r="I41" t="s">
        <v>12</v>
      </c>
      <c r="J41">
        <v>463</v>
      </c>
      <c r="K41">
        <v>0</v>
      </c>
      <c r="N41" s="35">
        <v>29694</v>
      </c>
      <c r="O41" s="83">
        <v>485</v>
      </c>
      <c r="P41" s="83">
        <v>0</v>
      </c>
    </row>
    <row r="42" spans="1:16" x14ac:dyDescent="0.3">
      <c r="A42">
        <v>29513</v>
      </c>
      <c r="B42" t="s">
        <v>50</v>
      </c>
      <c r="C42">
        <f>VLOOKUP(A42,Table71[],3,FALSE)</f>
        <v>826</v>
      </c>
      <c r="D42">
        <f>VLOOKUP(A42,Table71[],4,FALSE)</f>
        <v>826</v>
      </c>
      <c r="H42">
        <v>29795</v>
      </c>
      <c r="I42" t="s">
        <v>12</v>
      </c>
      <c r="J42">
        <v>118</v>
      </c>
      <c r="K42">
        <v>0</v>
      </c>
      <c r="N42" s="35">
        <v>29695</v>
      </c>
      <c r="O42" s="83">
        <v>690</v>
      </c>
      <c r="P42" s="83">
        <v>0</v>
      </c>
    </row>
    <row r="43" spans="1:16" x14ac:dyDescent="0.3">
      <c r="A43">
        <v>29515</v>
      </c>
      <c r="B43" t="s">
        <v>50</v>
      </c>
      <c r="C43">
        <f>VLOOKUP(A43,Table71[],3,FALSE)</f>
        <v>1022</v>
      </c>
      <c r="D43">
        <f>VLOOKUP(A43,Table71[],4,FALSE)</f>
        <v>0</v>
      </c>
      <c r="H43">
        <v>29794</v>
      </c>
      <c r="I43" t="s">
        <v>7</v>
      </c>
      <c r="J43">
        <v>0</v>
      </c>
      <c r="K43">
        <v>508</v>
      </c>
      <c r="N43" s="35">
        <v>29698</v>
      </c>
      <c r="O43" s="83">
        <v>546</v>
      </c>
      <c r="P43" s="83">
        <v>0</v>
      </c>
    </row>
    <row r="44" spans="1:16" x14ac:dyDescent="0.3">
      <c r="A44">
        <v>29521</v>
      </c>
      <c r="B44" t="s">
        <v>50</v>
      </c>
      <c r="C44">
        <f>VLOOKUP(A44,Table71[],3,FALSE)</f>
        <v>789</v>
      </c>
      <c r="D44">
        <f>VLOOKUP(A44,Table71[],4,FALSE)</f>
        <v>0</v>
      </c>
      <c r="H44">
        <v>29793</v>
      </c>
      <c r="I44" t="s">
        <v>7</v>
      </c>
      <c r="J44">
        <v>0</v>
      </c>
      <c r="K44">
        <v>508</v>
      </c>
      <c r="N44" s="35">
        <v>29700</v>
      </c>
      <c r="O44" s="83">
        <v>1662</v>
      </c>
      <c r="P44" s="83">
        <v>0</v>
      </c>
    </row>
    <row r="45" spans="1:16" x14ac:dyDescent="0.3">
      <c r="A45">
        <v>29775</v>
      </c>
      <c r="B45" t="s">
        <v>50</v>
      </c>
      <c r="C45">
        <f>VLOOKUP(A45,Table71[],3,FALSE)</f>
        <v>562</v>
      </c>
      <c r="D45">
        <f>VLOOKUP(A45,Table71[],4,FALSE)</f>
        <v>0</v>
      </c>
      <c r="H45">
        <v>29792</v>
      </c>
      <c r="I45" t="s">
        <v>8</v>
      </c>
      <c r="J45">
        <v>621</v>
      </c>
      <c r="K45">
        <v>0</v>
      </c>
      <c r="N45" s="35">
        <v>29703</v>
      </c>
      <c r="O45" s="83">
        <v>709</v>
      </c>
      <c r="P45" s="83">
        <v>0</v>
      </c>
    </row>
    <row r="46" spans="1:16" x14ac:dyDescent="0.3">
      <c r="A46">
        <v>29785</v>
      </c>
      <c r="B46" t="s">
        <v>50</v>
      </c>
      <c r="C46">
        <f>VLOOKUP(A46,Table71[],3,FALSE)</f>
        <v>380</v>
      </c>
      <c r="D46">
        <f>VLOOKUP(A46,Table71[],4,FALSE)</f>
        <v>0</v>
      </c>
      <c r="H46">
        <v>29791</v>
      </c>
      <c r="I46" t="s">
        <v>7</v>
      </c>
      <c r="J46">
        <v>0</v>
      </c>
      <c r="K46">
        <v>0</v>
      </c>
      <c r="N46" s="35">
        <v>29704</v>
      </c>
      <c r="O46" s="83">
        <v>686</v>
      </c>
      <c r="P46" s="83">
        <v>0</v>
      </c>
    </row>
    <row r="47" spans="1:16" x14ac:dyDescent="0.3">
      <c r="A47">
        <v>29774</v>
      </c>
      <c r="B47" t="s">
        <v>50</v>
      </c>
      <c r="C47">
        <f>VLOOKUP(A47,Table71[],3,FALSE)</f>
        <v>408</v>
      </c>
      <c r="D47">
        <f>VLOOKUP(A47,Table71[],4,FALSE)</f>
        <v>0</v>
      </c>
      <c r="H47">
        <v>29790</v>
      </c>
      <c r="I47" t="s">
        <v>7</v>
      </c>
      <c r="J47">
        <v>0</v>
      </c>
      <c r="K47">
        <v>0</v>
      </c>
      <c r="N47" s="35">
        <v>29705</v>
      </c>
      <c r="O47" s="83">
        <v>436</v>
      </c>
      <c r="P47" s="83">
        <v>0</v>
      </c>
    </row>
    <row r="48" spans="1:16" x14ac:dyDescent="0.3">
      <c r="A48">
        <v>29521</v>
      </c>
      <c r="B48" t="s">
        <v>50</v>
      </c>
      <c r="C48">
        <f>VLOOKUP(A48,Table71[],3,FALSE)</f>
        <v>789</v>
      </c>
      <c r="D48">
        <f>VLOOKUP(A48,Table71[],4,FALSE)</f>
        <v>0</v>
      </c>
      <c r="H48">
        <v>29789</v>
      </c>
      <c r="I48" t="s">
        <v>18</v>
      </c>
      <c r="J48">
        <v>683.5</v>
      </c>
      <c r="K48">
        <v>0</v>
      </c>
      <c r="N48" s="35">
        <v>29706</v>
      </c>
      <c r="O48" s="83">
        <v>428</v>
      </c>
      <c r="P48" s="83">
        <v>428</v>
      </c>
    </row>
    <row r="49" spans="1:16" x14ac:dyDescent="0.3">
      <c r="A49">
        <v>29538</v>
      </c>
      <c r="B49" t="s">
        <v>50</v>
      </c>
      <c r="C49">
        <f>VLOOKUP(A49,Table71[],3,FALSE)</f>
        <v>497</v>
      </c>
      <c r="D49">
        <f>VLOOKUP(A49,Table71[],4,FALSE)</f>
        <v>0</v>
      </c>
      <c r="H49">
        <v>29788</v>
      </c>
      <c r="I49" t="s">
        <v>7</v>
      </c>
      <c r="J49">
        <v>0</v>
      </c>
      <c r="K49">
        <v>0</v>
      </c>
      <c r="N49" s="35">
        <v>29708</v>
      </c>
      <c r="O49" s="83">
        <v>576</v>
      </c>
      <c r="P49" s="83">
        <v>0</v>
      </c>
    </row>
    <row r="50" spans="1:16" x14ac:dyDescent="0.3">
      <c r="A50">
        <v>29336</v>
      </c>
      <c r="B50" t="s">
        <v>50</v>
      </c>
      <c r="C50">
        <f>VLOOKUP(A50,Table71[],3,FALSE)</f>
        <v>176</v>
      </c>
      <c r="D50">
        <f>VLOOKUP(A50,Table71[],4,FALSE)</f>
        <v>0</v>
      </c>
      <c r="H50">
        <v>29787</v>
      </c>
      <c r="I50" t="s">
        <v>91</v>
      </c>
      <c r="J50">
        <v>1335</v>
      </c>
      <c r="K50">
        <v>0</v>
      </c>
      <c r="N50" s="35">
        <v>29709</v>
      </c>
      <c r="O50" s="83">
        <v>421</v>
      </c>
      <c r="P50" s="83">
        <v>0</v>
      </c>
    </row>
    <row r="51" spans="1:16" x14ac:dyDescent="0.3">
      <c r="A51">
        <v>29829</v>
      </c>
      <c r="B51" t="s">
        <v>2</v>
      </c>
      <c r="C51">
        <f>VLOOKUP(A51,Table71[],3,FALSE)</f>
        <v>616</v>
      </c>
      <c r="D51">
        <f>VLOOKUP(A51,Table71[],4,FALSE)</f>
        <v>0</v>
      </c>
      <c r="H51">
        <v>29786</v>
      </c>
      <c r="I51" t="s">
        <v>66</v>
      </c>
      <c r="J51">
        <v>759</v>
      </c>
      <c r="K51">
        <v>0</v>
      </c>
      <c r="N51" s="35">
        <v>29710</v>
      </c>
      <c r="O51" s="83">
        <v>448.65</v>
      </c>
      <c r="P51" s="83">
        <v>0</v>
      </c>
    </row>
    <row r="52" spans="1:16" x14ac:dyDescent="0.3">
      <c r="A52">
        <v>29806</v>
      </c>
      <c r="B52" t="s">
        <v>2</v>
      </c>
      <c r="C52">
        <f>VLOOKUP(A52,Table71[],3,FALSE)</f>
        <v>421</v>
      </c>
      <c r="D52">
        <f>VLOOKUP(A52,Table71[],4,FALSE)</f>
        <v>0</v>
      </c>
      <c r="H52">
        <v>29785</v>
      </c>
      <c r="I52" t="s">
        <v>91</v>
      </c>
      <c r="J52">
        <v>380</v>
      </c>
      <c r="K52">
        <v>0</v>
      </c>
      <c r="N52" s="35">
        <v>29712</v>
      </c>
      <c r="O52" s="83">
        <v>490.5</v>
      </c>
      <c r="P52" s="83">
        <v>0</v>
      </c>
    </row>
    <row r="53" spans="1:16" x14ac:dyDescent="0.3">
      <c r="A53">
        <v>29740</v>
      </c>
      <c r="B53" t="s">
        <v>2</v>
      </c>
      <c r="C53">
        <f>VLOOKUP(A53,Table71[],3,FALSE)</f>
        <v>528</v>
      </c>
      <c r="D53">
        <f>VLOOKUP(A53,Table71[],4,FALSE)</f>
        <v>0</v>
      </c>
      <c r="H53">
        <v>29784</v>
      </c>
      <c r="I53" t="s">
        <v>11</v>
      </c>
      <c r="J53">
        <v>553</v>
      </c>
      <c r="K53">
        <v>553</v>
      </c>
      <c r="N53" s="35">
        <v>29713</v>
      </c>
      <c r="O53" s="83">
        <v>919</v>
      </c>
      <c r="P53" s="83">
        <v>0</v>
      </c>
    </row>
    <row r="54" spans="1:16" x14ac:dyDescent="0.3">
      <c r="A54">
        <v>29729</v>
      </c>
      <c r="B54" t="s">
        <v>2</v>
      </c>
      <c r="C54">
        <f>VLOOKUP(A54,Table71[],3,FALSE)</f>
        <v>374</v>
      </c>
      <c r="D54">
        <f>VLOOKUP(A54,Table71[],4,FALSE)</f>
        <v>0</v>
      </c>
      <c r="H54">
        <v>29783</v>
      </c>
      <c r="I54" t="s">
        <v>13</v>
      </c>
      <c r="J54">
        <v>555</v>
      </c>
      <c r="K54">
        <v>0</v>
      </c>
      <c r="N54" s="35">
        <v>29714</v>
      </c>
      <c r="O54" s="83">
        <v>545</v>
      </c>
      <c r="P54" s="83">
        <v>0</v>
      </c>
    </row>
    <row r="55" spans="1:16" x14ac:dyDescent="0.3">
      <c r="A55">
        <v>29758</v>
      </c>
      <c r="B55" t="s">
        <v>2</v>
      </c>
      <c r="C55">
        <f>VLOOKUP(A55,Table71[],3,FALSE)</f>
        <v>502</v>
      </c>
      <c r="D55">
        <f>VLOOKUP(A55,Table71[],4,FALSE)</f>
        <v>0</v>
      </c>
      <c r="H55">
        <v>29782</v>
      </c>
      <c r="I55" t="s">
        <v>9</v>
      </c>
      <c r="J55">
        <v>423</v>
      </c>
      <c r="K55">
        <v>0</v>
      </c>
      <c r="N55" s="35">
        <v>29715</v>
      </c>
      <c r="O55" s="83">
        <v>918</v>
      </c>
      <c r="P55" s="83">
        <v>0</v>
      </c>
    </row>
    <row r="56" spans="1:16" x14ac:dyDescent="0.3">
      <c r="A56">
        <v>29706</v>
      </c>
      <c r="B56" t="s">
        <v>2</v>
      </c>
      <c r="C56">
        <f>VLOOKUP(A56,Table71[],3,FALSE)</f>
        <v>428</v>
      </c>
      <c r="D56">
        <f>VLOOKUP(A56,Table71[],4,FALSE)</f>
        <v>428</v>
      </c>
      <c r="H56">
        <v>29781</v>
      </c>
      <c r="I56" t="s">
        <v>8</v>
      </c>
      <c r="J56">
        <v>1453</v>
      </c>
      <c r="K56">
        <v>0</v>
      </c>
      <c r="N56" s="35">
        <v>29717</v>
      </c>
      <c r="O56" s="83">
        <v>186</v>
      </c>
      <c r="P56" s="83">
        <v>0</v>
      </c>
    </row>
    <row r="57" spans="1:16" x14ac:dyDescent="0.3">
      <c r="A57">
        <v>29708</v>
      </c>
      <c r="B57" t="s">
        <v>2</v>
      </c>
      <c r="C57">
        <f>VLOOKUP(A57,Table71[],3,FALSE)</f>
        <v>576</v>
      </c>
      <c r="D57">
        <f>VLOOKUP(A57,Table71[],4,FALSE)</f>
        <v>0</v>
      </c>
      <c r="H57">
        <v>29780</v>
      </c>
      <c r="I57" t="s">
        <v>9</v>
      </c>
      <c r="J57">
        <v>912</v>
      </c>
      <c r="K57">
        <v>0</v>
      </c>
      <c r="N57" s="35">
        <v>29718</v>
      </c>
      <c r="O57" s="83">
        <v>430</v>
      </c>
      <c r="P57" s="83">
        <v>0</v>
      </c>
    </row>
    <row r="58" spans="1:16" x14ac:dyDescent="0.3">
      <c r="A58">
        <v>29784</v>
      </c>
      <c r="B58" t="s">
        <v>2</v>
      </c>
      <c r="C58">
        <f>VLOOKUP(A58,Table71[],3,FALSE)</f>
        <v>553</v>
      </c>
      <c r="D58">
        <f>VLOOKUP(A58,Table71[],4,FALSE)</f>
        <v>553</v>
      </c>
      <c r="H58">
        <v>29779</v>
      </c>
      <c r="I58" t="s">
        <v>8</v>
      </c>
      <c r="J58">
        <v>336</v>
      </c>
      <c r="K58">
        <v>0</v>
      </c>
      <c r="N58" s="35">
        <v>29719</v>
      </c>
      <c r="O58" s="83">
        <v>779</v>
      </c>
      <c r="P58" s="83">
        <v>0</v>
      </c>
    </row>
    <row r="59" spans="1:16" x14ac:dyDescent="0.3">
      <c r="A59">
        <v>29597</v>
      </c>
      <c r="B59" t="s">
        <v>2</v>
      </c>
      <c r="C59">
        <f>VLOOKUP(A59,Table71[],3,FALSE)</f>
        <v>506</v>
      </c>
      <c r="D59">
        <f>VLOOKUP(A59,Table71[],4,FALSE)</f>
        <v>0</v>
      </c>
      <c r="H59">
        <v>29777</v>
      </c>
      <c r="I59" t="s">
        <v>91</v>
      </c>
      <c r="J59">
        <v>470</v>
      </c>
      <c r="K59">
        <v>470</v>
      </c>
      <c r="N59" s="35">
        <v>29720</v>
      </c>
      <c r="O59" s="83">
        <v>708</v>
      </c>
      <c r="P59" s="83">
        <v>708</v>
      </c>
    </row>
    <row r="60" spans="1:16" x14ac:dyDescent="0.3">
      <c r="A60">
        <v>29723</v>
      </c>
      <c r="B60" t="s">
        <v>2</v>
      </c>
      <c r="C60">
        <f>VLOOKUP(A60,Table71[],3,FALSE)</f>
        <v>422</v>
      </c>
      <c r="D60">
        <f>VLOOKUP(A60,Table71[],4,FALSE)</f>
        <v>422</v>
      </c>
      <c r="H60">
        <v>29776</v>
      </c>
      <c r="I60" t="s">
        <v>13</v>
      </c>
      <c r="J60">
        <v>452</v>
      </c>
      <c r="K60">
        <v>0</v>
      </c>
      <c r="N60" s="35">
        <v>29723</v>
      </c>
      <c r="O60" s="83">
        <v>422</v>
      </c>
      <c r="P60" s="83">
        <v>422</v>
      </c>
    </row>
    <row r="61" spans="1:16" x14ac:dyDescent="0.3">
      <c r="A61" s="47">
        <v>29588</v>
      </c>
      <c r="B61" s="47" t="s">
        <v>2</v>
      </c>
      <c r="C61" s="47">
        <v>465</v>
      </c>
      <c r="D61" s="47">
        <v>0</v>
      </c>
      <c r="H61">
        <v>29775</v>
      </c>
      <c r="I61" t="s">
        <v>91</v>
      </c>
      <c r="J61">
        <v>562</v>
      </c>
      <c r="K61">
        <v>0</v>
      </c>
      <c r="N61" s="35">
        <v>29725</v>
      </c>
      <c r="O61" s="83">
        <v>538</v>
      </c>
      <c r="P61" s="83">
        <v>538</v>
      </c>
    </row>
    <row r="62" spans="1:16" x14ac:dyDescent="0.3">
      <c r="A62">
        <v>29715</v>
      </c>
      <c r="B62" t="s">
        <v>2</v>
      </c>
      <c r="C62">
        <f>VLOOKUP(A62,Table71[],3,FALSE)</f>
        <v>918</v>
      </c>
      <c r="D62">
        <f>VLOOKUP(A62,Table71[],4,FALSE)</f>
        <v>0</v>
      </c>
      <c r="H62">
        <v>29774</v>
      </c>
      <c r="I62" t="s">
        <v>91</v>
      </c>
      <c r="J62">
        <v>408</v>
      </c>
      <c r="K62">
        <v>0</v>
      </c>
      <c r="N62" s="35">
        <v>29726</v>
      </c>
      <c r="O62" s="83">
        <v>505</v>
      </c>
      <c r="P62" s="83">
        <v>0</v>
      </c>
    </row>
    <row r="63" spans="1:16" x14ac:dyDescent="0.3">
      <c r="A63">
        <v>29814</v>
      </c>
      <c r="B63" t="s">
        <v>2</v>
      </c>
      <c r="C63">
        <f>VLOOKUP(A63,Table71[],3,FALSE)</f>
        <v>538</v>
      </c>
      <c r="D63">
        <f>VLOOKUP(A63,Table71[],4,FALSE)</f>
        <v>0</v>
      </c>
      <c r="H63">
        <v>29772</v>
      </c>
      <c r="I63" t="s">
        <v>12</v>
      </c>
      <c r="J63">
        <v>1005</v>
      </c>
      <c r="K63">
        <v>0</v>
      </c>
      <c r="N63" s="35">
        <v>29728</v>
      </c>
      <c r="O63" s="83">
        <v>745</v>
      </c>
      <c r="P63" s="83">
        <v>0</v>
      </c>
    </row>
    <row r="64" spans="1:16" x14ac:dyDescent="0.3">
      <c r="A64">
        <v>29630</v>
      </c>
      <c r="B64" t="s">
        <v>2</v>
      </c>
      <c r="C64">
        <f>VLOOKUP(A64,Table71[],3,FALSE)</f>
        <v>963</v>
      </c>
      <c r="D64">
        <f>VLOOKUP(A64,Table71[],4,FALSE)</f>
        <v>0</v>
      </c>
      <c r="H64">
        <v>29770</v>
      </c>
      <c r="I64" t="s">
        <v>22</v>
      </c>
      <c r="J64">
        <v>1181</v>
      </c>
      <c r="K64">
        <v>0</v>
      </c>
      <c r="N64" s="35">
        <v>29729</v>
      </c>
      <c r="O64" s="83">
        <v>374</v>
      </c>
      <c r="P64" s="83">
        <v>0</v>
      </c>
    </row>
    <row r="65" spans="1:16" x14ac:dyDescent="0.3">
      <c r="A65">
        <v>29619</v>
      </c>
      <c r="B65" t="s">
        <v>2</v>
      </c>
      <c r="C65">
        <f>VLOOKUP(A65,Table71[],3,FALSE)</f>
        <v>71</v>
      </c>
      <c r="D65">
        <f>VLOOKUP(A65,Table71[],4,FALSE)</f>
        <v>0</v>
      </c>
      <c r="H65">
        <v>29769</v>
      </c>
      <c r="I65" t="s">
        <v>12</v>
      </c>
      <c r="J65">
        <v>551</v>
      </c>
      <c r="K65">
        <v>0</v>
      </c>
      <c r="N65" s="35">
        <v>29731</v>
      </c>
      <c r="O65" s="83">
        <v>631</v>
      </c>
      <c r="P65" s="83">
        <v>0</v>
      </c>
    </row>
    <row r="66" spans="1:16" x14ac:dyDescent="0.3">
      <c r="A66">
        <v>29713</v>
      </c>
      <c r="B66" t="s">
        <v>2</v>
      </c>
      <c r="C66">
        <f>VLOOKUP(A66,Table71[],3,FALSE)</f>
        <v>919</v>
      </c>
      <c r="D66">
        <f>VLOOKUP(A66,Table71[],4,FALSE)</f>
        <v>0</v>
      </c>
      <c r="H66">
        <v>29767</v>
      </c>
      <c r="I66" t="s">
        <v>20</v>
      </c>
      <c r="J66">
        <v>549</v>
      </c>
      <c r="K66">
        <v>0</v>
      </c>
      <c r="N66" s="35">
        <v>29733</v>
      </c>
      <c r="O66" s="83">
        <v>462</v>
      </c>
      <c r="P66" s="83">
        <v>0</v>
      </c>
    </row>
    <row r="67" spans="1:16" x14ac:dyDescent="0.3">
      <c r="A67">
        <v>29725</v>
      </c>
      <c r="B67" t="s">
        <v>2</v>
      </c>
      <c r="C67">
        <f>VLOOKUP(A67,Table71[],3,FALSE)</f>
        <v>538</v>
      </c>
      <c r="D67">
        <f>VLOOKUP(A67,Table71[],4,FALSE)</f>
        <v>538</v>
      </c>
      <c r="H67">
        <v>29766</v>
      </c>
      <c r="I67" t="s">
        <v>9</v>
      </c>
      <c r="J67">
        <v>23</v>
      </c>
      <c r="K67">
        <v>0</v>
      </c>
      <c r="N67" s="35">
        <v>29734</v>
      </c>
      <c r="O67" s="83">
        <v>493.5</v>
      </c>
      <c r="P67" s="83">
        <v>0</v>
      </c>
    </row>
    <row r="68" spans="1:16" x14ac:dyDescent="0.3">
      <c r="A68">
        <v>29802</v>
      </c>
      <c r="B68" t="s">
        <v>2</v>
      </c>
      <c r="C68">
        <f>VLOOKUP(A68,Table71[],3,FALSE)</f>
        <v>435</v>
      </c>
      <c r="D68">
        <f>VLOOKUP(A68,Table71[],4,FALSE)</f>
        <v>0</v>
      </c>
      <c r="H68">
        <v>29765</v>
      </c>
      <c r="I68" t="s">
        <v>22</v>
      </c>
      <c r="J68">
        <v>265</v>
      </c>
      <c r="K68">
        <v>0</v>
      </c>
      <c r="N68" s="35">
        <v>29735</v>
      </c>
      <c r="O68" s="83">
        <v>573</v>
      </c>
      <c r="P68" s="83">
        <v>0</v>
      </c>
    </row>
    <row r="69" spans="1:16" x14ac:dyDescent="0.3">
      <c r="A69">
        <v>29813</v>
      </c>
      <c r="B69" t="s">
        <v>6</v>
      </c>
      <c r="C69">
        <f>VLOOKUP(A69,Table71[],3,FALSE)</f>
        <v>568</v>
      </c>
      <c r="D69">
        <f>VLOOKUP(A69,Table71[],4,FALSE)</f>
        <v>0</v>
      </c>
      <c r="H69">
        <v>29760</v>
      </c>
      <c r="I69" t="s">
        <v>7</v>
      </c>
      <c r="J69">
        <v>0</v>
      </c>
      <c r="K69">
        <v>0</v>
      </c>
      <c r="N69" s="35">
        <v>29736</v>
      </c>
      <c r="O69" s="83">
        <v>913</v>
      </c>
      <c r="P69" s="83">
        <v>913</v>
      </c>
    </row>
    <row r="70" spans="1:16" x14ac:dyDescent="0.3">
      <c r="A70">
        <v>29816</v>
      </c>
      <c r="B70" t="s">
        <v>6</v>
      </c>
      <c r="C70">
        <f>VLOOKUP(A70,Table71[],3,FALSE)</f>
        <v>504</v>
      </c>
      <c r="D70">
        <f>VLOOKUP(A70,Table71[],4,FALSE)</f>
        <v>0</v>
      </c>
      <c r="H70">
        <v>29758</v>
      </c>
      <c r="I70" t="s">
        <v>11</v>
      </c>
      <c r="J70">
        <v>502</v>
      </c>
      <c r="K70">
        <v>0</v>
      </c>
      <c r="N70" s="35">
        <v>29738</v>
      </c>
      <c r="O70" s="83">
        <v>1704</v>
      </c>
      <c r="P70" s="83">
        <v>0</v>
      </c>
    </row>
    <row r="71" spans="1:16" x14ac:dyDescent="0.3">
      <c r="A71">
        <v>29795</v>
      </c>
      <c r="B71" t="s">
        <v>6</v>
      </c>
      <c r="C71">
        <f>VLOOKUP(A71,Table71[],3,FALSE)</f>
        <v>118</v>
      </c>
      <c r="D71">
        <f>VLOOKUP(A71,Table71[],4,FALSE)</f>
        <v>0</v>
      </c>
      <c r="H71">
        <v>29757</v>
      </c>
      <c r="I71" t="s">
        <v>91</v>
      </c>
      <c r="J71">
        <v>456</v>
      </c>
      <c r="K71">
        <v>0</v>
      </c>
      <c r="N71" s="35">
        <v>29739</v>
      </c>
      <c r="O71" s="83">
        <v>1407</v>
      </c>
      <c r="P71" s="83">
        <v>0</v>
      </c>
    </row>
    <row r="72" spans="1:16" x14ac:dyDescent="0.3">
      <c r="A72">
        <v>29745</v>
      </c>
      <c r="B72" t="s">
        <v>6</v>
      </c>
      <c r="C72">
        <f>VLOOKUP(A72,Table71[],3,FALSE)</f>
        <v>442</v>
      </c>
      <c r="D72">
        <f>VLOOKUP(A72,Table71[],4,FALSE)</f>
        <v>0</v>
      </c>
      <c r="H72">
        <v>29756</v>
      </c>
      <c r="I72" t="s">
        <v>9</v>
      </c>
      <c r="J72">
        <v>422</v>
      </c>
      <c r="K72">
        <v>0</v>
      </c>
      <c r="N72" s="35">
        <v>29740</v>
      </c>
      <c r="O72" s="83">
        <v>528</v>
      </c>
      <c r="P72" s="83">
        <v>0</v>
      </c>
    </row>
    <row r="73" spans="1:16" x14ac:dyDescent="0.3">
      <c r="A73" s="47">
        <v>29594</v>
      </c>
      <c r="B73" s="47" t="s">
        <v>6</v>
      </c>
      <c r="C73" s="47">
        <v>2004</v>
      </c>
      <c r="D73" s="47">
        <v>2004</v>
      </c>
      <c r="H73">
        <v>29755</v>
      </c>
      <c r="I73" t="s">
        <v>8</v>
      </c>
      <c r="J73">
        <v>464.6</v>
      </c>
      <c r="K73">
        <v>0</v>
      </c>
      <c r="N73" s="35">
        <v>29741</v>
      </c>
      <c r="O73" s="83">
        <v>575</v>
      </c>
      <c r="P73" s="83">
        <v>0</v>
      </c>
    </row>
    <row r="74" spans="1:16" x14ac:dyDescent="0.3">
      <c r="A74">
        <v>29796</v>
      </c>
      <c r="B74" t="s">
        <v>6</v>
      </c>
      <c r="C74">
        <f>VLOOKUP(A74,Table71[],3,FALSE)</f>
        <v>463</v>
      </c>
      <c r="D74">
        <f>VLOOKUP(A74,Table71[],4,FALSE)</f>
        <v>0</v>
      </c>
      <c r="H74">
        <v>29754</v>
      </c>
      <c r="I74" t="s">
        <v>22</v>
      </c>
      <c r="J74">
        <v>1535</v>
      </c>
      <c r="K74">
        <v>0</v>
      </c>
      <c r="N74" s="35">
        <v>29743</v>
      </c>
      <c r="O74" s="83">
        <v>507</v>
      </c>
      <c r="P74" s="83">
        <v>0</v>
      </c>
    </row>
    <row r="75" spans="1:16" x14ac:dyDescent="0.3">
      <c r="A75">
        <v>29772</v>
      </c>
      <c r="B75" t="s">
        <v>6</v>
      </c>
      <c r="C75">
        <f>VLOOKUP(A75,Table71[],3,FALSE)</f>
        <v>1005</v>
      </c>
      <c r="D75">
        <f>VLOOKUP(A75,Table71[],4,FALSE)</f>
        <v>0</v>
      </c>
      <c r="H75">
        <v>29753</v>
      </c>
      <c r="I75" t="s">
        <v>22</v>
      </c>
      <c r="J75">
        <v>424</v>
      </c>
      <c r="K75">
        <v>424</v>
      </c>
      <c r="N75" s="35">
        <v>29745</v>
      </c>
      <c r="O75" s="83">
        <v>442</v>
      </c>
      <c r="P75" s="83">
        <v>0</v>
      </c>
    </row>
    <row r="76" spans="1:16" x14ac:dyDescent="0.3">
      <c r="A76">
        <v>29562</v>
      </c>
      <c r="B76" t="s">
        <v>6</v>
      </c>
      <c r="C76">
        <f>VLOOKUP(A76,Table71[],3,FALSE)</f>
        <v>66</v>
      </c>
      <c r="D76">
        <f>VLOOKUP(A76,Table71[],4,FALSE)</f>
        <v>0</v>
      </c>
      <c r="H76">
        <v>29752</v>
      </c>
      <c r="I76" t="s">
        <v>9</v>
      </c>
      <c r="J76">
        <v>95</v>
      </c>
      <c r="K76">
        <v>0</v>
      </c>
      <c r="N76" s="35">
        <v>29746</v>
      </c>
      <c r="O76" s="83">
        <v>527</v>
      </c>
      <c r="P76" s="83">
        <v>0</v>
      </c>
    </row>
    <row r="77" spans="1:16" x14ac:dyDescent="0.3">
      <c r="A77">
        <v>29719</v>
      </c>
      <c r="B77" t="s">
        <v>6</v>
      </c>
      <c r="C77">
        <f>VLOOKUP(A77,Table71[],3,FALSE)</f>
        <v>779</v>
      </c>
      <c r="D77">
        <f>VLOOKUP(A77,Table71[],4,FALSE)</f>
        <v>0</v>
      </c>
      <c r="H77">
        <v>29750</v>
      </c>
      <c r="I77" t="s">
        <v>66</v>
      </c>
      <c r="J77">
        <v>1490.3</v>
      </c>
      <c r="K77">
        <v>0</v>
      </c>
      <c r="N77" s="35">
        <v>29747</v>
      </c>
      <c r="O77" s="83">
        <v>473</v>
      </c>
      <c r="P77" s="83">
        <v>473</v>
      </c>
    </row>
    <row r="78" spans="1:16" x14ac:dyDescent="0.3">
      <c r="A78">
        <v>29769</v>
      </c>
      <c r="B78" t="s">
        <v>6</v>
      </c>
      <c r="C78">
        <f>VLOOKUP(A78,Table71[],3,FALSE)</f>
        <v>551</v>
      </c>
      <c r="D78">
        <f>VLOOKUP(A78,Table71[],4,FALSE)</f>
        <v>0</v>
      </c>
      <c r="H78">
        <v>29748</v>
      </c>
      <c r="I78" t="s">
        <v>9</v>
      </c>
      <c r="J78">
        <v>517</v>
      </c>
      <c r="K78">
        <v>0</v>
      </c>
      <c r="N78" s="35">
        <v>29748</v>
      </c>
      <c r="O78" s="83">
        <v>517</v>
      </c>
      <c r="P78" s="83">
        <v>0</v>
      </c>
    </row>
    <row r="79" spans="1:16" x14ac:dyDescent="0.3">
      <c r="A79">
        <v>29817</v>
      </c>
      <c r="B79" t="s">
        <v>6</v>
      </c>
      <c r="C79">
        <f>VLOOKUP(A79,Table71[],3,FALSE)</f>
        <v>517</v>
      </c>
      <c r="D79">
        <f>VLOOKUP(A79,Table71[],4,FALSE)</f>
        <v>0</v>
      </c>
      <c r="H79">
        <v>29747</v>
      </c>
      <c r="I79" t="s">
        <v>22</v>
      </c>
      <c r="J79">
        <v>473</v>
      </c>
      <c r="K79">
        <v>473</v>
      </c>
      <c r="N79" s="35">
        <v>29750</v>
      </c>
      <c r="O79" s="83">
        <v>1490.3</v>
      </c>
      <c r="P79" s="83">
        <v>0</v>
      </c>
    </row>
    <row r="80" spans="1:16" x14ac:dyDescent="0.3">
      <c r="A80">
        <v>29649</v>
      </c>
      <c r="B80" t="s">
        <v>6</v>
      </c>
      <c r="C80">
        <f>VLOOKUP(A80,Table71[],3,FALSE)</f>
        <v>1646</v>
      </c>
      <c r="D80">
        <f>VLOOKUP(A80,Table71[],4,FALSE)</f>
        <v>0</v>
      </c>
      <c r="H80">
        <v>29746</v>
      </c>
      <c r="I80" t="s">
        <v>91</v>
      </c>
      <c r="J80">
        <v>527</v>
      </c>
      <c r="K80">
        <v>0</v>
      </c>
      <c r="N80" s="35">
        <v>29752</v>
      </c>
      <c r="O80" s="83">
        <v>95</v>
      </c>
      <c r="P80" s="83">
        <v>0</v>
      </c>
    </row>
    <row r="81" spans="1:16" x14ac:dyDescent="0.3">
      <c r="A81">
        <v>29566</v>
      </c>
      <c r="B81" t="s">
        <v>6</v>
      </c>
      <c r="C81">
        <f>VLOOKUP(A81,Table71[],3,FALSE)</f>
        <v>456</v>
      </c>
      <c r="D81">
        <f>VLOOKUP(A81,Table71[],4,FALSE)</f>
        <v>0</v>
      </c>
      <c r="H81">
        <v>29745</v>
      </c>
      <c r="I81" t="s">
        <v>12</v>
      </c>
      <c r="J81">
        <v>442</v>
      </c>
      <c r="K81">
        <v>0</v>
      </c>
      <c r="N81" s="35">
        <v>29753</v>
      </c>
      <c r="O81" s="83">
        <v>424</v>
      </c>
      <c r="P81" s="83">
        <v>424</v>
      </c>
    </row>
    <row r="82" spans="1:16" x14ac:dyDescent="0.3">
      <c r="A82">
        <v>29694</v>
      </c>
      <c r="B82" t="s">
        <v>38</v>
      </c>
      <c r="C82">
        <f>VLOOKUP(A82,Table71[],3,FALSE)</f>
        <v>485</v>
      </c>
      <c r="D82">
        <f>VLOOKUP(A82,Table71[],4,FALSE)</f>
        <v>0</v>
      </c>
      <c r="H82">
        <v>29744</v>
      </c>
      <c r="I82" t="s">
        <v>7</v>
      </c>
      <c r="J82">
        <v>0</v>
      </c>
      <c r="K82">
        <v>0</v>
      </c>
      <c r="N82" s="35">
        <v>29754</v>
      </c>
      <c r="O82" s="83">
        <v>1535</v>
      </c>
      <c r="P82" s="83">
        <v>0</v>
      </c>
    </row>
    <row r="83" spans="1:16" x14ac:dyDescent="0.3">
      <c r="A83">
        <v>29646</v>
      </c>
      <c r="B83" t="s">
        <v>38</v>
      </c>
      <c r="C83">
        <f>VLOOKUP(A83,Table71[],3,FALSE)</f>
        <v>374</v>
      </c>
      <c r="D83">
        <f>VLOOKUP(A83,Table71[],4,FALSE)</f>
        <v>0</v>
      </c>
      <c r="H83">
        <v>29743</v>
      </c>
      <c r="I83" t="s">
        <v>20</v>
      </c>
      <c r="J83">
        <v>507</v>
      </c>
      <c r="K83">
        <v>0</v>
      </c>
      <c r="N83" s="35">
        <v>29755</v>
      </c>
      <c r="O83" s="83">
        <v>464.6</v>
      </c>
      <c r="P83" s="83">
        <v>0</v>
      </c>
    </row>
    <row r="84" spans="1:16" x14ac:dyDescent="0.3">
      <c r="A84">
        <v>29525</v>
      </c>
      <c r="B84" t="s">
        <v>38</v>
      </c>
      <c r="C84">
        <f>VLOOKUP(A84,Table71[],3,FALSE)</f>
        <v>727</v>
      </c>
      <c r="D84">
        <f>VLOOKUP(A84,Table71[],4,FALSE)</f>
        <v>0</v>
      </c>
      <c r="H84">
        <v>29741</v>
      </c>
      <c r="I84" t="s">
        <v>18</v>
      </c>
      <c r="J84">
        <v>575</v>
      </c>
      <c r="K84">
        <v>0</v>
      </c>
      <c r="N84" s="35">
        <v>29756</v>
      </c>
      <c r="O84" s="83">
        <v>422</v>
      </c>
      <c r="P84" s="83">
        <v>0</v>
      </c>
    </row>
    <row r="85" spans="1:16" x14ac:dyDescent="0.3">
      <c r="A85">
        <v>29331</v>
      </c>
      <c r="B85" t="s">
        <v>38</v>
      </c>
      <c r="C85">
        <f>VLOOKUP(A85,Table71[],3,FALSE)</f>
        <v>518</v>
      </c>
      <c r="D85">
        <f>VLOOKUP(A85,Table71[],4,FALSE)</f>
        <v>0</v>
      </c>
      <c r="H85">
        <v>29740</v>
      </c>
      <c r="I85" t="s">
        <v>11</v>
      </c>
      <c r="J85">
        <v>528</v>
      </c>
      <c r="K85">
        <v>0</v>
      </c>
      <c r="N85" s="35">
        <v>29757</v>
      </c>
      <c r="O85" s="83">
        <v>456</v>
      </c>
      <c r="P85" s="83">
        <v>0</v>
      </c>
    </row>
    <row r="86" spans="1:16" x14ac:dyDescent="0.3">
      <c r="A86">
        <v>29591</v>
      </c>
      <c r="B86" t="s">
        <v>38</v>
      </c>
      <c r="C86">
        <f>VLOOKUP(A86,Table71[],3,FALSE)</f>
        <v>449</v>
      </c>
      <c r="D86">
        <f>VLOOKUP(A86,Table71[],4,FALSE)</f>
        <v>0</v>
      </c>
      <c r="H86">
        <v>29739</v>
      </c>
      <c r="I86" t="s">
        <v>18</v>
      </c>
      <c r="J86">
        <v>1407</v>
      </c>
      <c r="K86">
        <v>0</v>
      </c>
      <c r="N86" s="35">
        <v>29758</v>
      </c>
      <c r="O86" s="83">
        <v>502</v>
      </c>
      <c r="P86" s="83">
        <v>0</v>
      </c>
    </row>
    <row r="87" spans="1:16" x14ac:dyDescent="0.3">
      <c r="A87">
        <v>29704</v>
      </c>
      <c r="B87" t="s">
        <v>38</v>
      </c>
      <c r="C87">
        <f>VLOOKUP(A87,Table71[],3,FALSE)</f>
        <v>686</v>
      </c>
      <c r="D87">
        <f>VLOOKUP(A87,Table71[],4,FALSE)</f>
        <v>0</v>
      </c>
      <c r="H87">
        <v>29738</v>
      </c>
      <c r="I87" t="s">
        <v>22</v>
      </c>
      <c r="J87">
        <v>1704</v>
      </c>
      <c r="K87">
        <v>0</v>
      </c>
      <c r="N87" s="35">
        <v>29765</v>
      </c>
      <c r="O87" s="83">
        <v>265</v>
      </c>
      <c r="P87" s="83">
        <v>0</v>
      </c>
    </row>
    <row r="88" spans="1:16" x14ac:dyDescent="0.3">
      <c r="A88">
        <v>29741</v>
      </c>
      <c r="B88" t="s">
        <v>38</v>
      </c>
      <c r="C88">
        <f>VLOOKUP(A88,Table71[],3,FALSE)</f>
        <v>575</v>
      </c>
      <c r="D88">
        <f>VLOOKUP(A88,Table71[],4,FALSE)</f>
        <v>0</v>
      </c>
      <c r="H88">
        <v>29736</v>
      </c>
      <c r="I88" t="s">
        <v>91</v>
      </c>
      <c r="J88">
        <v>913</v>
      </c>
      <c r="K88">
        <v>913</v>
      </c>
      <c r="N88" s="35">
        <v>29766</v>
      </c>
      <c r="O88" s="83">
        <v>23</v>
      </c>
      <c r="P88" s="83">
        <v>0</v>
      </c>
    </row>
    <row r="89" spans="1:16" x14ac:dyDescent="0.3">
      <c r="A89">
        <v>29728</v>
      </c>
      <c r="B89" t="s">
        <v>38</v>
      </c>
      <c r="C89">
        <f>VLOOKUP(A89,Table71[],3,FALSE)</f>
        <v>745</v>
      </c>
      <c r="D89">
        <f>VLOOKUP(A89,Table71[],4,FALSE)</f>
        <v>0</v>
      </c>
      <c r="H89">
        <v>29735</v>
      </c>
      <c r="I89" t="s">
        <v>20</v>
      </c>
      <c r="J89">
        <v>573</v>
      </c>
      <c r="K89">
        <v>0</v>
      </c>
      <c r="N89" s="35">
        <v>29767</v>
      </c>
      <c r="O89" s="83">
        <v>549</v>
      </c>
      <c r="P89" s="83">
        <v>0</v>
      </c>
    </row>
    <row r="90" spans="1:16" x14ac:dyDescent="0.3">
      <c r="A90">
        <v>29739</v>
      </c>
      <c r="B90" t="s">
        <v>38</v>
      </c>
      <c r="C90">
        <f>VLOOKUP(A90,Table71[],3,FALSE)</f>
        <v>1407</v>
      </c>
      <c r="D90">
        <f>VLOOKUP(A90,Table71[],4,FALSE)</f>
        <v>0</v>
      </c>
      <c r="H90">
        <v>29734</v>
      </c>
      <c r="I90" t="s">
        <v>22</v>
      </c>
      <c r="J90">
        <v>493.5</v>
      </c>
      <c r="K90">
        <v>0</v>
      </c>
      <c r="N90" s="35">
        <v>29769</v>
      </c>
      <c r="O90" s="83">
        <v>551</v>
      </c>
      <c r="P90" s="83">
        <v>0</v>
      </c>
    </row>
    <row r="91" spans="1:16" x14ac:dyDescent="0.3">
      <c r="A91">
        <v>29832</v>
      </c>
      <c r="B91" t="s">
        <v>38</v>
      </c>
      <c r="C91">
        <f>VLOOKUP(A91,Table71[],3,FALSE)</f>
        <v>306</v>
      </c>
      <c r="D91">
        <f>VLOOKUP(A91,Table71[],4,FALSE)</f>
        <v>0</v>
      </c>
      <c r="H91">
        <v>29733</v>
      </c>
      <c r="I91" t="s">
        <v>9</v>
      </c>
      <c r="J91">
        <v>462</v>
      </c>
      <c r="K91">
        <v>0</v>
      </c>
      <c r="N91" s="35">
        <v>29770</v>
      </c>
      <c r="O91" s="83">
        <v>1181</v>
      </c>
      <c r="P91" s="83">
        <v>0</v>
      </c>
    </row>
    <row r="92" spans="1:16" x14ac:dyDescent="0.3">
      <c r="A92">
        <v>29789</v>
      </c>
      <c r="B92" t="s">
        <v>38</v>
      </c>
      <c r="C92">
        <f>VLOOKUP(A92,Table71[],3,FALSE)</f>
        <v>683.5</v>
      </c>
      <c r="D92">
        <f>VLOOKUP(A92,Table71[],4,FALSE)</f>
        <v>0</v>
      </c>
      <c r="H92">
        <v>29732</v>
      </c>
      <c r="I92" t="s">
        <v>7</v>
      </c>
      <c r="J92">
        <v>0</v>
      </c>
      <c r="K92">
        <v>0</v>
      </c>
      <c r="N92" s="35">
        <v>29772</v>
      </c>
      <c r="O92" s="83">
        <v>1005</v>
      </c>
      <c r="P92" s="83">
        <v>0</v>
      </c>
    </row>
    <row r="93" spans="1:16" x14ac:dyDescent="0.3">
      <c r="A93">
        <v>29781</v>
      </c>
      <c r="B93" t="s">
        <v>1</v>
      </c>
      <c r="C93">
        <f>VLOOKUP(A93,Table71[],3,FALSE)</f>
        <v>1453</v>
      </c>
      <c r="D93">
        <f>VLOOKUP(A93,Table71[],4,FALSE)</f>
        <v>0</v>
      </c>
      <c r="H93">
        <v>29731</v>
      </c>
      <c r="I93" t="s">
        <v>22</v>
      </c>
      <c r="J93">
        <v>631</v>
      </c>
      <c r="K93">
        <v>0</v>
      </c>
      <c r="N93" s="35">
        <v>29774</v>
      </c>
      <c r="O93" s="83">
        <v>408</v>
      </c>
      <c r="P93" s="83">
        <v>0</v>
      </c>
    </row>
    <row r="94" spans="1:16" x14ac:dyDescent="0.3">
      <c r="A94">
        <v>29792</v>
      </c>
      <c r="B94" t="s">
        <v>1</v>
      </c>
      <c r="C94">
        <f>VLOOKUP(A94,Table71[],3,FALSE)</f>
        <v>621</v>
      </c>
      <c r="D94">
        <f>VLOOKUP(A94,Table71[],4,FALSE)</f>
        <v>0</v>
      </c>
      <c r="H94">
        <v>29729</v>
      </c>
      <c r="I94" t="s">
        <v>11</v>
      </c>
      <c r="J94">
        <v>374</v>
      </c>
      <c r="K94">
        <v>0</v>
      </c>
      <c r="N94" s="35">
        <v>29775</v>
      </c>
      <c r="O94" s="83">
        <v>562</v>
      </c>
      <c r="P94" s="83">
        <v>0</v>
      </c>
    </row>
    <row r="95" spans="1:16" x14ac:dyDescent="0.3">
      <c r="A95">
        <v>29648</v>
      </c>
      <c r="B95" t="s">
        <v>1</v>
      </c>
      <c r="C95">
        <f>VLOOKUP(A95,Table71[],3,FALSE)</f>
        <v>478</v>
      </c>
      <c r="D95">
        <f>VLOOKUP(A95,Table71[],4,FALSE)</f>
        <v>0</v>
      </c>
      <c r="H95">
        <v>29728</v>
      </c>
      <c r="I95" t="s">
        <v>18</v>
      </c>
      <c r="J95">
        <v>745</v>
      </c>
      <c r="K95">
        <v>0</v>
      </c>
      <c r="N95" s="35">
        <v>29776</v>
      </c>
      <c r="O95" s="83">
        <v>452</v>
      </c>
      <c r="P95" s="83">
        <v>0</v>
      </c>
    </row>
    <row r="96" spans="1:16" x14ac:dyDescent="0.3">
      <c r="A96">
        <v>29779</v>
      </c>
      <c r="B96" t="s">
        <v>1</v>
      </c>
      <c r="C96">
        <f>VLOOKUP(A96,Table71[],3,FALSE)</f>
        <v>336</v>
      </c>
      <c r="D96">
        <f>VLOOKUP(A96,Table71[],4,FALSE)</f>
        <v>0</v>
      </c>
      <c r="H96">
        <v>29726</v>
      </c>
      <c r="I96" t="s">
        <v>20</v>
      </c>
      <c r="J96">
        <v>505</v>
      </c>
      <c r="K96">
        <v>0</v>
      </c>
      <c r="N96" s="35">
        <v>29777</v>
      </c>
      <c r="O96" s="83">
        <v>470</v>
      </c>
      <c r="P96" s="83">
        <v>470</v>
      </c>
    </row>
    <row r="97" spans="1:16" x14ac:dyDescent="0.3">
      <c r="A97">
        <v>29755</v>
      </c>
      <c r="B97" t="s">
        <v>1</v>
      </c>
      <c r="C97">
        <f>VLOOKUP(A97,Table71[],3,FALSE)</f>
        <v>464.6</v>
      </c>
      <c r="D97">
        <f>VLOOKUP(A97,Table71[],4,FALSE)</f>
        <v>0</v>
      </c>
      <c r="H97">
        <v>29725</v>
      </c>
      <c r="I97" t="s">
        <v>11</v>
      </c>
      <c r="J97">
        <v>538</v>
      </c>
      <c r="K97">
        <v>538</v>
      </c>
      <c r="N97" s="35">
        <v>29779</v>
      </c>
      <c r="O97" s="83">
        <v>336</v>
      </c>
      <c r="P97" s="83">
        <v>0</v>
      </c>
    </row>
    <row r="98" spans="1:16" x14ac:dyDescent="0.3">
      <c r="A98">
        <v>29831</v>
      </c>
      <c r="B98" t="s">
        <v>1</v>
      </c>
      <c r="C98">
        <f>VLOOKUP(A98,Table71[],3,FALSE)</f>
        <v>461</v>
      </c>
      <c r="D98">
        <f>VLOOKUP(A98,Table71[],4,FALSE)</f>
        <v>0</v>
      </c>
      <c r="H98">
        <v>29723</v>
      </c>
      <c r="I98" t="s">
        <v>11</v>
      </c>
      <c r="J98">
        <v>422</v>
      </c>
      <c r="K98">
        <v>422</v>
      </c>
      <c r="N98" s="35">
        <v>29780</v>
      </c>
      <c r="O98" s="83">
        <v>912</v>
      </c>
      <c r="P98" s="83">
        <v>0</v>
      </c>
    </row>
    <row r="99" spans="1:16" x14ac:dyDescent="0.3">
      <c r="A99">
        <v>29830</v>
      </c>
      <c r="B99" t="s">
        <v>1</v>
      </c>
      <c r="C99">
        <f>VLOOKUP(A99,Table71[],3,FALSE)</f>
        <v>542</v>
      </c>
      <c r="D99">
        <f>VLOOKUP(A99,Table71[],4,FALSE)</f>
        <v>0</v>
      </c>
      <c r="H99">
        <v>29721</v>
      </c>
      <c r="I99" t="s">
        <v>7</v>
      </c>
      <c r="J99">
        <v>0</v>
      </c>
      <c r="K99">
        <v>0</v>
      </c>
      <c r="N99" s="35">
        <v>29781</v>
      </c>
      <c r="O99" s="83">
        <v>1453</v>
      </c>
      <c r="P99" s="83">
        <v>0</v>
      </c>
    </row>
    <row r="100" spans="1:16" x14ac:dyDescent="0.3">
      <c r="A100">
        <v>29834</v>
      </c>
      <c r="B100" t="s">
        <v>1</v>
      </c>
      <c r="C100">
        <f>VLOOKUP(A100,Table71[],3,FALSE)</f>
        <v>667</v>
      </c>
      <c r="D100">
        <f>VLOOKUP(A100,Table71[],4,FALSE)</f>
        <v>0</v>
      </c>
      <c r="H100">
        <v>29720</v>
      </c>
      <c r="I100" t="s">
        <v>66</v>
      </c>
      <c r="J100">
        <v>708</v>
      </c>
      <c r="K100">
        <v>708</v>
      </c>
      <c r="N100" s="35">
        <v>29782</v>
      </c>
      <c r="O100" s="83">
        <v>423</v>
      </c>
      <c r="P100" s="83">
        <v>0</v>
      </c>
    </row>
    <row r="101" spans="1:16" x14ac:dyDescent="0.3">
      <c r="A101">
        <v>29698</v>
      </c>
      <c r="B101" t="s">
        <v>3</v>
      </c>
      <c r="C101">
        <f>VLOOKUP(A101,Table71[],3,FALSE)</f>
        <v>546</v>
      </c>
      <c r="D101">
        <f>VLOOKUP(A101,Table71[],4,FALSE)</f>
        <v>0</v>
      </c>
      <c r="H101">
        <v>29719</v>
      </c>
      <c r="I101" t="s">
        <v>12</v>
      </c>
      <c r="J101">
        <v>779</v>
      </c>
      <c r="K101">
        <v>0</v>
      </c>
      <c r="N101" s="35">
        <v>29783</v>
      </c>
      <c r="O101" s="83">
        <v>555</v>
      </c>
      <c r="P101" s="83">
        <v>0</v>
      </c>
    </row>
    <row r="102" spans="1:16" x14ac:dyDescent="0.3">
      <c r="A102">
        <v>29748</v>
      </c>
      <c r="B102" t="s">
        <v>3</v>
      </c>
      <c r="C102">
        <f>VLOOKUP(A102,Table71[],3,FALSE)</f>
        <v>517</v>
      </c>
      <c r="D102">
        <f>VLOOKUP(A102,Table71[],4,FALSE)</f>
        <v>0</v>
      </c>
      <c r="H102">
        <v>29718</v>
      </c>
      <c r="I102" t="s">
        <v>9</v>
      </c>
      <c r="J102">
        <v>430</v>
      </c>
      <c r="K102">
        <v>0</v>
      </c>
      <c r="N102" s="35">
        <v>29784</v>
      </c>
      <c r="O102" s="83">
        <v>553</v>
      </c>
      <c r="P102" s="83">
        <v>553</v>
      </c>
    </row>
    <row r="103" spans="1:16" x14ac:dyDescent="0.3">
      <c r="A103">
        <v>29766</v>
      </c>
      <c r="B103" t="s">
        <v>3</v>
      </c>
      <c r="C103">
        <f>VLOOKUP(A103,Table71[],3,FALSE)</f>
        <v>23</v>
      </c>
      <c r="D103">
        <f>VLOOKUP(A103,Table71[],4,FALSE)</f>
        <v>0</v>
      </c>
      <c r="H103">
        <v>29717</v>
      </c>
      <c r="I103" t="s">
        <v>111</v>
      </c>
      <c r="J103">
        <v>186</v>
      </c>
      <c r="K103">
        <v>0</v>
      </c>
      <c r="N103" s="35">
        <v>29785</v>
      </c>
      <c r="O103" s="83">
        <v>380</v>
      </c>
      <c r="P103" s="83">
        <v>0</v>
      </c>
    </row>
    <row r="104" spans="1:16" x14ac:dyDescent="0.3">
      <c r="A104">
        <v>29712</v>
      </c>
      <c r="B104" t="s">
        <v>3</v>
      </c>
      <c r="C104">
        <f>VLOOKUP(A104,Table71[],3,FALSE)</f>
        <v>490.5</v>
      </c>
      <c r="D104">
        <f>VLOOKUP(A104,Table71[],4,FALSE)</f>
        <v>0</v>
      </c>
      <c r="H104">
        <v>29715</v>
      </c>
      <c r="I104" t="s">
        <v>11</v>
      </c>
      <c r="J104">
        <v>918</v>
      </c>
      <c r="K104">
        <v>0</v>
      </c>
      <c r="N104" s="35">
        <v>29786</v>
      </c>
      <c r="O104" s="83">
        <v>759</v>
      </c>
      <c r="P104" s="83">
        <v>0</v>
      </c>
    </row>
    <row r="105" spans="1:16" x14ac:dyDescent="0.3">
      <c r="A105">
        <v>29752</v>
      </c>
      <c r="B105" t="s">
        <v>3</v>
      </c>
      <c r="C105">
        <f>VLOOKUP(A105,Table71[],3,FALSE)</f>
        <v>95</v>
      </c>
      <c r="D105">
        <f>VLOOKUP(A105,Table71[],4,FALSE)</f>
        <v>0</v>
      </c>
      <c r="H105">
        <v>29714</v>
      </c>
      <c r="I105" t="s">
        <v>13</v>
      </c>
      <c r="J105">
        <v>545</v>
      </c>
      <c r="K105">
        <v>0</v>
      </c>
      <c r="N105" s="35">
        <v>29787</v>
      </c>
      <c r="O105" s="83">
        <v>1335</v>
      </c>
      <c r="P105" s="83">
        <v>0</v>
      </c>
    </row>
    <row r="106" spans="1:16" x14ac:dyDescent="0.3">
      <c r="A106">
        <v>29733</v>
      </c>
      <c r="B106" t="s">
        <v>3</v>
      </c>
      <c r="C106">
        <f>VLOOKUP(A106,Table71[],3,FALSE)</f>
        <v>462</v>
      </c>
      <c r="D106">
        <f>VLOOKUP(A106,Table71[],4,FALSE)</f>
        <v>0</v>
      </c>
      <c r="H106">
        <v>29713</v>
      </c>
      <c r="I106" t="s">
        <v>11</v>
      </c>
      <c r="J106">
        <v>919</v>
      </c>
      <c r="K106">
        <v>0</v>
      </c>
      <c r="N106" s="35">
        <v>29789</v>
      </c>
      <c r="O106" s="83">
        <v>683.5</v>
      </c>
      <c r="P106" s="83">
        <v>0</v>
      </c>
    </row>
    <row r="107" spans="1:16" x14ac:dyDescent="0.3">
      <c r="A107">
        <v>29718</v>
      </c>
      <c r="B107" t="s">
        <v>3</v>
      </c>
      <c r="C107">
        <f>VLOOKUP(A107,Table71[],3,FALSE)</f>
        <v>430</v>
      </c>
      <c r="D107">
        <f>VLOOKUP(A107,Table71[],4,FALSE)</f>
        <v>0</v>
      </c>
      <c r="H107">
        <v>29712</v>
      </c>
      <c r="I107" t="s">
        <v>9</v>
      </c>
      <c r="J107">
        <v>490.5</v>
      </c>
      <c r="K107">
        <v>0</v>
      </c>
      <c r="N107" s="35">
        <v>29792</v>
      </c>
      <c r="O107" s="83">
        <v>621</v>
      </c>
      <c r="P107" s="83">
        <v>0</v>
      </c>
    </row>
    <row r="108" spans="1:16" x14ac:dyDescent="0.3">
      <c r="A108">
        <v>29780</v>
      </c>
      <c r="B108" t="s">
        <v>3</v>
      </c>
      <c r="C108">
        <f>VLOOKUP(A108,Table71[],3,FALSE)</f>
        <v>912</v>
      </c>
      <c r="D108">
        <f>VLOOKUP(A108,Table71[],4,FALSE)</f>
        <v>0</v>
      </c>
      <c r="H108">
        <v>29710</v>
      </c>
      <c r="I108" t="s">
        <v>22</v>
      </c>
      <c r="J108">
        <v>448.65</v>
      </c>
      <c r="K108">
        <v>0</v>
      </c>
      <c r="N108" s="35">
        <v>29795</v>
      </c>
      <c r="O108" s="83">
        <v>118</v>
      </c>
      <c r="P108" s="83">
        <v>0</v>
      </c>
    </row>
    <row r="109" spans="1:16" x14ac:dyDescent="0.3">
      <c r="A109">
        <v>29782</v>
      </c>
      <c r="B109" t="s">
        <v>3</v>
      </c>
      <c r="C109">
        <f>VLOOKUP(A109,Table71[],3,FALSE)</f>
        <v>423</v>
      </c>
      <c r="D109">
        <f>VLOOKUP(A109,Table71[],4,FALSE)</f>
        <v>0</v>
      </c>
      <c r="H109">
        <v>29709</v>
      </c>
      <c r="I109" t="s">
        <v>20</v>
      </c>
      <c r="J109">
        <v>421</v>
      </c>
      <c r="K109">
        <v>0</v>
      </c>
      <c r="N109" s="35">
        <v>29796</v>
      </c>
      <c r="O109" s="83">
        <v>463</v>
      </c>
      <c r="P109" s="83">
        <v>0</v>
      </c>
    </row>
    <row r="110" spans="1:16" x14ac:dyDescent="0.3">
      <c r="A110">
        <v>29828</v>
      </c>
      <c r="B110" t="s">
        <v>3</v>
      </c>
      <c r="C110">
        <f>VLOOKUP(A110,Table71[],3,FALSE)</f>
        <v>56</v>
      </c>
      <c r="D110">
        <f>VLOOKUP(A110,Table71[],4,FALSE)</f>
        <v>56</v>
      </c>
      <c r="H110">
        <v>29708</v>
      </c>
      <c r="I110" t="s">
        <v>11</v>
      </c>
      <c r="J110">
        <v>576</v>
      </c>
      <c r="K110">
        <v>0</v>
      </c>
      <c r="N110" s="35">
        <v>29801</v>
      </c>
      <c r="O110" s="83">
        <v>449</v>
      </c>
      <c r="P110" s="83">
        <v>449</v>
      </c>
    </row>
    <row r="111" spans="1:16" x14ac:dyDescent="0.3">
      <c r="A111">
        <v>29818</v>
      </c>
      <c r="B111" t="s">
        <v>3</v>
      </c>
      <c r="C111">
        <f>VLOOKUP(A111,Table71[],3,FALSE)</f>
        <v>1698</v>
      </c>
      <c r="D111">
        <f>VLOOKUP(A111,Table71[],4,FALSE)</f>
        <v>1698</v>
      </c>
      <c r="H111">
        <v>29707</v>
      </c>
      <c r="I111" t="s">
        <v>20</v>
      </c>
      <c r="J111">
        <v>31</v>
      </c>
      <c r="K111">
        <v>31</v>
      </c>
      <c r="N111" s="35">
        <v>29802</v>
      </c>
      <c r="O111" s="83">
        <v>435</v>
      </c>
      <c r="P111" s="83">
        <v>0</v>
      </c>
    </row>
    <row r="112" spans="1:16" x14ac:dyDescent="0.3">
      <c r="A112">
        <v>29756</v>
      </c>
      <c r="B112" t="s">
        <v>3</v>
      </c>
      <c r="C112">
        <f>VLOOKUP(A112,Table71[],3,FALSE)</f>
        <v>422</v>
      </c>
      <c r="D112">
        <f>VLOOKUP(A112,Table71[],4,FALSE)</f>
        <v>0</v>
      </c>
      <c r="H112">
        <v>29706</v>
      </c>
      <c r="I112" t="s">
        <v>11</v>
      </c>
      <c r="J112">
        <v>428</v>
      </c>
      <c r="K112">
        <v>428</v>
      </c>
      <c r="N112" s="35">
        <v>29803</v>
      </c>
      <c r="O112" s="83">
        <v>349</v>
      </c>
      <c r="P112" s="83">
        <v>0</v>
      </c>
    </row>
    <row r="113" spans="1:16" x14ac:dyDescent="0.3">
      <c r="A113">
        <v>29623</v>
      </c>
      <c r="B113" t="s">
        <v>3</v>
      </c>
      <c r="C113">
        <f>VLOOKUP(A113,Table71[],3,FALSE)</f>
        <v>23</v>
      </c>
      <c r="D113">
        <f>VLOOKUP(A113,Table71[],4,FALSE)</f>
        <v>0</v>
      </c>
      <c r="H113">
        <v>29705</v>
      </c>
      <c r="I113" t="s">
        <v>9</v>
      </c>
      <c r="J113">
        <v>436</v>
      </c>
      <c r="K113">
        <v>0</v>
      </c>
      <c r="N113" s="35">
        <v>29804</v>
      </c>
      <c r="O113" s="83">
        <v>491</v>
      </c>
      <c r="P113" s="83">
        <v>0</v>
      </c>
    </row>
    <row r="114" spans="1:16" x14ac:dyDescent="0.3">
      <c r="A114">
        <v>29705</v>
      </c>
      <c r="B114" t="s">
        <v>3</v>
      </c>
      <c r="C114">
        <f>VLOOKUP(A114,Table71[],3,FALSE)</f>
        <v>436</v>
      </c>
      <c r="D114">
        <f>VLOOKUP(A114,Table71[],4,FALSE)</f>
        <v>0</v>
      </c>
      <c r="H114">
        <v>29704</v>
      </c>
      <c r="I114" t="s">
        <v>18</v>
      </c>
      <c r="J114">
        <v>686</v>
      </c>
      <c r="K114">
        <v>0</v>
      </c>
      <c r="N114" s="35">
        <v>29806</v>
      </c>
      <c r="O114" s="83">
        <v>421</v>
      </c>
      <c r="P114" s="83">
        <v>0</v>
      </c>
    </row>
    <row r="115" spans="1:16" x14ac:dyDescent="0.3">
      <c r="A115">
        <v>29822</v>
      </c>
      <c r="B115" t="s">
        <v>64</v>
      </c>
      <c r="C115">
        <f>VLOOKUP(A115,Table71[],3,FALSE)</f>
        <v>496</v>
      </c>
      <c r="D115">
        <f>VLOOKUP(A115,Table71[],4,FALSE)</f>
        <v>0</v>
      </c>
      <c r="H115">
        <v>29703</v>
      </c>
      <c r="I115" t="s">
        <v>22</v>
      </c>
      <c r="J115">
        <v>709</v>
      </c>
      <c r="K115">
        <v>0</v>
      </c>
      <c r="N115" s="35">
        <v>29812</v>
      </c>
      <c r="O115" s="83">
        <v>472</v>
      </c>
      <c r="P115" s="83">
        <v>0</v>
      </c>
    </row>
    <row r="116" spans="1:16" x14ac:dyDescent="0.3">
      <c r="A116">
        <v>29823</v>
      </c>
      <c r="B116" t="s">
        <v>64</v>
      </c>
      <c r="C116">
        <f>VLOOKUP(A116,Table71[],3,FALSE)</f>
        <v>539</v>
      </c>
      <c r="D116">
        <f>VLOOKUP(A116,Table71[],4,FALSE)</f>
        <v>0</v>
      </c>
      <c r="H116">
        <v>29700</v>
      </c>
      <c r="I116" t="s">
        <v>13</v>
      </c>
      <c r="J116">
        <v>1662</v>
      </c>
      <c r="K116">
        <v>0</v>
      </c>
      <c r="N116" s="35">
        <v>29813</v>
      </c>
      <c r="O116" s="83">
        <v>568</v>
      </c>
      <c r="P116" s="83">
        <v>0</v>
      </c>
    </row>
    <row r="117" spans="1:16" x14ac:dyDescent="0.3">
      <c r="A117">
        <v>29804</v>
      </c>
      <c r="B117" t="s">
        <v>64</v>
      </c>
      <c r="C117">
        <f>VLOOKUP(A117,Table71[],3,FALSE)</f>
        <v>491</v>
      </c>
      <c r="D117">
        <f>VLOOKUP(A117,Table71[],4,FALSE)</f>
        <v>0</v>
      </c>
      <c r="H117">
        <v>29698</v>
      </c>
      <c r="I117" t="s">
        <v>9</v>
      </c>
      <c r="J117">
        <v>546</v>
      </c>
      <c r="K117">
        <v>0</v>
      </c>
      <c r="N117" s="35">
        <v>29814</v>
      </c>
      <c r="O117" s="83">
        <v>538</v>
      </c>
      <c r="P117" s="83">
        <v>0</v>
      </c>
    </row>
    <row r="118" spans="1:16" x14ac:dyDescent="0.3">
      <c r="A118">
        <v>29622</v>
      </c>
      <c r="B118" t="s">
        <v>64</v>
      </c>
      <c r="C118">
        <f>VLOOKUP(A118,Table71[],3,FALSE)</f>
        <v>83</v>
      </c>
      <c r="D118">
        <f>VLOOKUP(A118,Table71[],4,FALSE)</f>
        <v>0</v>
      </c>
      <c r="H118">
        <v>29697</v>
      </c>
      <c r="I118" t="s">
        <v>7</v>
      </c>
      <c r="J118">
        <v>0</v>
      </c>
      <c r="K118">
        <v>0</v>
      </c>
      <c r="N118" s="35">
        <v>29816</v>
      </c>
      <c r="O118" s="83">
        <v>504</v>
      </c>
      <c r="P118" s="83">
        <v>0</v>
      </c>
    </row>
    <row r="119" spans="1:16" x14ac:dyDescent="0.3">
      <c r="A119">
        <v>29750</v>
      </c>
      <c r="B119" t="s">
        <v>64</v>
      </c>
      <c r="C119">
        <f>VLOOKUP(A119,Table71[],3,FALSE)</f>
        <v>1490.3</v>
      </c>
      <c r="D119">
        <f>VLOOKUP(A119,Table71[],4,FALSE)</f>
        <v>0</v>
      </c>
      <c r="H119">
        <v>29695</v>
      </c>
      <c r="I119" t="s">
        <v>20</v>
      </c>
      <c r="J119">
        <v>690</v>
      </c>
      <c r="K119">
        <v>0</v>
      </c>
      <c r="N119" s="35">
        <v>29817</v>
      </c>
      <c r="O119" s="83">
        <v>517</v>
      </c>
      <c r="P119" s="83">
        <v>0</v>
      </c>
    </row>
    <row r="120" spans="1:16" x14ac:dyDescent="0.3">
      <c r="A120">
        <v>29786</v>
      </c>
      <c r="B120" t="s">
        <v>64</v>
      </c>
      <c r="C120">
        <f>VLOOKUP(A120,Table71[],3,FALSE)</f>
        <v>759</v>
      </c>
      <c r="D120">
        <f>VLOOKUP(A120,Table71[],4,FALSE)</f>
        <v>0</v>
      </c>
      <c r="H120">
        <v>29694</v>
      </c>
      <c r="I120" t="s">
        <v>18</v>
      </c>
      <c r="J120">
        <v>485</v>
      </c>
      <c r="K120">
        <v>0</v>
      </c>
      <c r="N120" s="35">
        <v>29818</v>
      </c>
      <c r="O120" s="83">
        <v>1698</v>
      </c>
      <c r="P120" s="83">
        <v>1698</v>
      </c>
    </row>
    <row r="121" spans="1:16" x14ac:dyDescent="0.3">
      <c r="A121">
        <v>29577</v>
      </c>
      <c r="B121" t="s">
        <v>64</v>
      </c>
      <c r="C121">
        <f>VLOOKUP(A121,Table71[],3,FALSE)</f>
        <v>483</v>
      </c>
      <c r="D121">
        <f>VLOOKUP(A121,Table71[],4,FALSE)</f>
        <v>0</v>
      </c>
      <c r="H121">
        <v>29693</v>
      </c>
      <c r="I121" t="s">
        <v>66</v>
      </c>
      <c r="J121">
        <v>459</v>
      </c>
      <c r="K121">
        <v>0</v>
      </c>
      <c r="N121" s="35">
        <v>29820</v>
      </c>
      <c r="O121" s="83">
        <v>436</v>
      </c>
      <c r="P121" s="83">
        <v>0</v>
      </c>
    </row>
    <row r="122" spans="1:16" x14ac:dyDescent="0.3">
      <c r="A122">
        <v>29720</v>
      </c>
      <c r="B122" t="s">
        <v>64</v>
      </c>
      <c r="C122">
        <f>VLOOKUP(A122,Table71[],3,FALSE)</f>
        <v>708</v>
      </c>
      <c r="D122">
        <f>VLOOKUP(A122,Table71[],4,FALSE)</f>
        <v>708</v>
      </c>
      <c r="H122">
        <v>29692</v>
      </c>
      <c r="I122" t="s">
        <v>20</v>
      </c>
      <c r="J122">
        <v>476</v>
      </c>
      <c r="K122">
        <v>0</v>
      </c>
      <c r="N122" s="35">
        <v>29821</v>
      </c>
      <c r="O122" s="83">
        <v>438</v>
      </c>
      <c r="P122" s="83">
        <v>0</v>
      </c>
    </row>
    <row r="123" spans="1:16" x14ac:dyDescent="0.3">
      <c r="A123">
        <v>29666</v>
      </c>
      <c r="B123" t="s">
        <v>64</v>
      </c>
      <c r="C123">
        <f>VLOOKUP(A123,Table71[],3,FALSE)</f>
        <v>650.65</v>
      </c>
      <c r="D123">
        <f>VLOOKUP(A123,Table71[],4,FALSE)</f>
        <v>0</v>
      </c>
      <c r="H123">
        <v>29691</v>
      </c>
      <c r="I123" t="s">
        <v>13</v>
      </c>
      <c r="J123">
        <v>449</v>
      </c>
      <c r="K123">
        <v>0</v>
      </c>
      <c r="N123" s="35">
        <v>29822</v>
      </c>
      <c r="O123" s="83">
        <v>496</v>
      </c>
      <c r="P123" s="83">
        <v>0</v>
      </c>
    </row>
    <row r="124" spans="1:16" x14ac:dyDescent="0.3">
      <c r="A124">
        <v>29620</v>
      </c>
      <c r="B124" t="s">
        <v>64</v>
      </c>
      <c r="C124">
        <f>VLOOKUP(A124,Table71[],3,FALSE)</f>
        <v>799</v>
      </c>
      <c r="D124">
        <f>VLOOKUP(A124,Table71[],4,FALSE)</f>
        <v>0</v>
      </c>
      <c r="H124">
        <v>29687</v>
      </c>
      <c r="I124" t="s">
        <v>66</v>
      </c>
      <c r="J124">
        <v>430</v>
      </c>
      <c r="K124">
        <v>430</v>
      </c>
      <c r="N124" s="35">
        <v>29823</v>
      </c>
      <c r="O124" s="83">
        <v>539</v>
      </c>
      <c r="P124" s="83">
        <v>0</v>
      </c>
    </row>
    <row r="125" spans="1:16" x14ac:dyDescent="0.3">
      <c r="A125">
        <v>29827</v>
      </c>
      <c r="B125" t="s">
        <v>64</v>
      </c>
      <c r="C125">
        <f>VLOOKUP(A125,Table71[],3,FALSE)</f>
        <v>619</v>
      </c>
      <c r="D125">
        <f>VLOOKUP(A125,Table71[],4,FALSE)</f>
        <v>0</v>
      </c>
      <c r="H125">
        <v>29685</v>
      </c>
      <c r="I125" t="s">
        <v>91</v>
      </c>
      <c r="J125">
        <v>105</v>
      </c>
      <c r="K125">
        <v>0</v>
      </c>
      <c r="N125" s="35">
        <v>29824</v>
      </c>
      <c r="O125" s="83">
        <v>3150</v>
      </c>
      <c r="P125" s="83">
        <v>0</v>
      </c>
    </row>
    <row r="126" spans="1:16" x14ac:dyDescent="0.3">
      <c r="A126">
        <v>29821</v>
      </c>
      <c r="B126" t="s">
        <v>64</v>
      </c>
      <c r="C126">
        <f>VLOOKUP(A126,Table71[],3,FALSE)</f>
        <v>438</v>
      </c>
      <c r="D126">
        <f>VLOOKUP(A126,Table71[],4,FALSE)</f>
        <v>0</v>
      </c>
      <c r="H126">
        <v>29680</v>
      </c>
      <c r="I126" t="s">
        <v>66</v>
      </c>
      <c r="J126">
        <v>1454.65</v>
      </c>
      <c r="K126">
        <v>1454.65</v>
      </c>
      <c r="N126" s="35">
        <v>29825</v>
      </c>
      <c r="O126" s="83">
        <v>456</v>
      </c>
      <c r="P126" s="83">
        <v>0</v>
      </c>
    </row>
    <row r="127" spans="1:16" x14ac:dyDescent="0.3">
      <c r="A127">
        <v>29833</v>
      </c>
      <c r="B127" t="s">
        <v>64</v>
      </c>
      <c r="C127">
        <f>VLOOKUP(A127,Table71[],3,FALSE)</f>
        <v>803</v>
      </c>
      <c r="D127">
        <f>VLOOKUP(A127,Table71[],4,FALSE)</f>
        <v>803</v>
      </c>
      <c r="H127">
        <v>29673</v>
      </c>
      <c r="I127" t="s">
        <v>7</v>
      </c>
      <c r="J127">
        <v>0</v>
      </c>
      <c r="K127">
        <v>0</v>
      </c>
      <c r="N127" s="35">
        <v>29826</v>
      </c>
      <c r="O127" s="83">
        <v>563</v>
      </c>
      <c r="P127" s="83">
        <v>0</v>
      </c>
    </row>
    <row r="128" spans="1:16" x14ac:dyDescent="0.3">
      <c r="A128">
        <v>29820</v>
      </c>
      <c r="B128" t="s">
        <v>64</v>
      </c>
      <c r="C128">
        <f>VLOOKUP(A128,Table71[],3,FALSE)</f>
        <v>436</v>
      </c>
      <c r="D128">
        <f>VLOOKUP(A128,Table71[],4,FALSE)</f>
        <v>0</v>
      </c>
      <c r="H128">
        <v>29669</v>
      </c>
      <c r="I128" t="s">
        <v>7</v>
      </c>
      <c r="J128">
        <v>0</v>
      </c>
      <c r="K128">
        <v>0</v>
      </c>
      <c r="N128" s="35">
        <v>29827</v>
      </c>
      <c r="O128" s="83">
        <v>619</v>
      </c>
      <c r="P128" s="83">
        <v>0</v>
      </c>
    </row>
    <row r="129" spans="1:16" x14ac:dyDescent="0.3">
      <c r="A129">
        <v>29826</v>
      </c>
      <c r="B129" t="s">
        <v>64</v>
      </c>
      <c r="C129">
        <f>VLOOKUP(A129,Table71[],3,FALSE)</f>
        <v>563</v>
      </c>
      <c r="D129">
        <f>VLOOKUP(A129,Table71[],4,FALSE)</f>
        <v>0</v>
      </c>
      <c r="H129">
        <v>29668</v>
      </c>
      <c r="I129" t="s">
        <v>66</v>
      </c>
      <c r="J129">
        <v>1300</v>
      </c>
      <c r="K129">
        <v>1300</v>
      </c>
      <c r="N129" s="35">
        <v>29828</v>
      </c>
      <c r="O129" s="83">
        <v>56</v>
      </c>
      <c r="P129" s="83">
        <v>56</v>
      </c>
    </row>
    <row r="130" spans="1:16" x14ac:dyDescent="0.3">
      <c r="A130">
        <v>29836</v>
      </c>
      <c r="B130" t="s">
        <v>64</v>
      </c>
      <c r="C130">
        <f>VLOOKUP(A130,Table71[],3,FALSE)</f>
        <v>2237</v>
      </c>
      <c r="D130">
        <f>VLOOKUP(A130,Table71[],4,FALSE)</f>
        <v>2237</v>
      </c>
      <c r="H130">
        <v>29666</v>
      </c>
      <c r="I130" t="s">
        <v>66</v>
      </c>
      <c r="J130">
        <v>650.65</v>
      </c>
      <c r="K130">
        <v>0</v>
      </c>
      <c r="N130" s="35">
        <v>29829</v>
      </c>
      <c r="O130" s="83">
        <v>616</v>
      </c>
      <c r="P130" s="83">
        <v>0</v>
      </c>
    </row>
    <row r="131" spans="1:16" x14ac:dyDescent="0.3">
      <c r="A131">
        <v>29470</v>
      </c>
      <c r="B131" t="s">
        <v>110</v>
      </c>
      <c r="C131">
        <f>VLOOKUP(A131,Table71[],3,FALSE)</f>
        <v>237</v>
      </c>
      <c r="D131">
        <f>VLOOKUP(A131,Table71[],4,FALSE)</f>
        <v>0</v>
      </c>
      <c r="H131">
        <v>29665</v>
      </c>
      <c r="I131" t="s">
        <v>91</v>
      </c>
      <c r="J131">
        <v>0</v>
      </c>
      <c r="K131">
        <v>0</v>
      </c>
      <c r="N131" s="35">
        <v>29830</v>
      </c>
      <c r="O131" s="83">
        <v>542</v>
      </c>
      <c r="P131" s="83">
        <v>0</v>
      </c>
    </row>
    <row r="132" spans="1:16" x14ac:dyDescent="0.3">
      <c r="A132">
        <v>29502</v>
      </c>
      <c r="B132" t="s">
        <v>110</v>
      </c>
      <c r="C132">
        <f>VLOOKUP(A132,Table71[],3,FALSE)</f>
        <v>500</v>
      </c>
      <c r="D132">
        <f>VLOOKUP(A132,Table71[],4,FALSE)</f>
        <v>0</v>
      </c>
      <c r="H132">
        <v>29664</v>
      </c>
      <c r="I132" t="s">
        <v>7</v>
      </c>
      <c r="J132">
        <v>0</v>
      </c>
      <c r="K132">
        <v>0</v>
      </c>
      <c r="N132" s="35">
        <v>29831</v>
      </c>
      <c r="O132" s="83">
        <v>461</v>
      </c>
      <c r="P132" s="83">
        <v>0</v>
      </c>
    </row>
    <row r="133" spans="1:16" x14ac:dyDescent="0.3">
      <c r="A133">
        <v>29835</v>
      </c>
      <c r="B133" t="s">
        <v>110</v>
      </c>
      <c r="C133">
        <f>VLOOKUP(A133,Table71[],3,FALSE)</f>
        <v>46</v>
      </c>
      <c r="D133">
        <f>VLOOKUP(A133,Table71[],4,FALSE)</f>
        <v>0</v>
      </c>
      <c r="H133">
        <v>29658</v>
      </c>
      <c r="I133" t="s">
        <v>7</v>
      </c>
      <c r="J133">
        <v>0</v>
      </c>
      <c r="K133">
        <v>0</v>
      </c>
      <c r="N133" s="35">
        <v>29832</v>
      </c>
      <c r="O133" s="83">
        <v>306</v>
      </c>
      <c r="P133" s="83">
        <v>0</v>
      </c>
    </row>
    <row r="134" spans="1:16" x14ac:dyDescent="0.3">
      <c r="A134">
        <v>29218</v>
      </c>
      <c r="B134" t="s">
        <v>110</v>
      </c>
      <c r="C134">
        <f>VLOOKUP(A134,Table71[],3,FALSE)</f>
        <v>335</v>
      </c>
      <c r="D134">
        <f>VLOOKUP(A134,Table71[],4,FALSE)</f>
        <v>0</v>
      </c>
      <c r="H134">
        <v>29657</v>
      </c>
      <c r="I134" t="s">
        <v>7</v>
      </c>
      <c r="J134">
        <v>0</v>
      </c>
      <c r="K134">
        <v>0</v>
      </c>
      <c r="N134" s="35">
        <v>29833</v>
      </c>
      <c r="O134" s="83">
        <v>803</v>
      </c>
      <c r="P134" s="83">
        <v>803</v>
      </c>
    </row>
    <row r="135" spans="1:16" x14ac:dyDescent="0.3">
      <c r="A135">
        <v>29717</v>
      </c>
      <c r="B135" t="s">
        <v>110</v>
      </c>
      <c r="C135">
        <f>VLOOKUP(A135,Table71[],3,FALSE)</f>
        <v>186</v>
      </c>
      <c r="D135">
        <f>VLOOKUP(A135,Table71[],4,FALSE)</f>
        <v>0</v>
      </c>
      <c r="H135">
        <v>29654</v>
      </c>
      <c r="I135" t="s">
        <v>66</v>
      </c>
      <c r="J135">
        <v>513</v>
      </c>
      <c r="K135">
        <v>513</v>
      </c>
      <c r="N135" s="35">
        <v>29834</v>
      </c>
      <c r="O135" s="83">
        <v>667</v>
      </c>
      <c r="P135" s="83">
        <v>0</v>
      </c>
    </row>
    <row r="136" spans="1:16" x14ac:dyDescent="0.3">
      <c r="H136">
        <v>29653</v>
      </c>
      <c r="I136" t="s">
        <v>7</v>
      </c>
      <c r="J136">
        <v>0</v>
      </c>
      <c r="K136">
        <v>0</v>
      </c>
      <c r="N136" s="35">
        <v>29835</v>
      </c>
      <c r="O136" s="83">
        <v>46</v>
      </c>
      <c r="P136" s="83">
        <v>0</v>
      </c>
    </row>
    <row r="137" spans="1:16" x14ac:dyDescent="0.3">
      <c r="H137">
        <v>29651</v>
      </c>
      <c r="I137" t="s">
        <v>7</v>
      </c>
      <c r="J137">
        <v>0</v>
      </c>
      <c r="K137">
        <v>0</v>
      </c>
      <c r="N137" s="35">
        <v>29836</v>
      </c>
      <c r="O137" s="83">
        <v>2237</v>
      </c>
      <c r="P137" s="83">
        <v>2237</v>
      </c>
    </row>
    <row r="138" spans="1:16" x14ac:dyDescent="0.3">
      <c r="H138">
        <v>29649</v>
      </c>
      <c r="I138" t="s">
        <v>12</v>
      </c>
      <c r="J138">
        <v>1646</v>
      </c>
      <c r="K138">
        <v>0</v>
      </c>
      <c r="N138" s="35" t="s">
        <v>30</v>
      </c>
      <c r="O138" s="83">
        <v>83133.350000000006</v>
      </c>
      <c r="P138" s="83">
        <v>13002</v>
      </c>
    </row>
    <row r="139" spans="1:16" x14ac:dyDescent="0.3">
      <c r="H139">
        <v>29648</v>
      </c>
      <c r="I139" t="s">
        <v>8</v>
      </c>
      <c r="J139">
        <v>478</v>
      </c>
      <c r="K139">
        <v>0</v>
      </c>
    </row>
    <row r="140" spans="1:16" x14ac:dyDescent="0.3">
      <c r="H140">
        <v>29647</v>
      </c>
      <c r="I140" t="s">
        <v>7</v>
      </c>
      <c r="J140">
        <v>0</v>
      </c>
      <c r="K140">
        <v>0</v>
      </c>
    </row>
    <row r="141" spans="1:16" x14ac:dyDescent="0.3">
      <c r="H141">
        <v>29646</v>
      </c>
      <c r="I141" t="s">
        <v>18</v>
      </c>
      <c r="J141">
        <v>374</v>
      </c>
      <c r="K141">
        <v>0</v>
      </c>
    </row>
    <row r="142" spans="1:16" x14ac:dyDescent="0.3">
      <c r="H142">
        <v>29645</v>
      </c>
      <c r="I142" t="s">
        <v>7</v>
      </c>
      <c r="J142">
        <v>0</v>
      </c>
      <c r="K142">
        <v>0</v>
      </c>
    </row>
    <row r="143" spans="1:16" x14ac:dyDescent="0.3">
      <c r="H143">
        <v>29638</v>
      </c>
      <c r="I143" t="s">
        <v>20</v>
      </c>
      <c r="J143">
        <v>457</v>
      </c>
      <c r="K143">
        <v>0</v>
      </c>
    </row>
    <row r="144" spans="1:16" x14ac:dyDescent="0.3">
      <c r="H144">
        <v>29635</v>
      </c>
      <c r="I144" t="s">
        <v>20</v>
      </c>
      <c r="J144">
        <v>714.65</v>
      </c>
      <c r="K144">
        <v>714.65</v>
      </c>
    </row>
    <row r="145" spans="8:11" x14ac:dyDescent="0.3">
      <c r="H145">
        <v>29630</v>
      </c>
      <c r="I145" t="s">
        <v>11</v>
      </c>
      <c r="J145">
        <v>963</v>
      </c>
      <c r="K145">
        <v>0</v>
      </c>
    </row>
    <row r="146" spans="8:11" x14ac:dyDescent="0.3">
      <c r="H146">
        <v>29626</v>
      </c>
      <c r="I146" t="s">
        <v>66</v>
      </c>
      <c r="J146">
        <v>617</v>
      </c>
      <c r="K146">
        <v>0</v>
      </c>
    </row>
    <row r="147" spans="8:11" x14ac:dyDescent="0.3">
      <c r="H147">
        <v>29624</v>
      </c>
      <c r="I147" t="s">
        <v>13</v>
      </c>
      <c r="J147">
        <v>1413</v>
      </c>
      <c r="K147">
        <v>0</v>
      </c>
    </row>
    <row r="148" spans="8:11" x14ac:dyDescent="0.3">
      <c r="H148">
        <v>29623</v>
      </c>
      <c r="I148" t="s">
        <v>9</v>
      </c>
      <c r="J148">
        <v>23</v>
      </c>
      <c r="K148">
        <v>0</v>
      </c>
    </row>
    <row r="149" spans="8:11" x14ac:dyDescent="0.3">
      <c r="H149">
        <v>29622</v>
      </c>
      <c r="I149" t="s">
        <v>66</v>
      </c>
      <c r="J149">
        <v>83</v>
      </c>
      <c r="K149">
        <v>0</v>
      </c>
    </row>
    <row r="150" spans="8:11" x14ac:dyDescent="0.3">
      <c r="H150">
        <v>29620</v>
      </c>
      <c r="I150" t="s">
        <v>66</v>
      </c>
      <c r="J150">
        <v>799</v>
      </c>
      <c r="K150">
        <v>0</v>
      </c>
    </row>
    <row r="151" spans="8:11" x14ac:dyDescent="0.3">
      <c r="H151">
        <v>29619</v>
      </c>
      <c r="I151" t="s">
        <v>11</v>
      </c>
      <c r="J151">
        <v>71</v>
      </c>
      <c r="K151">
        <v>0</v>
      </c>
    </row>
    <row r="152" spans="8:11" x14ac:dyDescent="0.3">
      <c r="H152">
        <v>29614</v>
      </c>
      <c r="I152" t="s">
        <v>13</v>
      </c>
      <c r="J152">
        <v>774</v>
      </c>
      <c r="K152">
        <v>0</v>
      </c>
    </row>
    <row r="153" spans="8:11" x14ac:dyDescent="0.3">
      <c r="H153">
        <v>29611</v>
      </c>
      <c r="I153" t="s">
        <v>8</v>
      </c>
      <c r="J153">
        <v>0</v>
      </c>
      <c r="K153">
        <v>0</v>
      </c>
    </row>
    <row r="154" spans="8:11" x14ac:dyDescent="0.3">
      <c r="H154">
        <v>29609</v>
      </c>
      <c r="I154" t="s">
        <v>66</v>
      </c>
      <c r="J154">
        <v>471</v>
      </c>
      <c r="K154">
        <v>471</v>
      </c>
    </row>
    <row r="155" spans="8:11" x14ac:dyDescent="0.3">
      <c r="H155">
        <v>29608</v>
      </c>
      <c r="I155" t="s">
        <v>66</v>
      </c>
      <c r="J155">
        <v>493</v>
      </c>
      <c r="K155">
        <v>0</v>
      </c>
    </row>
    <row r="156" spans="8:11" x14ac:dyDescent="0.3">
      <c r="H156">
        <v>29606</v>
      </c>
      <c r="I156" t="s">
        <v>20</v>
      </c>
      <c r="J156">
        <v>532</v>
      </c>
      <c r="K156">
        <v>532</v>
      </c>
    </row>
    <row r="157" spans="8:11" x14ac:dyDescent="0.3">
      <c r="H157">
        <v>29604</v>
      </c>
      <c r="I157" t="s">
        <v>20</v>
      </c>
      <c r="J157">
        <v>1129</v>
      </c>
      <c r="K157">
        <v>0</v>
      </c>
    </row>
    <row r="158" spans="8:11" x14ac:dyDescent="0.3">
      <c r="H158">
        <v>29599</v>
      </c>
      <c r="I158" t="s">
        <v>7</v>
      </c>
      <c r="J158">
        <v>0</v>
      </c>
      <c r="K158">
        <v>0</v>
      </c>
    </row>
    <row r="159" spans="8:11" x14ac:dyDescent="0.3">
      <c r="H159">
        <v>29597</v>
      </c>
      <c r="I159" t="s">
        <v>11</v>
      </c>
      <c r="J159">
        <v>506</v>
      </c>
      <c r="K159">
        <v>0</v>
      </c>
    </row>
    <row r="160" spans="8:11" x14ac:dyDescent="0.3">
      <c r="H160">
        <v>29592</v>
      </c>
      <c r="I160" t="s">
        <v>20</v>
      </c>
      <c r="J160">
        <v>649</v>
      </c>
      <c r="K160">
        <v>0</v>
      </c>
    </row>
    <row r="161" spans="8:11" x14ac:dyDescent="0.3">
      <c r="H161">
        <v>29591</v>
      </c>
      <c r="I161" t="s">
        <v>18</v>
      </c>
      <c r="J161">
        <v>449</v>
      </c>
      <c r="K161">
        <v>0</v>
      </c>
    </row>
    <row r="162" spans="8:11" x14ac:dyDescent="0.3">
      <c r="H162">
        <v>29584</v>
      </c>
      <c r="I162" t="s">
        <v>66</v>
      </c>
      <c r="J162">
        <v>852</v>
      </c>
      <c r="K162">
        <v>852</v>
      </c>
    </row>
    <row r="163" spans="8:11" x14ac:dyDescent="0.3">
      <c r="H163">
        <v>29579</v>
      </c>
      <c r="I163" t="s">
        <v>91</v>
      </c>
      <c r="J163">
        <v>265.64999999999998</v>
      </c>
      <c r="K163">
        <v>0</v>
      </c>
    </row>
    <row r="164" spans="8:11" x14ac:dyDescent="0.3">
      <c r="H164">
        <v>29578</v>
      </c>
      <c r="I164" t="s">
        <v>66</v>
      </c>
      <c r="J164">
        <v>1431</v>
      </c>
      <c r="K164">
        <v>0</v>
      </c>
    </row>
    <row r="165" spans="8:11" x14ac:dyDescent="0.3">
      <c r="H165">
        <v>29577</v>
      </c>
      <c r="I165" t="s">
        <v>66</v>
      </c>
      <c r="J165">
        <v>483</v>
      </c>
      <c r="K165">
        <v>0</v>
      </c>
    </row>
    <row r="166" spans="8:11" x14ac:dyDescent="0.3">
      <c r="H166">
        <v>29573</v>
      </c>
      <c r="I166" t="s">
        <v>66</v>
      </c>
      <c r="J166">
        <v>544</v>
      </c>
      <c r="K166">
        <v>0</v>
      </c>
    </row>
    <row r="167" spans="8:11" x14ac:dyDescent="0.3">
      <c r="H167">
        <v>29571</v>
      </c>
      <c r="I167" t="s">
        <v>20</v>
      </c>
      <c r="J167">
        <v>449</v>
      </c>
      <c r="K167">
        <v>0</v>
      </c>
    </row>
    <row r="168" spans="8:11" x14ac:dyDescent="0.3">
      <c r="H168">
        <v>29569</v>
      </c>
      <c r="I168" t="s">
        <v>20</v>
      </c>
      <c r="J168">
        <v>456</v>
      </c>
      <c r="K168">
        <v>0</v>
      </c>
    </row>
    <row r="169" spans="8:11" x14ac:dyDescent="0.3">
      <c r="H169">
        <v>29568</v>
      </c>
      <c r="I169" t="s">
        <v>112</v>
      </c>
      <c r="J169">
        <v>0</v>
      </c>
      <c r="K169">
        <v>0</v>
      </c>
    </row>
    <row r="170" spans="8:11" x14ac:dyDescent="0.3">
      <c r="H170">
        <v>29567</v>
      </c>
      <c r="I170" t="s">
        <v>66</v>
      </c>
      <c r="J170">
        <v>420</v>
      </c>
      <c r="K170">
        <v>420</v>
      </c>
    </row>
    <row r="171" spans="8:11" x14ac:dyDescent="0.3">
      <c r="H171">
        <v>29566</v>
      </c>
      <c r="I171" t="s">
        <v>12</v>
      </c>
      <c r="J171">
        <v>456</v>
      </c>
      <c r="K171">
        <v>0</v>
      </c>
    </row>
    <row r="172" spans="8:11" x14ac:dyDescent="0.3">
      <c r="H172">
        <v>29565</v>
      </c>
      <c r="I172" t="s">
        <v>11</v>
      </c>
      <c r="J172">
        <v>0</v>
      </c>
      <c r="K172">
        <v>0</v>
      </c>
    </row>
    <row r="173" spans="8:11" x14ac:dyDescent="0.3">
      <c r="H173">
        <v>29562</v>
      </c>
      <c r="I173" t="s">
        <v>12</v>
      </c>
      <c r="J173">
        <v>66</v>
      </c>
      <c r="K173">
        <v>0</v>
      </c>
    </row>
    <row r="174" spans="8:11" x14ac:dyDescent="0.3">
      <c r="H174">
        <v>29559</v>
      </c>
      <c r="I174" t="s">
        <v>7</v>
      </c>
      <c r="J174">
        <v>0</v>
      </c>
      <c r="K174">
        <v>0</v>
      </c>
    </row>
    <row r="175" spans="8:11" x14ac:dyDescent="0.3">
      <c r="H175">
        <v>29556</v>
      </c>
      <c r="I175" t="s">
        <v>66</v>
      </c>
      <c r="J175">
        <v>625</v>
      </c>
      <c r="K175">
        <v>0</v>
      </c>
    </row>
    <row r="176" spans="8:11" x14ac:dyDescent="0.3">
      <c r="H176">
        <v>29555</v>
      </c>
      <c r="I176" t="s">
        <v>20</v>
      </c>
      <c r="J176">
        <v>698</v>
      </c>
      <c r="K176">
        <v>0</v>
      </c>
    </row>
    <row r="177" spans="8:11" x14ac:dyDescent="0.3">
      <c r="H177">
        <v>29552</v>
      </c>
      <c r="I177" t="s">
        <v>7</v>
      </c>
      <c r="J177">
        <v>0</v>
      </c>
      <c r="K177">
        <v>0</v>
      </c>
    </row>
    <row r="178" spans="8:11" x14ac:dyDescent="0.3">
      <c r="H178">
        <v>29551</v>
      </c>
      <c r="I178" t="s">
        <v>20</v>
      </c>
      <c r="J178">
        <v>925</v>
      </c>
      <c r="K178">
        <v>0</v>
      </c>
    </row>
    <row r="179" spans="8:11" x14ac:dyDescent="0.3">
      <c r="H179">
        <v>29538</v>
      </c>
      <c r="I179" t="s">
        <v>91</v>
      </c>
      <c r="J179">
        <v>497</v>
      </c>
      <c r="K179">
        <v>0</v>
      </c>
    </row>
    <row r="180" spans="8:11" x14ac:dyDescent="0.3">
      <c r="H180">
        <v>29536</v>
      </c>
      <c r="I180" t="s">
        <v>53</v>
      </c>
      <c r="J180">
        <v>500</v>
      </c>
      <c r="K180">
        <v>0</v>
      </c>
    </row>
    <row r="181" spans="8:11" x14ac:dyDescent="0.3">
      <c r="H181">
        <v>29532</v>
      </c>
      <c r="I181" t="s">
        <v>53</v>
      </c>
      <c r="J181">
        <v>2086</v>
      </c>
      <c r="K181">
        <v>0</v>
      </c>
    </row>
    <row r="182" spans="8:11" x14ac:dyDescent="0.3">
      <c r="H182">
        <v>29531</v>
      </c>
      <c r="I182" t="s">
        <v>11</v>
      </c>
      <c r="J182">
        <v>-11</v>
      </c>
      <c r="K182">
        <v>0</v>
      </c>
    </row>
    <row r="183" spans="8:11" x14ac:dyDescent="0.3">
      <c r="H183">
        <v>29529</v>
      </c>
      <c r="I183" t="s">
        <v>12</v>
      </c>
      <c r="J183">
        <v>342</v>
      </c>
      <c r="K183">
        <v>0</v>
      </c>
    </row>
    <row r="184" spans="8:11" x14ac:dyDescent="0.3">
      <c r="H184">
        <v>29528</v>
      </c>
      <c r="I184" t="s">
        <v>53</v>
      </c>
      <c r="J184">
        <v>481</v>
      </c>
      <c r="K184">
        <v>0</v>
      </c>
    </row>
    <row r="185" spans="8:11" x14ac:dyDescent="0.3">
      <c r="H185">
        <v>29526</v>
      </c>
      <c r="I185" t="s">
        <v>53</v>
      </c>
      <c r="J185">
        <v>1010</v>
      </c>
      <c r="K185">
        <v>0</v>
      </c>
    </row>
    <row r="186" spans="8:11" x14ac:dyDescent="0.3">
      <c r="H186">
        <v>29525</v>
      </c>
      <c r="I186" t="s">
        <v>18</v>
      </c>
      <c r="J186">
        <v>727</v>
      </c>
      <c r="K186">
        <v>0</v>
      </c>
    </row>
    <row r="187" spans="8:11" x14ac:dyDescent="0.3">
      <c r="H187">
        <v>29521</v>
      </c>
      <c r="I187" t="s">
        <v>91</v>
      </c>
      <c r="J187">
        <v>789</v>
      </c>
      <c r="K187">
        <v>0</v>
      </c>
    </row>
    <row r="188" spans="8:11" x14ac:dyDescent="0.3">
      <c r="H188">
        <v>29515</v>
      </c>
      <c r="I188" t="s">
        <v>91</v>
      </c>
      <c r="J188">
        <v>1022</v>
      </c>
      <c r="K188">
        <v>0</v>
      </c>
    </row>
    <row r="189" spans="8:11" x14ac:dyDescent="0.3">
      <c r="H189">
        <v>29513</v>
      </c>
      <c r="I189" t="s">
        <v>91</v>
      </c>
      <c r="J189">
        <v>826</v>
      </c>
      <c r="K189">
        <v>826</v>
      </c>
    </row>
    <row r="190" spans="8:11" x14ac:dyDescent="0.3">
      <c r="H190">
        <v>29512</v>
      </c>
      <c r="I190" t="s">
        <v>66</v>
      </c>
      <c r="J190">
        <v>491</v>
      </c>
      <c r="K190">
        <v>491</v>
      </c>
    </row>
    <row r="191" spans="8:11" x14ac:dyDescent="0.3">
      <c r="H191">
        <v>29502</v>
      </c>
      <c r="I191" t="s">
        <v>111</v>
      </c>
      <c r="J191">
        <v>500</v>
      </c>
      <c r="K191">
        <v>0</v>
      </c>
    </row>
    <row r="192" spans="8:11" x14ac:dyDescent="0.3">
      <c r="H192">
        <v>29499</v>
      </c>
      <c r="I192" t="s">
        <v>21</v>
      </c>
      <c r="J192">
        <v>519</v>
      </c>
      <c r="K192">
        <v>0</v>
      </c>
    </row>
    <row r="193" spans="8:11" x14ac:dyDescent="0.3">
      <c r="H193">
        <v>29498</v>
      </c>
      <c r="I193" t="s">
        <v>53</v>
      </c>
      <c r="J193">
        <v>738</v>
      </c>
      <c r="K193">
        <v>738</v>
      </c>
    </row>
    <row r="194" spans="8:11" x14ac:dyDescent="0.3">
      <c r="H194">
        <v>29497</v>
      </c>
      <c r="I194" t="s">
        <v>53</v>
      </c>
      <c r="J194">
        <v>23</v>
      </c>
      <c r="K194">
        <v>0</v>
      </c>
    </row>
    <row r="195" spans="8:11" x14ac:dyDescent="0.3">
      <c r="H195">
        <v>29495</v>
      </c>
      <c r="I195" t="s">
        <v>53</v>
      </c>
      <c r="J195">
        <v>450</v>
      </c>
      <c r="K195">
        <v>0</v>
      </c>
    </row>
    <row r="196" spans="8:11" x14ac:dyDescent="0.3">
      <c r="H196">
        <v>29492</v>
      </c>
      <c r="I196" t="s">
        <v>53</v>
      </c>
      <c r="J196">
        <v>569</v>
      </c>
      <c r="K196">
        <v>0</v>
      </c>
    </row>
    <row r="197" spans="8:11" x14ac:dyDescent="0.3">
      <c r="H197">
        <v>29491</v>
      </c>
      <c r="I197" t="s">
        <v>20</v>
      </c>
      <c r="J197">
        <v>657</v>
      </c>
      <c r="K197">
        <v>0</v>
      </c>
    </row>
    <row r="198" spans="8:11" x14ac:dyDescent="0.3">
      <c r="H198">
        <v>29479</v>
      </c>
      <c r="I198" t="s">
        <v>53</v>
      </c>
      <c r="J198">
        <v>498</v>
      </c>
      <c r="K198">
        <v>0</v>
      </c>
    </row>
    <row r="199" spans="8:11" x14ac:dyDescent="0.3">
      <c r="H199">
        <v>29477</v>
      </c>
      <c r="I199" t="s">
        <v>66</v>
      </c>
      <c r="J199">
        <v>0</v>
      </c>
      <c r="K199">
        <v>0</v>
      </c>
    </row>
    <row r="200" spans="8:11" x14ac:dyDescent="0.3">
      <c r="H200">
        <v>29476</v>
      </c>
      <c r="I200" t="s">
        <v>7</v>
      </c>
      <c r="J200">
        <v>0</v>
      </c>
      <c r="K200">
        <v>0</v>
      </c>
    </row>
    <row r="201" spans="8:11" x14ac:dyDescent="0.3">
      <c r="H201">
        <v>29471</v>
      </c>
      <c r="I201" t="s">
        <v>112</v>
      </c>
      <c r="J201">
        <v>0</v>
      </c>
      <c r="K201">
        <v>0</v>
      </c>
    </row>
    <row r="202" spans="8:11" x14ac:dyDescent="0.3">
      <c r="H202">
        <v>29470</v>
      </c>
      <c r="I202" t="s">
        <v>111</v>
      </c>
      <c r="J202">
        <v>237</v>
      </c>
      <c r="K202">
        <v>0</v>
      </c>
    </row>
    <row r="203" spans="8:11" x14ac:dyDescent="0.3">
      <c r="H203">
        <v>29464</v>
      </c>
      <c r="I203" t="s">
        <v>7</v>
      </c>
      <c r="J203">
        <v>0</v>
      </c>
      <c r="K203">
        <v>0</v>
      </c>
    </row>
    <row r="204" spans="8:11" x14ac:dyDescent="0.3">
      <c r="H204">
        <v>29453</v>
      </c>
      <c r="I204" t="s">
        <v>53</v>
      </c>
      <c r="J204">
        <v>75.5</v>
      </c>
      <c r="K204">
        <v>0</v>
      </c>
    </row>
    <row r="205" spans="8:11" x14ac:dyDescent="0.3">
      <c r="H205">
        <v>29452</v>
      </c>
      <c r="I205" t="s">
        <v>7</v>
      </c>
      <c r="J205">
        <v>86</v>
      </c>
      <c r="K205">
        <v>0</v>
      </c>
    </row>
    <row r="206" spans="8:11" x14ac:dyDescent="0.3">
      <c r="H206">
        <v>29448</v>
      </c>
      <c r="I206" t="s">
        <v>53</v>
      </c>
      <c r="J206">
        <v>2004</v>
      </c>
      <c r="K206">
        <v>2004</v>
      </c>
    </row>
    <row r="207" spans="8:11" x14ac:dyDescent="0.3">
      <c r="H207">
        <v>29444</v>
      </c>
      <c r="I207" t="s">
        <v>53</v>
      </c>
      <c r="J207">
        <v>608</v>
      </c>
      <c r="K207">
        <v>0</v>
      </c>
    </row>
    <row r="208" spans="8:11" x14ac:dyDescent="0.3">
      <c r="H208">
        <v>29443</v>
      </c>
      <c r="I208" t="s">
        <v>53</v>
      </c>
      <c r="J208">
        <v>494</v>
      </c>
      <c r="K208">
        <v>0</v>
      </c>
    </row>
    <row r="209" spans="8:11" x14ac:dyDescent="0.3">
      <c r="H209">
        <v>29441</v>
      </c>
      <c r="I209" t="s">
        <v>20</v>
      </c>
      <c r="J209">
        <v>452</v>
      </c>
      <c r="K209">
        <v>0</v>
      </c>
    </row>
    <row r="210" spans="8:11" x14ac:dyDescent="0.3">
      <c r="H210">
        <v>29440</v>
      </c>
      <c r="I210" t="s">
        <v>53</v>
      </c>
      <c r="J210">
        <v>1122</v>
      </c>
      <c r="K210">
        <v>0</v>
      </c>
    </row>
    <row r="211" spans="8:11" x14ac:dyDescent="0.3">
      <c r="H211">
        <v>29431</v>
      </c>
      <c r="I211" t="s">
        <v>66</v>
      </c>
      <c r="J211">
        <v>417</v>
      </c>
      <c r="K211">
        <v>0</v>
      </c>
    </row>
    <row r="212" spans="8:11" x14ac:dyDescent="0.3">
      <c r="H212">
        <v>29411</v>
      </c>
      <c r="I212" t="s">
        <v>66</v>
      </c>
      <c r="J212">
        <v>489</v>
      </c>
      <c r="K212">
        <v>0</v>
      </c>
    </row>
    <row r="213" spans="8:11" x14ac:dyDescent="0.3">
      <c r="H213">
        <v>29410</v>
      </c>
      <c r="I213" t="s">
        <v>7</v>
      </c>
      <c r="J213">
        <v>0</v>
      </c>
      <c r="K213">
        <v>0</v>
      </c>
    </row>
    <row r="214" spans="8:11" x14ac:dyDescent="0.3">
      <c r="H214">
        <v>29400</v>
      </c>
      <c r="I214" t="s">
        <v>7</v>
      </c>
      <c r="J214">
        <v>0</v>
      </c>
      <c r="K214">
        <v>0</v>
      </c>
    </row>
    <row r="215" spans="8:11" x14ac:dyDescent="0.3">
      <c r="H215">
        <v>29392</v>
      </c>
      <c r="I215" t="s">
        <v>21</v>
      </c>
      <c r="J215">
        <v>0</v>
      </c>
      <c r="K215">
        <v>0</v>
      </c>
    </row>
    <row r="216" spans="8:11" x14ac:dyDescent="0.3">
      <c r="H216">
        <v>29391</v>
      </c>
      <c r="I216" t="s">
        <v>21</v>
      </c>
      <c r="J216">
        <v>0</v>
      </c>
      <c r="K216">
        <v>0</v>
      </c>
    </row>
    <row r="217" spans="8:11" x14ac:dyDescent="0.3">
      <c r="H217">
        <v>29388</v>
      </c>
      <c r="I217" t="s">
        <v>53</v>
      </c>
      <c r="J217">
        <v>63</v>
      </c>
      <c r="K217">
        <v>0</v>
      </c>
    </row>
    <row r="218" spans="8:11" x14ac:dyDescent="0.3">
      <c r="H218">
        <v>29385</v>
      </c>
      <c r="I218" t="s">
        <v>20</v>
      </c>
      <c r="J218">
        <v>577</v>
      </c>
      <c r="K218">
        <v>0</v>
      </c>
    </row>
    <row r="219" spans="8:11" x14ac:dyDescent="0.3">
      <c r="H219">
        <v>29373</v>
      </c>
      <c r="I219" t="s">
        <v>66</v>
      </c>
      <c r="J219">
        <v>511</v>
      </c>
      <c r="K219">
        <v>0</v>
      </c>
    </row>
    <row r="220" spans="8:11" x14ac:dyDescent="0.3">
      <c r="H220">
        <v>29370</v>
      </c>
      <c r="I220" t="s">
        <v>66</v>
      </c>
      <c r="J220">
        <v>458.5</v>
      </c>
      <c r="K220">
        <v>0</v>
      </c>
    </row>
    <row r="221" spans="8:11" x14ac:dyDescent="0.3">
      <c r="H221">
        <v>29363</v>
      </c>
      <c r="I221" t="s">
        <v>7</v>
      </c>
      <c r="J221">
        <v>0</v>
      </c>
      <c r="K221">
        <v>0</v>
      </c>
    </row>
    <row r="222" spans="8:11" x14ac:dyDescent="0.3">
      <c r="H222">
        <v>29361</v>
      </c>
      <c r="I222" t="s">
        <v>7</v>
      </c>
      <c r="J222">
        <v>0</v>
      </c>
      <c r="K222">
        <v>0</v>
      </c>
    </row>
    <row r="223" spans="8:11" x14ac:dyDescent="0.3">
      <c r="H223">
        <v>29346</v>
      </c>
      <c r="I223" t="s">
        <v>7</v>
      </c>
      <c r="J223">
        <v>0</v>
      </c>
      <c r="K223">
        <v>0</v>
      </c>
    </row>
    <row r="224" spans="8:11" x14ac:dyDescent="0.3">
      <c r="H224">
        <v>29339</v>
      </c>
      <c r="I224" t="s">
        <v>66</v>
      </c>
      <c r="J224">
        <v>0</v>
      </c>
      <c r="K224">
        <v>0</v>
      </c>
    </row>
    <row r="225" spans="8:11" x14ac:dyDescent="0.3">
      <c r="H225">
        <v>29336</v>
      </c>
      <c r="I225" t="s">
        <v>91</v>
      </c>
      <c r="J225">
        <v>176</v>
      </c>
      <c r="K225">
        <v>0</v>
      </c>
    </row>
    <row r="226" spans="8:11" x14ac:dyDescent="0.3">
      <c r="H226">
        <v>29332</v>
      </c>
      <c r="I226" t="s">
        <v>7</v>
      </c>
      <c r="J226">
        <v>0</v>
      </c>
      <c r="K226">
        <v>0</v>
      </c>
    </row>
    <row r="227" spans="8:11" x14ac:dyDescent="0.3">
      <c r="H227">
        <v>29331</v>
      </c>
      <c r="I227" t="s">
        <v>18</v>
      </c>
      <c r="J227">
        <v>518</v>
      </c>
      <c r="K227">
        <v>0</v>
      </c>
    </row>
    <row r="228" spans="8:11" x14ac:dyDescent="0.3">
      <c r="H228">
        <v>29321</v>
      </c>
      <c r="I228" t="s">
        <v>7</v>
      </c>
      <c r="J228">
        <v>0</v>
      </c>
      <c r="K228">
        <v>0</v>
      </c>
    </row>
    <row r="229" spans="8:11" x14ac:dyDescent="0.3">
      <c r="H229">
        <v>29320</v>
      </c>
      <c r="I229" t="s">
        <v>21</v>
      </c>
      <c r="J229">
        <v>0</v>
      </c>
      <c r="K229">
        <v>0</v>
      </c>
    </row>
    <row r="230" spans="8:11" x14ac:dyDescent="0.3">
      <c r="H230">
        <v>29310</v>
      </c>
      <c r="I230" t="s">
        <v>14</v>
      </c>
      <c r="J230">
        <v>459</v>
      </c>
      <c r="K230">
        <v>0</v>
      </c>
    </row>
    <row r="231" spans="8:11" x14ac:dyDescent="0.3">
      <c r="H231">
        <v>29305</v>
      </c>
      <c r="I231" t="s">
        <v>7</v>
      </c>
      <c r="J231">
        <v>0</v>
      </c>
      <c r="K231">
        <v>0</v>
      </c>
    </row>
    <row r="232" spans="8:11" x14ac:dyDescent="0.3">
      <c r="H232">
        <v>29304</v>
      </c>
      <c r="I232" t="s">
        <v>66</v>
      </c>
      <c r="J232">
        <v>438</v>
      </c>
      <c r="K232">
        <v>0</v>
      </c>
    </row>
    <row r="233" spans="8:11" x14ac:dyDescent="0.3">
      <c r="H233">
        <v>29301</v>
      </c>
      <c r="I233" t="s">
        <v>13</v>
      </c>
      <c r="J233">
        <v>572</v>
      </c>
      <c r="K233">
        <v>0</v>
      </c>
    </row>
    <row r="234" spans="8:11" x14ac:dyDescent="0.3">
      <c r="H234">
        <v>29280</v>
      </c>
      <c r="I234" t="s">
        <v>7</v>
      </c>
      <c r="J234">
        <v>0</v>
      </c>
      <c r="K234">
        <v>0</v>
      </c>
    </row>
    <row r="235" spans="8:11" x14ac:dyDescent="0.3">
      <c r="H235">
        <v>29271</v>
      </c>
      <c r="I235" t="s">
        <v>7</v>
      </c>
      <c r="J235">
        <v>0</v>
      </c>
      <c r="K235">
        <v>0</v>
      </c>
    </row>
    <row r="236" spans="8:11" x14ac:dyDescent="0.3">
      <c r="H236">
        <v>29266</v>
      </c>
      <c r="I236" t="s">
        <v>7</v>
      </c>
      <c r="J236">
        <v>0</v>
      </c>
      <c r="K236">
        <v>0</v>
      </c>
    </row>
    <row r="237" spans="8:11" x14ac:dyDescent="0.3">
      <c r="H237">
        <v>29242</v>
      </c>
      <c r="I237" t="s">
        <v>7</v>
      </c>
      <c r="J237">
        <v>0</v>
      </c>
      <c r="K237">
        <v>0</v>
      </c>
    </row>
    <row r="238" spans="8:11" x14ac:dyDescent="0.3">
      <c r="H238">
        <v>29238</v>
      </c>
      <c r="I238" t="s">
        <v>7</v>
      </c>
      <c r="J238">
        <v>0</v>
      </c>
      <c r="K238">
        <v>0</v>
      </c>
    </row>
    <row r="239" spans="8:11" x14ac:dyDescent="0.3">
      <c r="H239">
        <v>29233</v>
      </c>
      <c r="I239" t="s">
        <v>7</v>
      </c>
      <c r="J239">
        <v>0</v>
      </c>
      <c r="K239">
        <v>0</v>
      </c>
    </row>
    <row r="240" spans="8:11" x14ac:dyDescent="0.3">
      <c r="H240">
        <v>29230</v>
      </c>
      <c r="I240" t="s">
        <v>7</v>
      </c>
      <c r="J240">
        <v>0</v>
      </c>
      <c r="K240">
        <v>0</v>
      </c>
    </row>
    <row r="241" spans="8:11" x14ac:dyDescent="0.3">
      <c r="H241">
        <v>29226</v>
      </c>
      <c r="I241" t="s">
        <v>14</v>
      </c>
      <c r="J241">
        <v>32</v>
      </c>
      <c r="K241">
        <v>0</v>
      </c>
    </row>
    <row r="242" spans="8:11" x14ac:dyDescent="0.3">
      <c r="H242">
        <v>29221</v>
      </c>
      <c r="I242" t="s">
        <v>15</v>
      </c>
      <c r="J242">
        <v>756</v>
      </c>
      <c r="K242">
        <v>0</v>
      </c>
    </row>
    <row r="243" spans="8:11" x14ac:dyDescent="0.3">
      <c r="H243">
        <v>29218</v>
      </c>
      <c r="I243" t="s">
        <v>111</v>
      </c>
      <c r="J243">
        <v>335</v>
      </c>
      <c r="K243">
        <v>0</v>
      </c>
    </row>
    <row r="244" spans="8:11" x14ac:dyDescent="0.3">
      <c r="H244">
        <v>29212</v>
      </c>
      <c r="I244" t="s">
        <v>15</v>
      </c>
      <c r="J244">
        <v>605</v>
      </c>
      <c r="K244">
        <v>0</v>
      </c>
    </row>
    <row r="245" spans="8:11" x14ac:dyDescent="0.3">
      <c r="H245">
        <v>29208</v>
      </c>
      <c r="I245" t="s">
        <v>7</v>
      </c>
      <c r="J245">
        <v>0</v>
      </c>
      <c r="K245">
        <v>0</v>
      </c>
    </row>
    <row r="246" spans="8:11" x14ac:dyDescent="0.3">
      <c r="H246">
        <v>29200</v>
      </c>
      <c r="I246" t="s">
        <v>91</v>
      </c>
      <c r="J246">
        <v>0</v>
      </c>
      <c r="K246">
        <v>0</v>
      </c>
    </row>
    <row r="247" spans="8:11" x14ac:dyDescent="0.3">
      <c r="H247">
        <v>29196</v>
      </c>
      <c r="I247" t="s">
        <v>91</v>
      </c>
      <c r="J247">
        <v>0</v>
      </c>
      <c r="K247">
        <v>0</v>
      </c>
    </row>
    <row r="248" spans="8:11" x14ac:dyDescent="0.3">
      <c r="H248">
        <v>29195</v>
      </c>
      <c r="I248" t="s">
        <v>15</v>
      </c>
      <c r="J248">
        <v>374</v>
      </c>
      <c r="K248">
        <v>0</v>
      </c>
    </row>
    <row r="249" spans="8:11" x14ac:dyDescent="0.3">
      <c r="H249">
        <v>29187</v>
      </c>
      <c r="I249" t="s">
        <v>15</v>
      </c>
      <c r="J249">
        <v>466</v>
      </c>
      <c r="K249">
        <v>0</v>
      </c>
    </row>
    <row r="250" spans="8:11" x14ac:dyDescent="0.3">
      <c r="H250">
        <v>29181</v>
      </c>
      <c r="I250" t="s">
        <v>66</v>
      </c>
      <c r="J250">
        <v>625</v>
      </c>
      <c r="K250">
        <v>0</v>
      </c>
    </row>
    <row r="251" spans="8:11" x14ac:dyDescent="0.3">
      <c r="H251">
        <v>29176</v>
      </c>
      <c r="I251" t="s">
        <v>15</v>
      </c>
      <c r="J251">
        <v>494</v>
      </c>
      <c r="K251">
        <v>0</v>
      </c>
    </row>
    <row r="252" spans="8:11" x14ac:dyDescent="0.3">
      <c r="H252">
        <v>29175</v>
      </c>
      <c r="I252" t="s">
        <v>15</v>
      </c>
      <c r="J252">
        <v>810</v>
      </c>
      <c r="K252">
        <v>0</v>
      </c>
    </row>
    <row r="253" spans="8:11" x14ac:dyDescent="0.3">
      <c r="H253">
        <v>29174</v>
      </c>
      <c r="I253" t="s">
        <v>15</v>
      </c>
      <c r="J253">
        <v>350</v>
      </c>
      <c r="K253">
        <v>0</v>
      </c>
    </row>
    <row r="254" spans="8:11" x14ac:dyDescent="0.3">
      <c r="H254">
        <v>29163</v>
      </c>
      <c r="I254" t="s">
        <v>15</v>
      </c>
      <c r="J254">
        <v>946</v>
      </c>
      <c r="K254">
        <v>0</v>
      </c>
    </row>
    <row r="255" spans="8:11" x14ac:dyDescent="0.3">
      <c r="H255">
        <v>29160</v>
      </c>
      <c r="I255" t="s">
        <v>15</v>
      </c>
      <c r="J255">
        <v>2758</v>
      </c>
      <c r="K255">
        <v>0</v>
      </c>
    </row>
    <row r="256" spans="8:11" x14ac:dyDescent="0.3">
      <c r="H256">
        <v>29158</v>
      </c>
      <c r="I256" t="s">
        <v>15</v>
      </c>
      <c r="J256">
        <v>646</v>
      </c>
      <c r="K256">
        <v>0</v>
      </c>
    </row>
    <row r="257" spans="8:11" x14ac:dyDescent="0.3">
      <c r="H257">
        <v>29156</v>
      </c>
      <c r="I257" t="s">
        <v>12</v>
      </c>
      <c r="J257">
        <v>276</v>
      </c>
      <c r="K257">
        <v>0</v>
      </c>
    </row>
    <row r="258" spans="8:11" x14ac:dyDescent="0.3">
      <c r="H258">
        <v>29154</v>
      </c>
      <c r="I258" t="s">
        <v>18</v>
      </c>
      <c r="J258">
        <v>0</v>
      </c>
      <c r="K258">
        <v>0</v>
      </c>
    </row>
    <row r="259" spans="8:11" x14ac:dyDescent="0.3">
      <c r="H259">
        <v>29147</v>
      </c>
      <c r="I259" t="s">
        <v>15</v>
      </c>
      <c r="J259">
        <v>43</v>
      </c>
      <c r="K259">
        <v>43</v>
      </c>
    </row>
    <row r="260" spans="8:11" x14ac:dyDescent="0.3">
      <c r="H260">
        <v>29144</v>
      </c>
      <c r="I260" t="s">
        <v>12</v>
      </c>
      <c r="J260">
        <v>0</v>
      </c>
      <c r="K260">
        <v>0</v>
      </c>
    </row>
    <row r="261" spans="8:11" x14ac:dyDescent="0.3">
      <c r="H261">
        <v>29141</v>
      </c>
      <c r="I261" t="s">
        <v>7</v>
      </c>
      <c r="J261">
        <v>0</v>
      </c>
      <c r="K261">
        <v>0</v>
      </c>
    </row>
    <row r="262" spans="8:11" x14ac:dyDescent="0.3">
      <c r="H262">
        <v>29136</v>
      </c>
      <c r="I262" t="s">
        <v>20</v>
      </c>
      <c r="J262">
        <v>-25</v>
      </c>
      <c r="K262">
        <v>0</v>
      </c>
    </row>
    <row r="263" spans="8:11" x14ac:dyDescent="0.3">
      <c r="H263">
        <v>29130</v>
      </c>
      <c r="I263" t="s">
        <v>9</v>
      </c>
      <c r="J263">
        <v>0</v>
      </c>
      <c r="K263">
        <v>0</v>
      </c>
    </row>
    <row r="264" spans="8:11" x14ac:dyDescent="0.3">
      <c r="H264">
        <v>29125</v>
      </c>
      <c r="I264" t="s">
        <v>14</v>
      </c>
      <c r="J264">
        <v>32</v>
      </c>
      <c r="K264">
        <v>0</v>
      </c>
    </row>
    <row r="265" spans="8:11" x14ac:dyDescent="0.3">
      <c r="H265">
        <v>29111</v>
      </c>
      <c r="I265" t="s">
        <v>20</v>
      </c>
      <c r="J265">
        <v>0</v>
      </c>
      <c r="K265">
        <v>0</v>
      </c>
    </row>
    <row r="266" spans="8:11" x14ac:dyDescent="0.3">
      <c r="H266">
        <v>29104</v>
      </c>
      <c r="I266" t="s">
        <v>15</v>
      </c>
      <c r="J266">
        <v>670</v>
      </c>
      <c r="K266">
        <v>0</v>
      </c>
    </row>
    <row r="267" spans="8:11" x14ac:dyDescent="0.3">
      <c r="H267">
        <v>29101</v>
      </c>
      <c r="I267" t="s">
        <v>18</v>
      </c>
      <c r="J267">
        <v>0</v>
      </c>
      <c r="K267">
        <v>0</v>
      </c>
    </row>
    <row r="268" spans="8:11" x14ac:dyDescent="0.3">
      <c r="H268">
        <v>29096</v>
      </c>
      <c r="I268" t="s">
        <v>15</v>
      </c>
      <c r="J268">
        <v>272.5</v>
      </c>
      <c r="K268">
        <v>0</v>
      </c>
    </row>
    <row r="269" spans="8:11" x14ac:dyDescent="0.3">
      <c r="H269">
        <v>29087</v>
      </c>
      <c r="I269" t="s">
        <v>15</v>
      </c>
      <c r="J269">
        <v>494</v>
      </c>
      <c r="K269">
        <v>0</v>
      </c>
    </row>
    <row r="270" spans="8:11" x14ac:dyDescent="0.3">
      <c r="H270">
        <v>29081</v>
      </c>
      <c r="I270" t="s">
        <v>7</v>
      </c>
      <c r="J270">
        <v>0</v>
      </c>
      <c r="K270">
        <v>0</v>
      </c>
    </row>
    <row r="271" spans="8:11" x14ac:dyDescent="0.3">
      <c r="H271">
        <v>29079</v>
      </c>
      <c r="I271" t="s">
        <v>7</v>
      </c>
      <c r="J271">
        <v>0</v>
      </c>
      <c r="K271">
        <v>0</v>
      </c>
    </row>
    <row r="272" spans="8:11" x14ac:dyDescent="0.3">
      <c r="H272">
        <v>29068</v>
      </c>
      <c r="I272" t="s">
        <v>11</v>
      </c>
      <c r="J272">
        <v>0</v>
      </c>
      <c r="K272">
        <v>0</v>
      </c>
    </row>
    <row r="273" spans="8:11" x14ac:dyDescent="0.3">
      <c r="H273">
        <v>29059</v>
      </c>
      <c r="I273" t="s">
        <v>15</v>
      </c>
      <c r="J273">
        <v>0</v>
      </c>
      <c r="K273">
        <v>0</v>
      </c>
    </row>
    <row r="274" spans="8:11" x14ac:dyDescent="0.3">
      <c r="H274">
        <v>29054</v>
      </c>
      <c r="I274" t="s">
        <v>7</v>
      </c>
      <c r="J274">
        <v>0</v>
      </c>
      <c r="K274">
        <v>0</v>
      </c>
    </row>
    <row r="275" spans="8:11" x14ac:dyDescent="0.3">
      <c r="H275">
        <v>29049</v>
      </c>
      <c r="I275" t="s">
        <v>9</v>
      </c>
      <c r="J275">
        <v>0</v>
      </c>
      <c r="K275">
        <v>0</v>
      </c>
    </row>
    <row r="276" spans="8:11" x14ac:dyDescent="0.3">
      <c r="H276">
        <v>29038</v>
      </c>
      <c r="I276" t="s">
        <v>21</v>
      </c>
      <c r="J276">
        <v>360</v>
      </c>
      <c r="K276">
        <v>429</v>
      </c>
    </row>
    <row r="277" spans="8:11" x14ac:dyDescent="0.3">
      <c r="H277">
        <v>29031</v>
      </c>
      <c r="I277" t="s">
        <v>8</v>
      </c>
      <c r="J277">
        <v>0</v>
      </c>
      <c r="K277">
        <v>0</v>
      </c>
    </row>
    <row r="278" spans="8:11" x14ac:dyDescent="0.3">
      <c r="H278">
        <v>29022</v>
      </c>
      <c r="I278" t="s">
        <v>7</v>
      </c>
      <c r="J278">
        <v>0</v>
      </c>
      <c r="K278">
        <v>0</v>
      </c>
    </row>
    <row r="279" spans="8:11" x14ac:dyDescent="0.3">
      <c r="H279">
        <v>28971</v>
      </c>
      <c r="I279" t="s">
        <v>7</v>
      </c>
      <c r="J279">
        <v>0</v>
      </c>
      <c r="K279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DA76-0076-474A-96A9-14532D12A7BC}">
  <dimension ref="A1:R379"/>
  <sheetViews>
    <sheetView workbookViewId="0">
      <selection activeCell="P6" sqref="P6:R33"/>
    </sheetView>
  </sheetViews>
  <sheetFormatPr defaultRowHeight="15.6" x14ac:dyDescent="0.3"/>
  <cols>
    <col min="3" max="3" width="9.5546875" customWidth="1"/>
    <col min="10" max="10" width="9.33203125" customWidth="1"/>
    <col min="12" max="12" width="9.5546875" customWidth="1"/>
    <col min="16" max="16" width="14.6640625" style="57" bestFit="1" customWidth="1"/>
    <col min="17" max="17" width="16.5546875" style="57" bestFit="1" customWidth="1"/>
    <col min="18" max="18" width="15" style="57" bestFit="1" customWidth="1"/>
  </cols>
  <sheetData>
    <row r="1" spans="1:18" x14ac:dyDescent="0.3">
      <c r="P1" s="57" t="s">
        <v>114</v>
      </c>
    </row>
    <row r="2" spans="1:18" x14ac:dyDescent="0.3">
      <c r="A2" t="s">
        <v>23</v>
      </c>
      <c r="B2" t="s">
        <v>0</v>
      </c>
      <c r="C2" t="s">
        <v>25</v>
      </c>
      <c r="D2" t="s">
        <v>26</v>
      </c>
    </row>
    <row r="3" spans="1:18" x14ac:dyDescent="0.3">
      <c r="A3">
        <v>29920</v>
      </c>
      <c r="B3" t="s">
        <v>2</v>
      </c>
      <c r="C3">
        <f>VLOOKUP(A3,Table73[],3,FALSE)</f>
        <v>1347</v>
      </c>
      <c r="D3">
        <f>VLOOKUP(A3,Table73[],4,FALSE)</f>
        <v>0</v>
      </c>
      <c r="J3" t="s">
        <v>49</v>
      </c>
      <c r="K3" t="s">
        <v>0</v>
      </c>
      <c r="L3" t="s">
        <v>25</v>
      </c>
      <c r="M3" t="s">
        <v>26</v>
      </c>
      <c r="P3" s="153" t="s">
        <v>0</v>
      </c>
      <c r="Q3" s="154" t="s">
        <v>64</v>
      </c>
    </row>
    <row r="4" spans="1:18" x14ac:dyDescent="0.3">
      <c r="A4">
        <v>29510</v>
      </c>
      <c r="B4" t="s">
        <v>2</v>
      </c>
      <c r="C4">
        <f>VLOOKUP(A4,Table73[],3,FALSE)</f>
        <v>562</v>
      </c>
      <c r="D4">
        <f>VLOOKUP(A4,Table73[],4,FALSE)</f>
        <v>562</v>
      </c>
      <c r="J4">
        <v>30001</v>
      </c>
      <c r="K4" t="s">
        <v>7</v>
      </c>
      <c r="L4">
        <v>558</v>
      </c>
      <c r="M4">
        <v>0</v>
      </c>
    </row>
    <row r="5" spans="1:18" x14ac:dyDescent="0.3">
      <c r="A5">
        <v>29942</v>
      </c>
      <c r="B5" t="s">
        <v>2</v>
      </c>
      <c r="C5">
        <f>VLOOKUP(A5,Table73[],3,FALSE)</f>
        <v>438</v>
      </c>
      <c r="D5">
        <f>VLOOKUP(A5,Table73[],4,FALSE)</f>
        <v>0</v>
      </c>
      <c r="J5">
        <v>29999</v>
      </c>
      <c r="K5" t="s">
        <v>7</v>
      </c>
      <c r="L5">
        <v>768</v>
      </c>
      <c r="M5">
        <v>0</v>
      </c>
      <c r="P5" s="153" t="s">
        <v>29</v>
      </c>
      <c r="Q5" s="154" t="s">
        <v>31</v>
      </c>
      <c r="R5" s="154" t="s">
        <v>32</v>
      </c>
    </row>
    <row r="6" spans="1:18" x14ac:dyDescent="0.3">
      <c r="A6">
        <v>29967</v>
      </c>
      <c r="B6" t="s">
        <v>2</v>
      </c>
      <c r="C6">
        <f>VLOOKUP(A6,Table73[],3,FALSE)</f>
        <v>665</v>
      </c>
      <c r="D6">
        <f>VLOOKUP(A6,Table73[],4,FALSE)</f>
        <v>0</v>
      </c>
      <c r="J6">
        <v>29998</v>
      </c>
      <c r="K6" t="s">
        <v>7</v>
      </c>
      <c r="L6">
        <v>578</v>
      </c>
      <c r="M6">
        <v>0</v>
      </c>
      <c r="P6" s="155">
        <v>29585</v>
      </c>
      <c r="Q6" s="156">
        <v>3000</v>
      </c>
      <c r="R6" s="156">
        <v>0</v>
      </c>
    </row>
    <row r="7" spans="1:18" x14ac:dyDescent="0.3">
      <c r="A7">
        <v>29930</v>
      </c>
      <c r="B7" t="s">
        <v>2</v>
      </c>
      <c r="C7">
        <f>VLOOKUP(A7,Table73[],3,FALSE)</f>
        <v>243</v>
      </c>
      <c r="D7">
        <f>VLOOKUP(A7,Table73[],4,FALSE)</f>
        <v>0</v>
      </c>
      <c r="J7">
        <v>29997</v>
      </c>
      <c r="K7" t="s">
        <v>7</v>
      </c>
      <c r="L7">
        <v>981</v>
      </c>
      <c r="M7">
        <v>0</v>
      </c>
      <c r="P7" s="155">
        <v>29622</v>
      </c>
      <c r="Q7" s="156">
        <v>83</v>
      </c>
      <c r="R7" s="156">
        <v>0</v>
      </c>
    </row>
    <row r="8" spans="1:18" x14ac:dyDescent="0.3">
      <c r="A8">
        <v>29940</v>
      </c>
      <c r="B8" t="s">
        <v>2</v>
      </c>
      <c r="C8">
        <f>VLOOKUP(A8,Table73[],3,FALSE)</f>
        <v>498</v>
      </c>
      <c r="D8">
        <f>VLOOKUP(A8,Table73[],4,FALSE)</f>
        <v>0</v>
      </c>
      <c r="J8">
        <v>29996</v>
      </c>
      <c r="K8" t="s">
        <v>7</v>
      </c>
      <c r="L8">
        <v>425</v>
      </c>
      <c r="M8">
        <v>0</v>
      </c>
      <c r="P8" s="155">
        <v>29640</v>
      </c>
      <c r="Q8" s="156">
        <v>637</v>
      </c>
      <c r="R8" s="156">
        <v>0</v>
      </c>
    </row>
    <row r="9" spans="1:18" x14ac:dyDescent="0.3">
      <c r="A9">
        <v>29966</v>
      </c>
      <c r="B9" t="s">
        <v>2</v>
      </c>
      <c r="C9">
        <f>VLOOKUP(A9,Table73[],3,FALSE)</f>
        <v>612</v>
      </c>
      <c r="D9">
        <f>VLOOKUP(A9,Table73[],4,FALSE)</f>
        <v>0</v>
      </c>
      <c r="J9">
        <v>29995</v>
      </c>
      <c r="K9" t="s">
        <v>7</v>
      </c>
      <c r="L9">
        <v>485</v>
      </c>
      <c r="M9">
        <v>0</v>
      </c>
      <c r="P9" s="155">
        <v>29693</v>
      </c>
      <c r="Q9" s="156">
        <v>459</v>
      </c>
      <c r="R9" s="156">
        <v>0</v>
      </c>
    </row>
    <row r="10" spans="1:18" x14ac:dyDescent="0.3">
      <c r="A10">
        <v>29874</v>
      </c>
      <c r="B10" t="s">
        <v>2</v>
      </c>
      <c r="C10">
        <f>VLOOKUP(A10,Table73[],3,FALSE)</f>
        <v>1534.5</v>
      </c>
      <c r="D10">
        <f>VLOOKUP(A10,Table73[],4,FALSE)</f>
        <v>1534.5</v>
      </c>
      <c r="J10">
        <v>29994</v>
      </c>
      <c r="K10" t="s">
        <v>7</v>
      </c>
      <c r="L10">
        <v>675.65</v>
      </c>
      <c r="M10">
        <v>0</v>
      </c>
      <c r="P10" s="155">
        <v>29696</v>
      </c>
      <c r="Q10" s="156">
        <v>1569</v>
      </c>
      <c r="R10" s="156">
        <v>0</v>
      </c>
    </row>
    <row r="11" spans="1:18" x14ac:dyDescent="0.3">
      <c r="A11">
        <v>29871</v>
      </c>
      <c r="B11" t="s">
        <v>2</v>
      </c>
      <c r="C11">
        <f>VLOOKUP(A11,Table73[],3,FALSE)</f>
        <v>641</v>
      </c>
      <c r="D11">
        <f>VLOOKUP(A11,Table73[],4,FALSE)</f>
        <v>0</v>
      </c>
      <c r="J11">
        <v>29993</v>
      </c>
      <c r="K11" t="s">
        <v>7</v>
      </c>
      <c r="L11">
        <v>460</v>
      </c>
      <c r="M11">
        <v>0</v>
      </c>
      <c r="P11" s="155">
        <v>29750</v>
      </c>
      <c r="Q11" s="156">
        <v>1490.3</v>
      </c>
      <c r="R11" s="156">
        <v>0</v>
      </c>
    </row>
    <row r="12" spans="1:18" x14ac:dyDescent="0.3">
      <c r="A12">
        <v>29858</v>
      </c>
      <c r="B12" t="s">
        <v>2</v>
      </c>
      <c r="C12">
        <f>VLOOKUP(A12,Table73[],3,FALSE)</f>
        <v>677</v>
      </c>
      <c r="D12">
        <f>VLOOKUP(A12,Table73[],4,FALSE)</f>
        <v>0</v>
      </c>
      <c r="J12">
        <v>29992</v>
      </c>
      <c r="K12" t="s">
        <v>7</v>
      </c>
      <c r="L12">
        <v>736</v>
      </c>
      <c r="M12">
        <v>0</v>
      </c>
      <c r="P12" s="155">
        <v>29848</v>
      </c>
      <c r="Q12" s="156">
        <v>117</v>
      </c>
      <c r="R12" s="156">
        <v>0</v>
      </c>
    </row>
    <row r="13" spans="1:18" x14ac:dyDescent="0.3">
      <c r="A13">
        <v>29841</v>
      </c>
      <c r="B13" t="s">
        <v>2</v>
      </c>
      <c r="C13">
        <f>VLOOKUP(A13,Table73[],3,FALSE)</f>
        <v>453</v>
      </c>
      <c r="D13">
        <f>VLOOKUP(A13,Table73[],4,FALSE)</f>
        <v>0</v>
      </c>
      <c r="J13">
        <v>29991</v>
      </c>
      <c r="K13" t="s">
        <v>7</v>
      </c>
      <c r="L13">
        <v>72</v>
      </c>
      <c r="M13">
        <v>0</v>
      </c>
      <c r="P13" s="155">
        <v>29854</v>
      </c>
      <c r="Q13" s="156">
        <v>261</v>
      </c>
      <c r="R13" s="156">
        <v>0</v>
      </c>
    </row>
    <row r="14" spans="1:18" x14ac:dyDescent="0.3">
      <c r="A14">
        <v>29619</v>
      </c>
      <c r="B14" t="s">
        <v>2</v>
      </c>
      <c r="C14">
        <f>VLOOKUP(A14,Table73[],3,FALSE)</f>
        <v>71</v>
      </c>
      <c r="D14">
        <f>VLOOKUP(A14,Table73[],4,FALSE)</f>
        <v>0</v>
      </c>
      <c r="J14">
        <v>29990</v>
      </c>
      <c r="K14" t="s">
        <v>7</v>
      </c>
      <c r="L14">
        <v>442</v>
      </c>
      <c r="M14">
        <v>0</v>
      </c>
      <c r="P14" s="155">
        <v>29877</v>
      </c>
      <c r="Q14" s="156">
        <v>455</v>
      </c>
      <c r="R14" s="156">
        <v>0</v>
      </c>
    </row>
    <row r="15" spans="1:18" x14ac:dyDescent="0.3">
      <c r="A15">
        <v>29922</v>
      </c>
      <c r="B15" t="s">
        <v>2</v>
      </c>
      <c r="C15">
        <f>VLOOKUP(A15,Table73[],3,FALSE)</f>
        <v>1500</v>
      </c>
      <c r="D15">
        <f>VLOOKUP(A15,Table73[],4,FALSE)</f>
        <v>0</v>
      </c>
      <c r="J15">
        <v>29989</v>
      </c>
      <c r="K15" t="s">
        <v>7</v>
      </c>
      <c r="L15">
        <v>449</v>
      </c>
      <c r="M15">
        <v>0</v>
      </c>
      <c r="P15" s="155">
        <v>29898</v>
      </c>
      <c r="Q15" s="156">
        <v>480</v>
      </c>
      <c r="R15" s="156">
        <v>0</v>
      </c>
    </row>
    <row r="16" spans="1:18" x14ac:dyDescent="0.3">
      <c r="A16">
        <v>29725</v>
      </c>
      <c r="B16" t="s">
        <v>2</v>
      </c>
      <c r="C16">
        <f>VLOOKUP(A16,Table73[],3,FALSE)</f>
        <v>538</v>
      </c>
      <c r="D16">
        <f>VLOOKUP(A16,Table73[],4,FALSE)</f>
        <v>538</v>
      </c>
      <c r="J16">
        <v>29988</v>
      </c>
      <c r="K16" t="s">
        <v>7</v>
      </c>
      <c r="L16">
        <v>449</v>
      </c>
      <c r="M16">
        <v>449</v>
      </c>
      <c r="P16" s="155">
        <v>29904</v>
      </c>
      <c r="Q16" s="156">
        <v>70</v>
      </c>
      <c r="R16" s="156">
        <v>0</v>
      </c>
    </row>
    <row r="17" spans="1:18" x14ac:dyDescent="0.3">
      <c r="A17">
        <v>29814</v>
      </c>
      <c r="B17" t="s">
        <v>2</v>
      </c>
      <c r="C17">
        <f>VLOOKUP(A17,Table73[],3,FALSE)</f>
        <v>538</v>
      </c>
      <c r="D17">
        <f>VLOOKUP(A17,Table73[],4,FALSE)</f>
        <v>0</v>
      </c>
      <c r="J17">
        <v>29987</v>
      </c>
      <c r="K17" t="s">
        <v>7</v>
      </c>
      <c r="L17">
        <v>607</v>
      </c>
      <c r="M17">
        <v>0</v>
      </c>
      <c r="P17" s="155">
        <v>29918</v>
      </c>
      <c r="Q17" s="156">
        <v>658</v>
      </c>
      <c r="R17" s="156">
        <v>0</v>
      </c>
    </row>
    <row r="18" spans="1:18" x14ac:dyDescent="0.3">
      <c r="A18">
        <v>29636</v>
      </c>
      <c r="B18" t="s">
        <v>2</v>
      </c>
      <c r="C18">
        <f>VLOOKUP(A18,Table73[],3,FALSE)</f>
        <v>506</v>
      </c>
      <c r="D18">
        <f>VLOOKUP(A18,Table73[],4,FALSE)</f>
        <v>506</v>
      </c>
      <c r="J18">
        <v>29986</v>
      </c>
      <c r="K18" t="s">
        <v>7</v>
      </c>
      <c r="L18">
        <v>746</v>
      </c>
      <c r="M18">
        <v>0</v>
      </c>
      <c r="P18" s="155">
        <v>29943</v>
      </c>
      <c r="Q18" s="156">
        <v>1147</v>
      </c>
      <c r="R18" s="156">
        <v>1147</v>
      </c>
    </row>
    <row r="19" spans="1:18" x14ac:dyDescent="0.3">
      <c r="A19">
        <v>29973</v>
      </c>
      <c r="B19" t="s">
        <v>2</v>
      </c>
      <c r="C19">
        <f>VLOOKUP(A19,Table73[],3,FALSE)</f>
        <v>515</v>
      </c>
      <c r="D19">
        <f>VLOOKUP(A19,Table73[],4,FALSE)</f>
        <v>0</v>
      </c>
      <c r="J19">
        <v>29985</v>
      </c>
      <c r="K19" t="s">
        <v>7</v>
      </c>
      <c r="L19">
        <v>637</v>
      </c>
      <c r="M19">
        <v>637</v>
      </c>
      <c r="P19" s="155">
        <v>29946</v>
      </c>
      <c r="Q19" s="156">
        <v>579</v>
      </c>
      <c r="R19" s="156">
        <v>0</v>
      </c>
    </row>
    <row r="20" spans="1:18" x14ac:dyDescent="0.3">
      <c r="A20">
        <v>29839</v>
      </c>
      <c r="B20" t="s">
        <v>2</v>
      </c>
      <c r="C20">
        <f>VLOOKUP(A20,Table73[],3,FALSE)</f>
        <v>23</v>
      </c>
      <c r="D20">
        <f>VLOOKUP(A20,Table73[],4,FALSE)</f>
        <v>0</v>
      </c>
      <c r="J20">
        <v>29984</v>
      </c>
      <c r="K20" t="s">
        <v>7</v>
      </c>
      <c r="L20">
        <v>782</v>
      </c>
      <c r="M20">
        <v>782</v>
      </c>
      <c r="P20" s="155">
        <v>29950</v>
      </c>
      <c r="Q20" s="156">
        <v>469</v>
      </c>
      <c r="R20" s="156">
        <v>0</v>
      </c>
    </row>
    <row r="21" spans="1:18" x14ac:dyDescent="0.3">
      <c r="A21">
        <v>29910</v>
      </c>
      <c r="B21" t="s">
        <v>2</v>
      </c>
      <c r="C21">
        <f>VLOOKUP(A21,Table73[],3,FALSE)</f>
        <v>1518</v>
      </c>
      <c r="D21">
        <f>VLOOKUP(A21,Table73[],4,FALSE)</f>
        <v>0</v>
      </c>
      <c r="J21">
        <v>29983</v>
      </c>
      <c r="K21" t="s">
        <v>7</v>
      </c>
      <c r="L21">
        <v>471</v>
      </c>
      <c r="M21">
        <v>0</v>
      </c>
      <c r="P21" s="155">
        <v>29959</v>
      </c>
      <c r="Q21" s="156">
        <v>512</v>
      </c>
      <c r="R21" s="156">
        <v>0</v>
      </c>
    </row>
    <row r="22" spans="1:18" x14ac:dyDescent="0.3">
      <c r="A22">
        <v>29855</v>
      </c>
      <c r="B22" t="s">
        <v>38</v>
      </c>
      <c r="C22">
        <f>VLOOKUP(A22,Table73[],3,FALSE)</f>
        <v>519</v>
      </c>
      <c r="D22">
        <f>VLOOKUP(A22,Table73[],4,FALSE)</f>
        <v>0</v>
      </c>
      <c r="J22">
        <v>29982</v>
      </c>
      <c r="K22" t="s">
        <v>7</v>
      </c>
      <c r="L22">
        <v>523.65</v>
      </c>
      <c r="M22">
        <v>523.65</v>
      </c>
      <c r="P22" s="155">
        <v>29960</v>
      </c>
      <c r="Q22" s="156">
        <v>546</v>
      </c>
      <c r="R22" s="156">
        <v>0</v>
      </c>
    </row>
    <row r="23" spans="1:18" x14ac:dyDescent="0.3">
      <c r="A23">
        <v>29857</v>
      </c>
      <c r="B23" t="s">
        <v>38</v>
      </c>
      <c r="C23">
        <f>VLOOKUP(A23,Table73[],3,FALSE)</f>
        <v>475</v>
      </c>
      <c r="D23">
        <f>VLOOKUP(A23,Table73[],4,FALSE)</f>
        <v>0</v>
      </c>
      <c r="J23">
        <v>29981</v>
      </c>
      <c r="K23" t="s">
        <v>7</v>
      </c>
      <c r="L23">
        <v>53</v>
      </c>
      <c r="M23">
        <v>0</v>
      </c>
      <c r="P23" s="155">
        <v>29962</v>
      </c>
      <c r="Q23" s="156">
        <v>607</v>
      </c>
      <c r="R23" s="156">
        <v>0</v>
      </c>
    </row>
    <row r="24" spans="1:18" x14ac:dyDescent="0.3">
      <c r="A24">
        <v>29892</v>
      </c>
      <c r="B24" t="s">
        <v>38</v>
      </c>
      <c r="C24">
        <f>VLOOKUP(A24,Table73[],3,FALSE)</f>
        <v>952</v>
      </c>
      <c r="D24">
        <f>VLOOKUP(A24,Table73[],4,FALSE)</f>
        <v>0</v>
      </c>
      <c r="J24">
        <v>29980</v>
      </c>
      <c r="K24" t="s">
        <v>7</v>
      </c>
      <c r="L24">
        <v>163</v>
      </c>
      <c r="M24">
        <v>0</v>
      </c>
      <c r="P24" s="155">
        <v>29370</v>
      </c>
      <c r="Q24" s="156">
        <v>458.5</v>
      </c>
      <c r="R24" s="156">
        <v>0</v>
      </c>
    </row>
    <row r="25" spans="1:18" x14ac:dyDescent="0.3">
      <c r="A25">
        <v>29897</v>
      </c>
      <c r="B25" t="s">
        <v>38</v>
      </c>
      <c r="C25">
        <f>VLOOKUP(A25,Table73[],3,FALSE)</f>
        <v>1039</v>
      </c>
      <c r="D25">
        <f>VLOOKUP(A25,Table73[],4,FALSE)</f>
        <v>1039</v>
      </c>
      <c r="J25">
        <v>29978</v>
      </c>
      <c r="K25" t="s">
        <v>7</v>
      </c>
      <c r="L25">
        <v>465</v>
      </c>
      <c r="M25">
        <v>0</v>
      </c>
      <c r="P25" s="155">
        <v>29666</v>
      </c>
      <c r="Q25" s="156">
        <v>650.65</v>
      </c>
      <c r="R25" s="156">
        <v>0</v>
      </c>
    </row>
    <row r="26" spans="1:18" x14ac:dyDescent="0.3">
      <c r="A26">
        <v>29868</v>
      </c>
      <c r="B26" t="s">
        <v>38</v>
      </c>
      <c r="C26">
        <f>VLOOKUP(A26,Table73[],3,FALSE)</f>
        <v>484.5</v>
      </c>
      <c r="D26">
        <f>VLOOKUP(A26,Table73[],4,FALSE)</f>
        <v>484.5</v>
      </c>
      <c r="J26">
        <v>29977</v>
      </c>
      <c r="K26" t="s">
        <v>7</v>
      </c>
      <c r="L26">
        <v>598.5</v>
      </c>
      <c r="M26">
        <v>0</v>
      </c>
      <c r="P26" s="155">
        <v>29720</v>
      </c>
      <c r="Q26" s="156">
        <v>708</v>
      </c>
      <c r="R26" s="156">
        <v>708</v>
      </c>
    </row>
    <row r="27" spans="1:18" x14ac:dyDescent="0.3">
      <c r="A27">
        <v>29939</v>
      </c>
      <c r="B27" t="s">
        <v>38</v>
      </c>
      <c r="C27">
        <f>VLOOKUP(A27,Table73[],3,FALSE)</f>
        <v>763</v>
      </c>
      <c r="D27">
        <f>VLOOKUP(A27,Table73[],4,FALSE)</f>
        <v>0</v>
      </c>
      <c r="J27">
        <v>29976</v>
      </c>
      <c r="K27" t="s">
        <v>18</v>
      </c>
      <c r="L27">
        <v>634</v>
      </c>
      <c r="M27">
        <v>0</v>
      </c>
      <c r="P27" s="155">
        <v>29786</v>
      </c>
      <c r="Q27" s="156">
        <v>759</v>
      </c>
      <c r="R27" s="156">
        <v>0</v>
      </c>
    </row>
    <row r="28" spans="1:18" x14ac:dyDescent="0.3">
      <c r="A28">
        <v>29972</v>
      </c>
      <c r="B28" t="s">
        <v>38</v>
      </c>
      <c r="C28">
        <f>VLOOKUP(A28,Table73[],3,FALSE)</f>
        <v>309</v>
      </c>
      <c r="D28">
        <f>VLOOKUP(A28,Table73[],4,FALSE)</f>
        <v>0</v>
      </c>
      <c r="J28">
        <v>29975</v>
      </c>
      <c r="K28" t="s">
        <v>9</v>
      </c>
      <c r="L28">
        <v>1566</v>
      </c>
      <c r="M28">
        <v>0</v>
      </c>
      <c r="P28" s="155">
        <v>29804</v>
      </c>
      <c r="Q28" s="156">
        <v>491</v>
      </c>
      <c r="R28" s="156">
        <v>0</v>
      </c>
    </row>
    <row r="29" spans="1:18" x14ac:dyDescent="0.3">
      <c r="A29">
        <v>29587</v>
      </c>
      <c r="B29" t="s">
        <v>38</v>
      </c>
      <c r="C29">
        <f>VLOOKUP(A29,Table73[],3,FALSE)</f>
        <v>451</v>
      </c>
      <c r="D29">
        <f>VLOOKUP(A29,Table73[],4,FALSE)</f>
        <v>0</v>
      </c>
      <c r="J29">
        <v>29974</v>
      </c>
      <c r="K29" t="s">
        <v>9</v>
      </c>
      <c r="L29">
        <v>695</v>
      </c>
      <c r="M29">
        <v>0</v>
      </c>
      <c r="P29" s="155">
        <v>29820</v>
      </c>
      <c r="Q29" s="156">
        <v>436</v>
      </c>
      <c r="R29" s="156">
        <v>0</v>
      </c>
    </row>
    <row r="30" spans="1:18" x14ac:dyDescent="0.3">
      <c r="A30">
        <v>29882</v>
      </c>
      <c r="B30" t="s">
        <v>38</v>
      </c>
      <c r="C30">
        <f>VLOOKUP(A30,Table73[],3,FALSE)</f>
        <v>307</v>
      </c>
      <c r="D30">
        <f>VLOOKUP(A30,Table73[],4,FALSE)</f>
        <v>0</v>
      </c>
      <c r="J30">
        <v>29973</v>
      </c>
      <c r="K30" t="s">
        <v>11</v>
      </c>
      <c r="L30">
        <v>515</v>
      </c>
      <c r="M30">
        <v>0</v>
      </c>
      <c r="P30" s="155">
        <v>29821</v>
      </c>
      <c r="Q30" s="156">
        <v>438</v>
      </c>
      <c r="R30" s="156">
        <v>0</v>
      </c>
    </row>
    <row r="31" spans="1:18" x14ac:dyDescent="0.3">
      <c r="A31">
        <v>29899</v>
      </c>
      <c r="B31" t="s">
        <v>38</v>
      </c>
      <c r="C31">
        <f>VLOOKUP(A31,Table73[],3,FALSE)</f>
        <v>394</v>
      </c>
      <c r="D31">
        <f>VLOOKUP(A31,Table73[],4,FALSE)</f>
        <v>0</v>
      </c>
      <c r="J31">
        <v>29972</v>
      </c>
      <c r="K31" t="s">
        <v>18</v>
      </c>
      <c r="L31">
        <v>309</v>
      </c>
      <c r="M31">
        <v>0</v>
      </c>
      <c r="P31" s="155">
        <v>29827</v>
      </c>
      <c r="Q31" s="156">
        <v>619</v>
      </c>
      <c r="R31" s="156">
        <v>0</v>
      </c>
    </row>
    <row r="32" spans="1:18" x14ac:dyDescent="0.3">
      <c r="A32">
        <v>29789</v>
      </c>
      <c r="B32" t="s">
        <v>38</v>
      </c>
      <c r="C32">
        <f>VLOOKUP(A32,Table73[],3,FALSE)</f>
        <v>683.5</v>
      </c>
      <c r="D32">
        <f>VLOOKUP(A32,Table73[],4,FALSE)</f>
        <v>0</v>
      </c>
      <c r="J32">
        <v>29971</v>
      </c>
      <c r="K32" t="s">
        <v>7</v>
      </c>
      <c r="L32">
        <v>592</v>
      </c>
      <c r="M32">
        <v>0</v>
      </c>
      <c r="P32" s="155">
        <v>29833</v>
      </c>
      <c r="Q32" s="156">
        <v>803</v>
      </c>
      <c r="R32" s="156">
        <v>803</v>
      </c>
    </row>
    <row r="33" spans="1:18" x14ac:dyDescent="0.3">
      <c r="A33">
        <v>29976</v>
      </c>
      <c r="B33" t="s">
        <v>38</v>
      </c>
      <c r="C33">
        <f>VLOOKUP(A33,Table73[],3,FALSE)</f>
        <v>634</v>
      </c>
      <c r="D33">
        <f>VLOOKUP(A33,Table73[],4,FALSE)</f>
        <v>0</v>
      </c>
      <c r="J33">
        <v>29970</v>
      </c>
      <c r="K33" t="s">
        <v>7</v>
      </c>
      <c r="L33">
        <v>610</v>
      </c>
      <c r="M33">
        <v>610</v>
      </c>
      <c r="P33" s="155" t="s">
        <v>30</v>
      </c>
      <c r="Q33" s="156">
        <v>18502.449999999997</v>
      </c>
      <c r="R33" s="156">
        <v>2658</v>
      </c>
    </row>
    <row r="34" spans="1:18" ht="14.4" x14ac:dyDescent="0.3">
      <c r="A34">
        <v>29955</v>
      </c>
      <c r="B34" t="s">
        <v>50</v>
      </c>
      <c r="C34">
        <f>VLOOKUP(A34,Table73[],3,FALSE)</f>
        <v>739</v>
      </c>
      <c r="D34">
        <f>VLOOKUP(A34,Table73[],4,FALSE)</f>
        <v>0</v>
      </c>
      <c r="J34">
        <v>29969</v>
      </c>
      <c r="K34" t="s">
        <v>7</v>
      </c>
      <c r="L34">
        <v>610</v>
      </c>
      <c r="M34">
        <v>610</v>
      </c>
      <c r="P34"/>
      <c r="Q34"/>
      <c r="R34"/>
    </row>
    <row r="35" spans="1:18" ht="14.4" x14ac:dyDescent="0.3">
      <c r="A35">
        <v>29722</v>
      </c>
      <c r="B35" t="s">
        <v>50</v>
      </c>
      <c r="C35">
        <f>VLOOKUP(A35,Table73[],3,FALSE)</f>
        <v>25.7</v>
      </c>
      <c r="D35">
        <f>VLOOKUP(A35,Table73[],4,FALSE)</f>
        <v>0</v>
      </c>
      <c r="J35">
        <v>29968</v>
      </c>
      <c r="K35" t="s">
        <v>12</v>
      </c>
      <c r="L35">
        <v>213</v>
      </c>
      <c r="M35">
        <v>0</v>
      </c>
      <c r="P35"/>
      <c r="Q35"/>
      <c r="R35"/>
    </row>
    <row r="36" spans="1:18" ht="14.4" x14ac:dyDescent="0.3">
      <c r="A36">
        <v>29907</v>
      </c>
      <c r="B36" t="s">
        <v>50</v>
      </c>
      <c r="C36">
        <f>VLOOKUP(A36,Table73[],3,FALSE)</f>
        <v>1205</v>
      </c>
      <c r="D36">
        <f>VLOOKUP(A36,Table73[],4,FALSE)</f>
        <v>0</v>
      </c>
      <c r="J36">
        <v>29967</v>
      </c>
      <c r="K36" t="s">
        <v>11</v>
      </c>
      <c r="L36">
        <v>665</v>
      </c>
      <c r="M36">
        <v>0</v>
      </c>
      <c r="P36"/>
      <c r="Q36"/>
      <c r="R36"/>
    </row>
    <row r="37" spans="1:18" ht="14.4" x14ac:dyDescent="0.3">
      <c r="A37">
        <v>29862</v>
      </c>
      <c r="B37" t="s">
        <v>50</v>
      </c>
      <c r="C37">
        <f>VLOOKUP(A37,Table73[],3,FALSE)</f>
        <v>792</v>
      </c>
      <c r="D37">
        <f>VLOOKUP(A37,Table73[],4,FALSE)</f>
        <v>0</v>
      </c>
      <c r="J37">
        <v>29966</v>
      </c>
      <c r="K37" t="s">
        <v>11</v>
      </c>
      <c r="L37">
        <v>612</v>
      </c>
      <c r="M37">
        <v>0</v>
      </c>
      <c r="P37"/>
      <c r="Q37"/>
      <c r="R37"/>
    </row>
    <row r="38" spans="1:18" ht="14.4" x14ac:dyDescent="0.3">
      <c r="A38">
        <v>29902</v>
      </c>
      <c r="B38" t="s">
        <v>50</v>
      </c>
      <c r="C38">
        <f>VLOOKUP(A38,Table73[],3,FALSE)</f>
        <v>528</v>
      </c>
      <c r="D38">
        <f>VLOOKUP(A38,Table73[],4,FALSE)</f>
        <v>0</v>
      </c>
      <c r="J38">
        <v>29965</v>
      </c>
      <c r="K38" t="s">
        <v>13</v>
      </c>
      <c r="L38">
        <v>1428</v>
      </c>
      <c r="M38">
        <v>0</v>
      </c>
      <c r="P38"/>
      <c r="Q38"/>
      <c r="R38"/>
    </row>
    <row r="39" spans="1:18" ht="14.4" x14ac:dyDescent="0.3">
      <c r="A39">
        <v>29925</v>
      </c>
      <c r="B39" t="s">
        <v>50</v>
      </c>
      <c r="C39">
        <f>VLOOKUP(A39,Table73[],3,FALSE)</f>
        <v>381</v>
      </c>
      <c r="D39">
        <f>VLOOKUP(A39,Table73[],4,FALSE)</f>
        <v>0</v>
      </c>
      <c r="J39">
        <v>29963</v>
      </c>
      <c r="K39" t="s">
        <v>7</v>
      </c>
      <c r="L39">
        <v>413</v>
      </c>
      <c r="M39">
        <v>0</v>
      </c>
      <c r="P39"/>
      <c r="Q39"/>
      <c r="R39"/>
    </row>
    <row r="40" spans="1:18" ht="14.4" x14ac:dyDescent="0.3">
      <c r="A40">
        <v>29886</v>
      </c>
      <c r="B40" t="s">
        <v>50</v>
      </c>
      <c r="C40">
        <f>VLOOKUP(A40,Table73[],3,FALSE)</f>
        <v>852</v>
      </c>
      <c r="D40">
        <f>VLOOKUP(A40,Table73[],4,FALSE)</f>
        <v>0</v>
      </c>
      <c r="J40">
        <v>29962</v>
      </c>
      <c r="K40" t="s">
        <v>66</v>
      </c>
      <c r="L40">
        <v>607</v>
      </c>
      <c r="M40">
        <v>0</v>
      </c>
      <c r="P40"/>
      <c r="Q40"/>
      <c r="R40"/>
    </row>
    <row r="41" spans="1:18" ht="14.4" x14ac:dyDescent="0.3">
      <c r="A41">
        <v>29847</v>
      </c>
      <c r="B41" t="s">
        <v>50</v>
      </c>
      <c r="C41">
        <f>VLOOKUP(A41,Table73[],3,FALSE)</f>
        <v>82</v>
      </c>
      <c r="D41">
        <f>VLOOKUP(A41,Table73[],4,FALSE)</f>
        <v>0</v>
      </c>
      <c r="J41">
        <v>29961</v>
      </c>
      <c r="K41" t="s">
        <v>7</v>
      </c>
      <c r="L41">
        <v>505</v>
      </c>
      <c r="M41">
        <v>0</v>
      </c>
      <c r="P41"/>
      <c r="Q41"/>
      <c r="R41"/>
    </row>
    <row r="42" spans="1:18" ht="14.4" x14ac:dyDescent="0.3">
      <c r="A42">
        <v>29336</v>
      </c>
      <c r="B42" t="s">
        <v>50</v>
      </c>
      <c r="C42">
        <f>VLOOKUP(A42,Table73[],3,FALSE)</f>
        <v>176</v>
      </c>
      <c r="D42">
        <f>VLOOKUP(A42,Table73[],4,FALSE)</f>
        <v>0</v>
      </c>
      <c r="J42">
        <v>29960</v>
      </c>
      <c r="K42" t="s">
        <v>66</v>
      </c>
      <c r="L42">
        <v>546</v>
      </c>
      <c r="M42">
        <v>0</v>
      </c>
      <c r="P42"/>
      <c r="Q42"/>
      <c r="R42"/>
    </row>
    <row r="43" spans="1:18" ht="14.4" x14ac:dyDescent="0.3">
      <c r="A43">
        <v>29778</v>
      </c>
      <c r="B43" t="s">
        <v>50</v>
      </c>
      <c r="C43">
        <f>VLOOKUP(A43,Table73[],3,FALSE)</f>
        <v>425</v>
      </c>
      <c r="D43">
        <f>VLOOKUP(A43,Table73[],4,FALSE)</f>
        <v>0</v>
      </c>
      <c r="J43">
        <v>29959</v>
      </c>
      <c r="K43" t="s">
        <v>66</v>
      </c>
      <c r="L43">
        <v>512</v>
      </c>
      <c r="M43">
        <v>0</v>
      </c>
      <c r="P43"/>
      <c r="Q43"/>
      <c r="R43"/>
    </row>
    <row r="44" spans="1:18" ht="14.4" x14ac:dyDescent="0.3">
      <c r="A44">
        <v>29872</v>
      </c>
      <c r="B44" t="s">
        <v>52</v>
      </c>
      <c r="C44">
        <f>VLOOKUP(A44,Table73[],3,FALSE)</f>
        <v>563</v>
      </c>
      <c r="D44">
        <f>VLOOKUP(A44,Table73[],4,FALSE)</f>
        <v>0</v>
      </c>
      <c r="J44">
        <v>29958</v>
      </c>
      <c r="K44" t="s">
        <v>13</v>
      </c>
      <c r="L44">
        <v>475</v>
      </c>
      <c r="M44">
        <v>0</v>
      </c>
      <c r="P44"/>
      <c r="Q44"/>
      <c r="R44"/>
    </row>
    <row r="45" spans="1:18" ht="14.4" x14ac:dyDescent="0.3">
      <c r="A45">
        <v>29914</v>
      </c>
      <c r="B45" t="s">
        <v>52</v>
      </c>
      <c r="C45">
        <f>VLOOKUP(A45,Table73[],3,FALSE)</f>
        <v>1477</v>
      </c>
      <c r="D45">
        <f>VLOOKUP(A45,Table73[],4,FALSE)</f>
        <v>0</v>
      </c>
      <c r="J45">
        <v>29957</v>
      </c>
      <c r="K45" t="s">
        <v>12</v>
      </c>
      <c r="L45">
        <v>440</v>
      </c>
      <c r="M45">
        <v>0</v>
      </c>
      <c r="P45"/>
      <c r="Q45"/>
      <c r="R45"/>
    </row>
    <row r="46" spans="1:18" ht="14.4" x14ac:dyDescent="0.3">
      <c r="A46">
        <v>29844</v>
      </c>
      <c r="B46" t="s">
        <v>52</v>
      </c>
      <c r="C46">
        <f>VLOOKUP(A46,Table73[],3,FALSE)</f>
        <v>708</v>
      </c>
      <c r="D46">
        <f>VLOOKUP(A46,Table73[],4,FALSE)</f>
        <v>0</v>
      </c>
      <c r="J46">
        <v>29955</v>
      </c>
      <c r="K46" t="s">
        <v>91</v>
      </c>
      <c r="L46">
        <v>739</v>
      </c>
      <c r="M46">
        <v>0</v>
      </c>
      <c r="P46"/>
      <c r="Q46"/>
      <c r="R46"/>
    </row>
    <row r="47" spans="1:18" ht="14.4" x14ac:dyDescent="0.3">
      <c r="A47">
        <v>29893</v>
      </c>
      <c r="B47" t="s">
        <v>52</v>
      </c>
      <c r="C47">
        <f>VLOOKUP(A47,Table73[],3,FALSE)</f>
        <v>458</v>
      </c>
      <c r="D47">
        <f>VLOOKUP(A47,Table73[],4,FALSE)</f>
        <v>0</v>
      </c>
      <c r="J47">
        <v>29954</v>
      </c>
      <c r="K47" t="s">
        <v>13</v>
      </c>
      <c r="L47">
        <v>828</v>
      </c>
      <c r="M47">
        <v>0</v>
      </c>
      <c r="P47"/>
      <c r="Q47"/>
      <c r="R47"/>
    </row>
    <row r="48" spans="1:18" ht="14.4" x14ac:dyDescent="0.3">
      <c r="A48">
        <v>29945</v>
      </c>
      <c r="B48" t="s">
        <v>52</v>
      </c>
      <c r="C48">
        <f>VLOOKUP(A48,Table73[],3,FALSE)</f>
        <v>551</v>
      </c>
      <c r="D48">
        <f>VLOOKUP(A48,Table73[],4,FALSE)</f>
        <v>0</v>
      </c>
      <c r="J48">
        <v>29953</v>
      </c>
      <c r="K48" t="s">
        <v>12</v>
      </c>
      <c r="L48">
        <v>603.65</v>
      </c>
      <c r="M48">
        <v>0</v>
      </c>
      <c r="P48"/>
      <c r="Q48"/>
      <c r="R48"/>
    </row>
    <row r="49" spans="1:18" ht="14.4" x14ac:dyDescent="0.3">
      <c r="A49">
        <v>29923</v>
      </c>
      <c r="B49" t="s">
        <v>52</v>
      </c>
      <c r="C49">
        <f>VLOOKUP(A49,Table73[],3,FALSE)</f>
        <v>436</v>
      </c>
      <c r="D49">
        <f>VLOOKUP(A49,Table73[],4,FALSE)</f>
        <v>0</v>
      </c>
      <c r="J49">
        <v>29952</v>
      </c>
      <c r="K49" t="s">
        <v>13</v>
      </c>
      <c r="L49">
        <v>498</v>
      </c>
      <c r="M49">
        <v>0</v>
      </c>
      <c r="P49"/>
      <c r="Q49"/>
      <c r="R49"/>
    </row>
    <row r="50" spans="1:18" ht="14.4" x14ac:dyDescent="0.3">
      <c r="A50">
        <v>29949</v>
      </c>
      <c r="B50" t="s">
        <v>52</v>
      </c>
      <c r="C50">
        <f>VLOOKUP(A50,Table73[],3,FALSE)</f>
        <v>481</v>
      </c>
      <c r="D50">
        <f>VLOOKUP(A50,Table73[],4,FALSE)</f>
        <v>0</v>
      </c>
      <c r="J50">
        <v>29951</v>
      </c>
      <c r="K50" t="s">
        <v>13</v>
      </c>
      <c r="L50">
        <v>498</v>
      </c>
      <c r="M50">
        <v>0</v>
      </c>
      <c r="P50"/>
      <c r="Q50"/>
      <c r="R50"/>
    </row>
    <row r="51" spans="1:18" ht="14.4" x14ac:dyDescent="0.3">
      <c r="A51">
        <v>29887</v>
      </c>
      <c r="B51" t="s">
        <v>52</v>
      </c>
      <c r="C51">
        <f>VLOOKUP(A51,Table73[],3,FALSE)</f>
        <v>468</v>
      </c>
      <c r="D51">
        <f>VLOOKUP(A51,Table73[],4,FALSE)</f>
        <v>0</v>
      </c>
      <c r="J51">
        <v>29950</v>
      </c>
      <c r="K51" t="s">
        <v>66</v>
      </c>
      <c r="L51">
        <v>469</v>
      </c>
      <c r="M51">
        <v>0</v>
      </c>
      <c r="P51"/>
      <c r="Q51"/>
      <c r="R51"/>
    </row>
    <row r="52" spans="1:18" ht="14.4" x14ac:dyDescent="0.3">
      <c r="A52">
        <v>29919</v>
      </c>
      <c r="B52" t="s">
        <v>52</v>
      </c>
      <c r="C52">
        <f>VLOOKUP(A52,Table73[],3,FALSE)</f>
        <v>1524</v>
      </c>
      <c r="D52">
        <f>VLOOKUP(A52,Table73[],4,FALSE)</f>
        <v>0</v>
      </c>
      <c r="J52">
        <v>29949</v>
      </c>
      <c r="K52" t="s">
        <v>53</v>
      </c>
      <c r="L52">
        <v>481</v>
      </c>
      <c r="M52">
        <v>0</v>
      </c>
      <c r="P52"/>
      <c r="Q52"/>
      <c r="R52"/>
    </row>
    <row r="53" spans="1:18" ht="14.4" x14ac:dyDescent="0.3">
      <c r="A53">
        <v>29453</v>
      </c>
      <c r="B53" t="s">
        <v>52</v>
      </c>
      <c r="C53">
        <f>VLOOKUP(A53,Table73[],3,FALSE)</f>
        <v>75.5</v>
      </c>
      <c r="D53">
        <f>VLOOKUP(A53,Table73[],4,FALSE)</f>
        <v>0</v>
      </c>
      <c r="J53">
        <v>29948</v>
      </c>
      <c r="K53" t="s">
        <v>13</v>
      </c>
      <c r="L53">
        <v>602</v>
      </c>
      <c r="M53">
        <v>0</v>
      </c>
      <c r="P53"/>
      <c r="Q53"/>
      <c r="R53"/>
    </row>
    <row r="54" spans="1:18" ht="14.4" x14ac:dyDescent="0.3">
      <c r="A54">
        <v>29458</v>
      </c>
      <c r="B54" t="s">
        <v>52</v>
      </c>
      <c r="C54">
        <f>VLOOKUP(A54,Table73[],3,FALSE)</f>
        <v>527</v>
      </c>
      <c r="D54">
        <f>VLOOKUP(A54,Table73[],4,FALSE)</f>
        <v>0</v>
      </c>
      <c r="J54">
        <v>29947</v>
      </c>
      <c r="K54" t="s">
        <v>7</v>
      </c>
      <c r="L54">
        <v>-5</v>
      </c>
      <c r="M54">
        <v>0</v>
      </c>
      <c r="P54"/>
      <c r="Q54"/>
      <c r="R54"/>
    </row>
    <row r="55" spans="1:18" ht="14.4" x14ac:dyDescent="0.3">
      <c r="A55">
        <v>29928</v>
      </c>
      <c r="B55" t="s">
        <v>52</v>
      </c>
      <c r="C55">
        <f>VLOOKUP(A55,Table73[],3,FALSE)</f>
        <v>147</v>
      </c>
      <c r="D55">
        <f>VLOOKUP(A55,Table73[],4,FALSE)</f>
        <v>0</v>
      </c>
      <c r="J55">
        <v>29946</v>
      </c>
      <c r="K55" t="s">
        <v>66</v>
      </c>
      <c r="L55">
        <v>579</v>
      </c>
      <c r="M55">
        <v>0</v>
      </c>
      <c r="P55"/>
      <c r="Q55"/>
      <c r="R55"/>
    </row>
    <row r="56" spans="1:18" ht="14.4" x14ac:dyDescent="0.3">
      <c r="A56">
        <v>29962</v>
      </c>
      <c r="B56" t="s">
        <v>64</v>
      </c>
      <c r="C56">
        <f>VLOOKUP(A56,Table73[],3,FALSE)</f>
        <v>607</v>
      </c>
      <c r="D56">
        <f>VLOOKUP(A56,Table73[],4,FALSE)</f>
        <v>0</v>
      </c>
      <c r="J56">
        <v>29945</v>
      </c>
      <c r="K56" t="s">
        <v>53</v>
      </c>
      <c r="L56">
        <v>551</v>
      </c>
      <c r="M56">
        <v>0</v>
      </c>
      <c r="P56"/>
      <c r="Q56"/>
      <c r="R56"/>
    </row>
    <row r="57" spans="1:18" ht="14.4" x14ac:dyDescent="0.3">
      <c r="A57">
        <v>29898</v>
      </c>
      <c r="B57" t="s">
        <v>64</v>
      </c>
      <c r="C57">
        <f>VLOOKUP(A57,Table73[],3,FALSE)</f>
        <v>480</v>
      </c>
      <c r="D57">
        <f>VLOOKUP(A57,Table73[],4,FALSE)</f>
        <v>0</v>
      </c>
      <c r="J57">
        <v>29944</v>
      </c>
      <c r="K57" t="s">
        <v>7</v>
      </c>
      <c r="L57">
        <v>536</v>
      </c>
      <c r="M57">
        <v>0</v>
      </c>
      <c r="P57"/>
      <c r="Q57"/>
      <c r="R57"/>
    </row>
    <row r="58" spans="1:18" ht="14.4" x14ac:dyDescent="0.3">
      <c r="A58">
        <v>29918</v>
      </c>
      <c r="B58" t="s">
        <v>64</v>
      </c>
      <c r="C58">
        <f>VLOOKUP(A58,Table73[],3,FALSE)</f>
        <v>658</v>
      </c>
      <c r="D58">
        <f>VLOOKUP(A58,Table73[],4,FALSE)</f>
        <v>0</v>
      </c>
      <c r="J58">
        <v>29943</v>
      </c>
      <c r="K58" t="s">
        <v>66</v>
      </c>
      <c r="L58">
        <v>1147</v>
      </c>
      <c r="M58">
        <v>1147</v>
      </c>
      <c r="P58"/>
      <c r="Q58"/>
      <c r="R58"/>
    </row>
    <row r="59" spans="1:18" ht="14.4" x14ac:dyDescent="0.3">
      <c r="A59">
        <v>29877</v>
      </c>
      <c r="B59" t="s">
        <v>64</v>
      </c>
      <c r="C59">
        <f>VLOOKUP(A59,Table73[],3,FALSE)</f>
        <v>455</v>
      </c>
      <c r="D59">
        <f>VLOOKUP(A59,Table73[],4,FALSE)</f>
        <v>0</v>
      </c>
      <c r="J59">
        <v>29942</v>
      </c>
      <c r="K59" t="s">
        <v>11</v>
      </c>
      <c r="L59">
        <v>438</v>
      </c>
      <c r="M59">
        <v>0</v>
      </c>
      <c r="P59"/>
      <c r="Q59"/>
      <c r="R59"/>
    </row>
    <row r="60" spans="1:18" ht="14.4" x14ac:dyDescent="0.3">
      <c r="A60">
        <v>29622</v>
      </c>
      <c r="B60" t="s">
        <v>64</v>
      </c>
      <c r="C60">
        <f>VLOOKUP(A60,Table73[],3,FALSE)</f>
        <v>83</v>
      </c>
      <c r="D60">
        <f>VLOOKUP(A60,Table73[],4,FALSE)</f>
        <v>0</v>
      </c>
      <c r="J60">
        <v>29941</v>
      </c>
      <c r="K60" t="s">
        <v>7</v>
      </c>
      <c r="L60">
        <v>546</v>
      </c>
      <c r="M60">
        <v>0</v>
      </c>
      <c r="P60"/>
      <c r="Q60"/>
      <c r="R60"/>
    </row>
    <row r="61" spans="1:18" ht="14.4" x14ac:dyDescent="0.3">
      <c r="A61">
        <v>29960</v>
      </c>
      <c r="B61" t="s">
        <v>64</v>
      </c>
      <c r="C61">
        <f>VLOOKUP(A61,Table73[],3,FALSE)</f>
        <v>546</v>
      </c>
      <c r="D61">
        <f>VLOOKUP(A61,Table73[],4,FALSE)</f>
        <v>0</v>
      </c>
      <c r="J61">
        <v>29940</v>
      </c>
      <c r="K61" t="s">
        <v>11</v>
      </c>
      <c r="L61">
        <v>498</v>
      </c>
      <c r="M61">
        <v>0</v>
      </c>
      <c r="P61"/>
      <c r="Q61"/>
      <c r="R61"/>
    </row>
    <row r="62" spans="1:18" ht="14.4" x14ac:dyDescent="0.3">
      <c r="A62">
        <v>29959</v>
      </c>
      <c r="B62" t="s">
        <v>64</v>
      </c>
      <c r="C62">
        <f>VLOOKUP(A62,Table73[],3,FALSE)</f>
        <v>512</v>
      </c>
      <c r="D62">
        <f>VLOOKUP(A62,Table73[],4,FALSE)</f>
        <v>0</v>
      </c>
      <c r="J62">
        <v>29939</v>
      </c>
      <c r="K62" t="s">
        <v>18</v>
      </c>
      <c r="L62">
        <v>763</v>
      </c>
      <c r="M62">
        <v>0</v>
      </c>
      <c r="P62"/>
      <c r="Q62"/>
      <c r="R62"/>
    </row>
    <row r="63" spans="1:18" ht="14.4" x14ac:dyDescent="0.3">
      <c r="A63">
        <v>29950</v>
      </c>
      <c r="B63" t="s">
        <v>64</v>
      </c>
      <c r="C63">
        <f>VLOOKUP(A63,Table73[],3,FALSE)</f>
        <v>469</v>
      </c>
      <c r="D63">
        <f>VLOOKUP(A63,Table73[],4,FALSE)</f>
        <v>0</v>
      </c>
      <c r="J63">
        <v>29937</v>
      </c>
      <c r="K63" t="s">
        <v>7</v>
      </c>
      <c r="L63">
        <v>567</v>
      </c>
      <c r="M63">
        <v>0</v>
      </c>
      <c r="P63"/>
      <c r="Q63"/>
      <c r="R63"/>
    </row>
    <row r="64" spans="1:18" ht="14.4" x14ac:dyDescent="0.3">
      <c r="A64">
        <v>29943</v>
      </c>
      <c r="B64" t="s">
        <v>64</v>
      </c>
      <c r="C64">
        <f>VLOOKUP(A64,Table73[],3,FALSE)</f>
        <v>1147</v>
      </c>
      <c r="D64">
        <f>VLOOKUP(A64,Table73[],4,FALSE)</f>
        <v>1147</v>
      </c>
      <c r="J64">
        <v>29935</v>
      </c>
      <c r="K64" t="s">
        <v>7</v>
      </c>
      <c r="L64">
        <v>767</v>
      </c>
      <c r="M64">
        <v>0</v>
      </c>
      <c r="P64"/>
      <c r="Q64"/>
      <c r="R64"/>
    </row>
    <row r="65" spans="1:18" ht="14.4" x14ac:dyDescent="0.3">
      <c r="A65">
        <v>29904</v>
      </c>
      <c r="B65" t="s">
        <v>64</v>
      </c>
      <c r="C65">
        <f>VLOOKUP(A65,Table73[],3,FALSE)</f>
        <v>70</v>
      </c>
      <c r="D65">
        <f>VLOOKUP(A65,Table73[],4,FALSE)</f>
        <v>0</v>
      </c>
      <c r="J65">
        <v>29933</v>
      </c>
      <c r="K65" t="s">
        <v>7</v>
      </c>
      <c r="L65">
        <v>651</v>
      </c>
      <c r="M65">
        <v>0</v>
      </c>
      <c r="P65"/>
      <c r="Q65"/>
      <c r="R65"/>
    </row>
    <row r="66" spans="1:18" ht="14.4" x14ac:dyDescent="0.3">
      <c r="A66">
        <v>29848</v>
      </c>
      <c r="B66" t="s">
        <v>64</v>
      </c>
      <c r="C66">
        <f>VLOOKUP(A66,Table73[],3,FALSE)</f>
        <v>117</v>
      </c>
      <c r="D66">
        <f>VLOOKUP(A66,Table73[],4,FALSE)</f>
        <v>0</v>
      </c>
      <c r="J66">
        <v>29932</v>
      </c>
      <c r="K66" t="s">
        <v>7</v>
      </c>
      <c r="L66">
        <v>508</v>
      </c>
      <c r="M66">
        <v>508</v>
      </c>
      <c r="P66"/>
      <c r="Q66"/>
      <c r="R66"/>
    </row>
    <row r="67" spans="1:18" ht="14.4" x14ac:dyDescent="0.3">
      <c r="A67">
        <v>29696</v>
      </c>
      <c r="B67" t="s">
        <v>64</v>
      </c>
      <c r="C67">
        <f>VLOOKUP(A67,Table73[],3,FALSE)</f>
        <v>1569</v>
      </c>
      <c r="D67">
        <f>VLOOKUP(A67,Table73[],4,FALSE)</f>
        <v>0</v>
      </c>
      <c r="J67">
        <v>29930</v>
      </c>
      <c r="K67" t="s">
        <v>11</v>
      </c>
      <c r="L67">
        <v>243</v>
      </c>
      <c r="M67">
        <v>0</v>
      </c>
      <c r="P67"/>
      <c r="Q67"/>
      <c r="R67"/>
    </row>
    <row r="68" spans="1:18" ht="14.4" x14ac:dyDescent="0.3">
      <c r="A68">
        <v>29640</v>
      </c>
      <c r="B68" t="s">
        <v>64</v>
      </c>
      <c r="C68">
        <f>VLOOKUP(A68,Table73[],3,FALSE)</f>
        <v>637</v>
      </c>
      <c r="D68">
        <f>VLOOKUP(A68,Table73[],4,FALSE)</f>
        <v>0</v>
      </c>
      <c r="J68">
        <v>29929</v>
      </c>
      <c r="K68" t="s">
        <v>9</v>
      </c>
      <c r="L68">
        <v>654</v>
      </c>
      <c r="M68">
        <v>0</v>
      </c>
      <c r="P68"/>
      <c r="Q68"/>
      <c r="R68"/>
    </row>
    <row r="69" spans="1:18" ht="14.4" x14ac:dyDescent="0.3">
      <c r="A69">
        <v>29854</v>
      </c>
      <c r="B69" t="s">
        <v>64</v>
      </c>
      <c r="C69">
        <f>VLOOKUP(A69,Table73[],3,FALSE)</f>
        <v>261</v>
      </c>
      <c r="D69">
        <f>VLOOKUP(A69,Table73[],4,FALSE)</f>
        <v>0</v>
      </c>
      <c r="J69">
        <v>29928</v>
      </c>
      <c r="K69" t="s">
        <v>7</v>
      </c>
      <c r="L69">
        <v>147</v>
      </c>
      <c r="M69">
        <v>0</v>
      </c>
      <c r="P69"/>
      <c r="Q69"/>
      <c r="R69"/>
    </row>
    <row r="70" spans="1:18" ht="14.4" x14ac:dyDescent="0.3">
      <c r="A70">
        <v>29585</v>
      </c>
      <c r="B70" t="s">
        <v>64</v>
      </c>
      <c r="C70">
        <f>VLOOKUP(A70,Table73[],3,FALSE)</f>
        <v>3000</v>
      </c>
      <c r="D70">
        <f>VLOOKUP(A70,Table73[],4,FALSE)</f>
        <v>0</v>
      </c>
      <c r="J70">
        <v>29927</v>
      </c>
      <c r="K70" t="s">
        <v>9</v>
      </c>
      <c r="L70">
        <v>621</v>
      </c>
      <c r="M70">
        <v>0</v>
      </c>
      <c r="P70"/>
      <c r="Q70"/>
      <c r="R70"/>
    </row>
    <row r="71" spans="1:18" ht="14.4" x14ac:dyDescent="0.3">
      <c r="A71">
        <v>29946</v>
      </c>
      <c r="B71" t="s">
        <v>64</v>
      </c>
      <c r="C71">
        <f>VLOOKUP(A71,Table73[],3,FALSE)</f>
        <v>579</v>
      </c>
      <c r="D71">
        <f>VLOOKUP(A71,Table73[],4,FALSE)</f>
        <v>0</v>
      </c>
      <c r="J71">
        <v>29926</v>
      </c>
      <c r="K71" t="s">
        <v>8</v>
      </c>
      <c r="L71">
        <v>585</v>
      </c>
      <c r="M71">
        <v>0</v>
      </c>
      <c r="P71"/>
      <c r="Q71"/>
      <c r="R71"/>
    </row>
    <row r="72" spans="1:18" ht="14.4" x14ac:dyDescent="0.3">
      <c r="A72">
        <v>29750</v>
      </c>
      <c r="B72" t="s">
        <v>64</v>
      </c>
      <c r="C72">
        <f>VLOOKUP(A72,Table73[],3,FALSE)</f>
        <v>1490.3</v>
      </c>
      <c r="D72">
        <f>VLOOKUP(A72,Table73[],4,FALSE)</f>
        <v>0</v>
      </c>
      <c r="J72">
        <v>29925</v>
      </c>
      <c r="K72" t="s">
        <v>91</v>
      </c>
      <c r="L72">
        <v>381</v>
      </c>
      <c r="M72">
        <v>0</v>
      </c>
      <c r="P72"/>
      <c r="Q72"/>
      <c r="R72"/>
    </row>
    <row r="73" spans="1:18" ht="14.4" x14ac:dyDescent="0.3">
      <c r="A73">
        <v>29759</v>
      </c>
      <c r="B73" t="s">
        <v>4</v>
      </c>
      <c r="C73">
        <f>VLOOKUP(A73,Table73[],3,FALSE)</f>
        <v>400</v>
      </c>
      <c r="D73">
        <f>VLOOKUP(A73,Table73[],4,FALSE)</f>
        <v>0</v>
      </c>
      <c r="J73">
        <v>29924</v>
      </c>
      <c r="K73" t="s">
        <v>9</v>
      </c>
      <c r="L73">
        <v>454</v>
      </c>
      <c r="M73">
        <v>454</v>
      </c>
      <c r="P73"/>
      <c r="Q73"/>
      <c r="R73"/>
    </row>
    <row r="74" spans="1:18" ht="14.4" x14ac:dyDescent="0.3">
      <c r="A74">
        <v>29861</v>
      </c>
      <c r="B74" t="s">
        <v>4</v>
      </c>
      <c r="C74">
        <f>VLOOKUP(A74,Table73[],3,FALSE)</f>
        <v>423</v>
      </c>
      <c r="D74">
        <f>VLOOKUP(A74,Table73[],4,FALSE)</f>
        <v>0</v>
      </c>
      <c r="J74">
        <v>29923</v>
      </c>
      <c r="K74" t="s">
        <v>53</v>
      </c>
      <c r="L74">
        <v>436</v>
      </c>
      <c r="M74">
        <v>0</v>
      </c>
      <c r="P74"/>
      <c r="Q74"/>
      <c r="R74"/>
    </row>
    <row r="75" spans="1:18" ht="14.4" x14ac:dyDescent="0.3">
      <c r="A75">
        <v>29903</v>
      </c>
      <c r="B75" t="s">
        <v>4</v>
      </c>
      <c r="C75">
        <f>VLOOKUP(A75,Table73[],3,FALSE)</f>
        <v>458</v>
      </c>
      <c r="D75">
        <f>VLOOKUP(A75,Table73[],4,FALSE)</f>
        <v>0</v>
      </c>
      <c r="J75">
        <v>29922</v>
      </c>
      <c r="K75" t="s">
        <v>11</v>
      </c>
      <c r="L75">
        <v>1500</v>
      </c>
      <c r="M75">
        <v>0</v>
      </c>
      <c r="P75"/>
      <c r="Q75"/>
      <c r="R75"/>
    </row>
    <row r="76" spans="1:18" ht="14.4" x14ac:dyDescent="0.3">
      <c r="A76">
        <v>29869</v>
      </c>
      <c r="B76" t="s">
        <v>4</v>
      </c>
      <c r="C76">
        <f>VLOOKUP(A76,Table73[],3,FALSE)</f>
        <v>828</v>
      </c>
      <c r="D76">
        <f>VLOOKUP(A76,Table73[],4,FALSE)</f>
        <v>0</v>
      </c>
      <c r="J76">
        <v>29921</v>
      </c>
      <c r="K76" t="s">
        <v>7</v>
      </c>
      <c r="L76">
        <v>40</v>
      </c>
      <c r="M76">
        <v>0</v>
      </c>
      <c r="P76"/>
      <c r="Q76"/>
      <c r="R76"/>
    </row>
    <row r="77" spans="1:18" ht="14.4" x14ac:dyDescent="0.3">
      <c r="A77">
        <v>29838</v>
      </c>
      <c r="B77" t="s">
        <v>4</v>
      </c>
      <c r="C77">
        <f>VLOOKUP(A77,Table73[],3,FALSE)</f>
        <v>547</v>
      </c>
      <c r="D77">
        <f>VLOOKUP(A77,Table73[],4,FALSE)</f>
        <v>0</v>
      </c>
      <c r="J77">
        <v>29920</v>
      </c>
      <c r="K77" t="s">
        <v>11</v>
      </c>
      <c r="L77">
        <v>1347</v>
      </c>
      <c r="M77">
        <v>0</v>
      </c>
      <c r="P77"/>
      <c r="Q77"/>
      <c r="R77"/>
    </row>
    <row r="78" spans="1:18" ht="14.4" x14ac:dyDescent="0.3">
      <c r="A78">
        <v>29952</v>
      </c>
      <c r="B78" t="s">
        <v>4</v>
      </c>
      <c r="C78">
        <f>VLOOKUP(A78,Table73[],3,FALSE)</f>
        <v>498</v>
      </c>
      <c r="D78">
        <f>VLOOKUP(A78,Table73[],4,FALSE)</f>
        <v>0</v>
      </c>
      <c r="J78">
        <v>29919</v>
      </c>
      <c r="K78" t="s">
        <v>53</v>
      </c>
      <c r="L78">
        <v>1524</v>
      </c>
      <c r="M78">
        <v>0</v>
      </c>
      <c r="P78"/>
      <c r="Q78"/>
      <c r="R78"/>
    </row>
    <row r="79" spans="1:18" ht="14.4" x14ac:dyDescent="0.3">
      <c r="A79">
        <v>29951</v>
      </c>
      <c r="B79" t="s">
        <v>4</v>
      </c>
      <c r="C79">
        <f>VLOOKUP(A79,Table73[],3,FALSE)</f>
        <v>498</v>
      </c>
      <c r="D79">
        <f>VLOOKUP(A79,Table73[],4,FALSE)</f>
        <v>0</v>
      </c>
      <c r="J79">
        <v>29918</v>
      </c>
      <c r="K79" t="s">
        <v>66</v>
      </c>
      <c r="L79">
        <v>658</v>
      </c>
      <c r="M79">
        <v>0</v>
      </c>
      <c r="P79"/>
      <c r="Q79"/>
      <c r="R79"/>
    </row>
    <row r="80" spans="1:18" ht="14.4" x14ac:dyDescent="0.3">
      <c r="A80">
        <v>29948</v>
      </c>
      <c r="B80" t="s">
        <v>4</v>
      </c>
      <c r="C80">
        <f>VLOOKUP(A80,Table73[],3,FALSE)</f>
        <v>602</v>
      </c>
      <c r="D80">
        <f>VLOOKUP(A80,Table73[],4,FALSE)</f>
        <v>0</v>
      </c>
      <c r="J80">
        <v>29917</v>
      </c>
      <c r="K80" t="s">
        <v>13</v>
      </c>
      <c r="L80">
        <v>389</v>
      </c>
      <c r="M80">
        <v>0</v>
      </c>
      <c r="P80"/>
      <c r="Q80"/>
      <c r="R80"/>
    </row>
    <row r="81" spans="1:18" ht="14.4" x14ac:dyDescent="0.3">
      <c r="A81">
        <v>29894</v>
      </c>
      <c r="B81" t="s">
        <v>4</v>
      </c>
      <c r="C81">
        <f>VLOOKUP(A81,Table73[],3,FALSE)</f>
        <v>860</v>
      </c>
      <c r="D81">
        <f>VLOOKUP(A81,Table73[],4,FALSE)</f>
        <v>0</v>
      </c>
      <c r="J81">
        <v>29916</v>
      </c>
      <c r="K81" t="s">
        <v>9</v>
      </c>
      <c r="L81">
        <v>0</v>
      </c>
      <c r="M81">
        <v>0</v>
      </c>
      <c r="P81"/>
      <c r="Q81"/>
      <c r="R81"/>
    </row>
    <row r="82" spans="1:18" ht="14.4" x14ac:dyDescent="0.3">
      <c r="A82">
        <v>29965</v>
      </c>
      <c r="B82" t="s">
        <v>4</v>
      </c>
      <c r="C82">
        <f>VLOOKUP(A82,Table73[],3,FALSE)</f>
        <v>1428</v>
      </c>
      <c r="D82">
        <f>VLOOKUP(A82,Table73[],4,FALSE)</f>
        <v>0</v>
      </c>
      <c r="J82">
        <v>29915</v>
      </c>
      <c r="K82" t="s">
        <v>9</v>
      </c>
      <c r="L82">
        <v>527</v>
      </c>
      <c r="M82">
        <v>527</v>
      </c>
      <c r="P82"/>
      <c r="Q82"/>
      <c r="R82"/>
    </row>
    <row r="83" spans="1:18" ht="14.4" x14ac:dyDescent="0.3">
      <c r="A83">
        <v>29819</v>
      </c>
      <c r="B83" t="s">
        <v>4</v>
      </c>
      <c r="C83">
        <f>VLOOKUP(A83,Table73[],3,FALSE)</f>
        <v>462</v>
      </c>
      <c r="D83">
        <f>VLOOKUP(A83,Table73[],4,FALSE)</f>
        <v>0</v>
      </c>
      <c r="J83">
        <v>29914</v>
      </c>
      <c r="K83" t="s">
        <v>53</v>
      </c>
      <c r="L83">
        <v>1477</v>
      </c>
      <c r="M83">
        <v>0</v>
      </c>
      <c r="P83"/>
      <c r="Q83"/>
      <c r="R83"/>
    </row>
    <row r="84" spans="1:18" ht="14.4" x14ac:dyDescent="0.3">
      <c r="A84">
        <v>29776</v>
      </c>
      <c r="B84" t="s">
        <v>4</v>
      </c>
      <c r="C84">
        <f>VLOOKUP(A84,Table73[],3,FALSE)</f>
        <v>452</v>
      </c>
      <c r="D84">
        <f>VLOOKUP(A84,Table73[],4,FALSE)</f>
        <v>0</v>
      </c>
      <c r="J84">
        <v>29910</v>
      </c>
      <c r="K84" t="s">
        <v>7</v>
      </c>
      <c r="L84">
        <v>1518</v>
      </c>
      <c r="M84">
        <v>0</v>
      </c>
      <c r="P84"/>
      <c r="Q84"/>
      <c r="R84"/>
    </row>
    <row r="85" spans="1:18" ht="14.4" x14ac:dyDescent="0.3">
      <c r="A85">
        <v>29954</v>
      </c>
      <c r="B85" t="s">
        <v>4</v>
      </c>
      <c r="C85">
        <f>VLOOKUP(A85,Table73[],3,FALSE)</f>
        <v>828</v>
      </c>
      <c r="D85">
        <f>VLOOKUP(A85,Table73[],4,FALSE)</f>
        <v>0</v>
      </c>
      <c r="J85">
        <v>29909</v>
      </c>
      <c r="K85" t="s">
        <v>7</v>
      </c>
      <c r="L85">
        <v>1584</v>
      </c>
      <c r="M85">
        <v>0</v>
      </c>
      <c r="P85"/>
      <c r="Q85"/>
      <c r="R85"/>
    </row>
    <row r="86" spans="1:18" ht="14.4" x14ac:dyDescent="0.3">
      <c r="A86">
        <v>29870</v>
      </c>
      <c r="B86" t="s">
        <v>4</v>
      </c>
      <c r="C86">
        <f>VLOOKUP(A86,Table73[],3,FALSE)</f>
        <v>622</v>
      </c>
      <c r="D86">
        <f>VLOOKUP(A86,Table73[],4,FALSE)</f>
        <v>0</v>
      </c>
      <c r="J86">
        <v>29908</v>
      </c>
      <c r="K86" t="s">
        <v>8</v>
      </c>
      <c r="L86">
        <v>464</v>
      </c>
      <c r="M86">
        <v>0</v>
      </c>
      <c r="P86"/>
      <c r="Q86"/>
      <c r="R86"/>
    </row>
    <row r="87" spans="1:18" ht="14.4" x14ac:dyDescent="0.3">
      <c r="A87">
        <v>29842</v>
      </c>
      <c r="B87" t="s">
        <v>4</v>
      </c>
      <c r="C87">
        <f>VLOOKUP(A87,Table73[],3,FALSE)</f>
        <v>152</v>
      </c>
      <c r="D87">
        <f>VLOOKUP(A87,Table73[],4,FALSE)</f>
        <v>0</v>
      </c>
      <c r="J87">
        <v>29907</v>
      </c>
      <c r="K87" t="s">
        <v>91</v>
      </c>
      <c r="L87">
        <v>1205</v>
      </c>
      <c r="M87">
        <v>0</v>
      </c>
      <c r="P87"/>
      <c r="Q87"/>
      <c r="R87"/>
    </row>
    <row r="88" spans="1:18" ht="14.4" x14ac:dyDescent="0.3">
      <c r="A88">
        <v>29880</v>
      </c>
      <c r="B88" t="s">
        <v>4</v>
      </c>
      <c r="C88">
        <f>VLOOKUP(A88,Table73[],3,FALSE)</f>
        <v>136</v>
      </c>
      <c r="D88">
        <f>VLOOKUP(A88,Table73[],4,FALSE)</f>
        <v>0</v>
      </c>
      <c r="J88">
        <v>29906</v>
      </c>
      <c r="K88" t="s">
        <v>7</v>
      </c>
      <c r="L88">
        <v>795</v>
      </c>
      <c r="M88">
        <v>0</v>
      </c>
      <c r="P88"/>
      <c r="Q88"/>
      <c r="R88"/>
    </row>
    <row r="89" spans="1:18" ht="14.4" x14ac:dyDescent="0.3">
      <c r="A89">
        <v>29876</v>
      </c>
      <c r="B89" t="s">
        <v>4</v>
      </c>
      <c r="C89">
        <f>VLOOKUP(A89,Table73[],3,FALSE)</f>
        <v>465</v>
      </c>
      <c r="D89">
        <f>VLOOKUP(A89,Table73[],4,FALSE)</f>
        <v>0</v>
      </c>
      <c r="J89">
        <v>29905</v>
      </c>
      <c r="K89" t="s">
        <v>7</v>
      </c>
      <c r="L89">
        <v>648</v>
      </c>
      <c r="M89">
        <v>0</v>
      </c>
      <c r="P89"/>
      <c r="Q89"/>
      <c r="R89"/>
    </row>
    <row r="90" spans="1:18" ht="14.4" x14ac:dyDescent="0.3">
      <c r="A90">
        <v>29693</v>
      </c>
      <c r="B90" t="s">
        <v>4</v>
      </c>
      <c r="C90">
        <f>VLOOKUP(A90,Table73[],3,FALSE)</f>
        <v>459</v>
      </c>
      <c r="D90">
        <f>VLOOKUP(A90,Table73[],4,FALSE)</f>
        <v>0</v>
      </c>
      <c r="J90">
        <v>29904</v>
      </c>
      <c r="K90" t="s">
        <v>66</v>
      </c>
      <c r="L90">
        <v>70</v>
      </c>
      <c r="M90">
        <v>0</v>
      </c>
      <c r="P90"/>
      <c r="Q90"/>
      <c r="R90"/>
    </row>
    <row r="91" spans="1:18" ht="14.4" x14ac:dyDescent="0.3">
      <c r="A91">
        <v>29843</v>
      </c>
      <c r="B91" t="s">
        <v>4</v>
      </c>
      <c r="C91">
        <f>VLOOKUP(A91,Table73[],3,FALSE)</f>
        <v>35</v>
      </c>
      <c r="D91">
        <f>VLOOKUP(A91,Table73[],4,FALSE)</f>
        <v>0</v>
      </c>
      <c r="J91">
        <v>29903</v>
      </c>
      <c r="K91" t="s">
        <v>13</v>
      </c>
      <c r="L91">
        <v>458</v>
      </c>
      <c r="M91">
        <v>0</v>
      </c>
      <c r="P91"/>
      <c r="Q91"/>
      <c r="R91"/>
    </row>
    <row r="92" spans="1:18" ht="14.4" x14ac:dyDescent="0.3">
      <c r="A92">
        <v>29958</v>
      </c>
      <c r="B92" t="s">
        <v>4</v>
      </c>
      <c r="C92">
        <f>VLOOKUP(A92,Table73[],3,FALSE)</f>
        <v>475</v>
      </c>
      <c r="D92">
        <f>VLOOKUP(A92,Table73[],4,FALSE)</f>
        <v>0</v>
      </c>
      <c r="J92">
        <v>29902</v>
      </c>
      <c r="K92" t="s">
        <v>91</v>
      </c>
      <c r="L92">
        <v>528</v>
      </c>
      <c r="M92">
        <v>0</v>
      </c>
      <c r="P92"/>
      <c r="Q92"/>
      <c r="R92"/>
    </row>
    <row r="93" spans="1:18" ht="14.4" x14ac:dyDescent="0.3">
      <c r="A93">
        <v>29917</v>
      </c>
      <c r="B93" t="s">
        <v>4</v>
      </c>
      <c r="C93">
        <f>VLOOKUP(A93,Table73[],3,FALSE)</f>
        <v>389</v>
      </c>
      <c r="D93">
        <f>VLOOKUP(A93,Table73[],4,FALSE)</f>
        <v>0</v>
      </c>
      <c r="J93">
        <v>29901</v>
      </c>
      <c r="K93" t="s">
        <v>9</v>
      </c>
      <c r="L93">
        <v>441</v>
      </c>
      <c r="M93">
        <v>0</v>
      </c>
      <c r="P93"/>
      <c r="Q93"/>
      <c r="R93"/>
    </row>
    <row r="94" spans="1:18" ht="14.4" x14ac:dyDescent="0.3">
      <c r="A94">
        <v>29890</v>
      </c>
      <c r="B94" t="s">
        <v>4</v>
      </c>
      <c r="C94">
        <f>VLOOKUP(A94,Table73[],3,FALSE)</f>
        <v>1082</v>
      </c>
      <c r="D94">
        <f>VLOOKUP(A94,Table73[],4,FALSE)</f>
        <v>0</v>
      </c>
      <c r="J94">
        <v>29900</v>
      </c>
      <c r="K94" t="s">
        <v>9</v>
      </c>
      <c r="L94">
        <v>486</v>
      </c>
      <c r="M94">
        <v>0</v>
      </c>
      <c r="P94"/>
      <c r="Q94"/>
      <c r="R94"/>
    </row>
    <row r="95" spans="1:18" ht="14.4" x14ac:dyDescent="0.3">
      <c r="A95">
        <v>29398</v>
      </c>
      <c r="B95" t="s">
        <v>4</v>
      </c>
      <c r="C95">
        <f>VLOOKUP(A95,Table73[],3,FALSE)</f>
        <v>855</v>
      </c>
      <c r="D95">
        <f>VLOOKUP(A95,Table73[],4,FALSE)</f>
        <v>0</v>
      </c>
      <c r="J95">
        <v>29899</v>
      </c>
      <c r="K95" t="s">
        <v>18</v>
      </c>
      <c r="L95">
        <v>394</v>
      </c>
      <c r="M95">
        <v>0</v>
      </c>
      <c r="P95"/>
      <c r="Q95"/>
      <c r="R95"/>
    </row>
    <row r="96" spans="1:18" ht="14.4" x14ac:dyDescent="0.3">
      <c r="A96">
        <v>29529</v>
      </c>
      <c r="B96" t="s">
        <v>108</v>
      </c>
      <c r="C96">
        <f>VLOOKUP(A96,Table73[],3,FALSE)</f>
        <v>342</v>
      </c>
      <c r="D96">
        <f>VLOOKUP(A96,Table73[],4,FALSE)</f>
        <v>0</v>
      </c>
      <c r="J96">
        <v>29898</v>
      </c>
      <c r="K96" t="s">
        <v>66</v>
      </c>
      <c r="L96">
        <v>480</v>
      </c>
      <c r="M96">
        <v>0</v>
      </c>
      <c r="P96"/>
      <c r="Q96"/>
      <c r="R96"/>
    </row>
    <row r="97" spans="1:18" ht="14.4" x14ac:dyDescent="0.3">
      <c r="A97">
        <v>29953</v>
      </c>
      <c r="B97" t="s">
        <v>108</v>
      </c>
      <c r="C97">
        <f>VLOOKUP(A97,Table73[],3,FALSE)</f>
        <v>603.65</v>
      </c>
      <c r="D97">
        <f>VLOOKUP(A97,Table73[],4,FALSE)</f>
        <v>0</v>
      </c>
      <c r="J97">
        <v>29897</v>
      </c>
      <c r="K97" t="s">
        <v>18</v>
      </c>
      <c r="L97">
        <v>1039</v>
      </c>
      <c r="M97">
        <v>1039</v>
      </c>
      <c r="P97"/>
      <c r="Q97"/>
      <c r="R97"/>
    </row>
    <row r="98" spans="1:18" ht="14.4" x14ac:dyDescent="0.3">
      <c r="A98">
        <v>29968</v>
      </c>
      <c r="B98" t="s">
        <v>108</v>
      </c>
      <c r="C98">
        <f>VLOOKUP(A98,Table73[],3,FALSE)</f>
        <v>213</v>
      </c>
      <c r="D98">
        <f>VLOOKUP(A98,Table73[],4,FALSE)</f>
        <v>0</v>
      </c>
      <c r="J98">
        <v>29896</v>
      </c>
      <c r="K98" t="s">
        <v>7</v>
      </c>
      <c r="L98">
        <v>492</v>
      </c>
      <c r="M98">
        <v>0</v>
      </c>
      <c r="P98"/>
      <c r="Q98"/>
      <c r="R98"/>
    </row>
    <row r="99" spans="1:18" ht="14.4" x14ac:dyDescent="0.3">
      <c r="A99">
        <v>29957</v>
      </c>
      <c r="B99" t="s">
        <v>108</v>
      </c>
      <c r="C99">
        <f>VLOOKUP(A99,Table73[],3,FALSE)</f>
        <v>440</v>
      </c>
      <c r="D99">
        <f>VLOOKUP(A99,Table73[],4,FALSE)</f>
        <v>0</v>
      </c>
      <c r="J99">
        <v>29895</v>
      </c>
      <c r="K99" t="s">
        <v>7</v>
      </c>
      <c r="L99">
        <v>447</v>
      </c>
      <c r="M99">
        <v>0</v>
      </c>
      <c r="P99"/>
      <c r="Q99"/>
      <c r="R99"/>
    </row>
    <row r="100" spans="1:18" ht="14.4" x14ac:dyDescent="0.3">
      <c r="A100">
        <v>29851</v>
      </c>
      <c r="B100" t="s">
        <v>108</v>
      </c>
      <c r="C100">
        <f>VLOOKUP(A100,Table73[],3,FALSE)</f>
        <v>502</v>
      </c>
      <c r="D100">
        <f>VLOOKUP(A100,Table73[],4,FALSE)</f>
        <v>0</v>
      </c>
      <c r="J100">
        <v>29894</v>
      </c>
      <c r="K100" t="s">
        <v>13</v>
      </c>
      <c r="L100">
        <v>860</v>
      </c>
      <c r="M100">
        <v>0</v>
      </c>
      <c r="P100"/>
      <c r="Q100"/>
      <c r="R100"/>
    </row>
    <row r="101" spans="1:18" ht="14.4" x14ac:dyDescent="0.3">
      <c r="A101">
        <v>29875</v>
      </c>
      <c r="B101" t="s">
        <v>108</v>
      </c>
      <c r="C101">
        <f>VLOOKUP(A101,Table73[],3,FALSE)</f>
        <v>498</v>
      </c>
      <c r="D101">
        <f>VLOOKUP(A101,Table73[],4,FALSE)</f>
        <v>0</v>
      </c>
      <c r="J101">
        <v>29893</v>
      </c>
      <c r="K101" t="s">
        <v>53</v>
      </c>
      <c r="L101">
        <v>458</v>
      </c>
      <c r="M101">
        <v>0</v>
      </c>
      <c r="P101"/>
      <c r="Q101"/>
      <c r="R101"/>
    </row>
    <row r="102" spans="1:18" ht="14.4" x14ac:dyDescent="0.3">
      <c r="A102">
        <v>29845</v>
      </c>
      <c r="B102" t="s">
        <v>1</v>
      </c>
      <c r="C102">
        <f>VLOOKUP(A102,Table73[],3,FALSE)</f>
        <v>637</v>
      </c>
      <c r="D102">
        <f>VLOOKUP(A102,Table73[],4,FALSE)</f>
        <v>0</v>
      </c>
      <c r="J102">
        <v>29892</v>
      </c>
      <c r="K102" t="s">
        <v>18</v>
      </c>
      <c r="L102">
        <v>952</v>
      </c>
      <c r="M102">
        <v>0</v>
      </c>
      <c r="P102"/>
      <c r="Q102"/>
      <c r="R102"/>
    </row>
    <row r="103" spans="1:18" ht="14.4" x14ac:dyDescent="0.3">
      <c r="A103">
        <v>29768</v>
      </c>
      <c r="B103" t="s">
        <v>1</v>
      </c>
      <c r="C103">
        <f>VLOOKUP(A103,Table73[],3,FALSE)</f>
        <v>99</v>
      </c>
      <c r="D103">
        <f>VLOOKUP(A103,Table73[],4,FALSE)</f>
        <v>0</v>
      </c>
      <c r="J103">
        <v>29891</v>
      </c>
      <c r="K103" t="s">
        <v>7</v>
      </c>
      <c r="L103">
        <v>483</v>
      </c>
      <c r="M103">
        <v>0</v>
      </c>
      <c r="P103"/>
      <c r="Q103"/>
      <c r="R103"/>
    </row>
    <row r="104" spans="1:18" ht="14.4" x14ac:dyDescent="0.3">
      <c r="A104">
        <v>29888</v>
      </c>
      <c r="B104" t="s">
        <v>1</v>
      </c>
      <c r="C104">
        <f>VLOOKUP(A104,Table73[],3,FALSE)</f>
        <v>265</v>
      </c>
      <c r="D104">
        <f>VLOOKUP(A104,Table73[],4,FALSE)</f>
        <v>0</v>
      </c>
      <c r="J104">
        <v>29890</v>
      </c>
      <c r="K104" t="s">
        <v>13</v>
      </c>
      <c r="L104">
        <v>1082</v>
      </c>
      <c r="M104">
        <v>0</v>
      </c>
      <c r="P104"/>
      <c r="Q104"/>
      <c r="R104"/>
    </row>
    <row r="105" spans="1:18" ht="14.4" x14ac:dyDescent="0.3">
      <c r="A105">
        <v>29926</v>
      </c>
      <c r="B105" t="s">
        <v>1</v>
      </c>
      <c r="C105">
        <f>VLOOKUP(A105,Table73[],3,FALSE)</f>
        <v>585</v>
      </c>
      <c r="D105">
        <f>VLOOKUP(A105,Table73[],4,FALSE)</f>
        <v>0</v>
      </c>
      <c r="J105">
        <v>29889</v>
      </c>
      <c r="K105" t="s">
        <v>7</v>
      </c>
      <c r="L105">
        <v>568</v>
      </c>
      <c r="M105">
        <v>0</v>
      </c>
      <c r="P105"/>
      <c r="Q105"/>
      <c r="R105"/>
    </row>
    <row r="106" spans="1:18" ht="14.4" x14ac:dyDescent="0.3">
      <c r="A106">
        <v>29908</v>
      </c>
      <c r="B106" t="s">
        <v>1</v>
      </c>
      <c r="C106">
        <f>VLOOKUP(A106,Table73[],3,FALSE)</f>
        <v>464</v>
      </c>
      <c r="D106">
        <f>VLOOKUP(A106,Table73[],4,FALSE)</f>
        <v>0</v>
      </c>
      <c r="J106">
        <v>29888</v>
      </c>
      <c r="K106" t="s">
        <v>8</v>
      </c>
      <c r="L106">
        <v>265</v>
      </c>
      <c r="M106">
        <v>0</v>
      </c>
      <c r="P106"/>
      <c r="Q106"/>
      <c r="R106"/>
    </row>
    <row r="107" spans="1:18" ht="14.4" x14ac:dyDescent="0.3">
      <c r="A107">
        <v>29742</v>
      </c>
      <c r="B107" t="s">
        <v>1</v>
      </c>
      <c r="C107">
        <f>VLOOKUP(A107,Table73[],3,FALSE)</f>
        <v>607</v>
      </c>
      <c r="D107">
        <f>VLOOKUP(A107,Table73[],4,FALSE)</f>
        <v>0</v>
      </c>
      <c r="J107">
        <v>29887</v>
      </c>
      <c r="K107" t="s">
        <v>53</v>
      </c>
      <c r="L107">
        <v>468</v>
      </c>
      <c r="M107">
        <v>0</v>
      </c>
      <c r="P107"/>
      <c r="Q107"/>
      <c r="R107"/>
    </row>
    <row r="108" spans="1:18" ht="14.4" x14ac:dyDescent="0.3">
      <c r="A108">
        <v>29866</v>
      </c>
      <c r="B108" t="s">
        <v>1</v>
      </c>
      <c r="C108">
        <f>VLOOKUP(A108,Table73[],3,FALSE)</f>
        <v>999.5</v>
      </c>
      <c r="D108">
        <f>VLOOKUP(A108,Table73[],4,FALSE)</f>
        <v>0</v>
      </c>
      <c r="J108">
        <v>29886</v>
      </c>
      <c r="K108" t="s">
        <v>91</v>
      </c>
      <c r="L108">
        <v>852</v>
      </c>
      <c r="M108">
        <v>0</v>
      </c>
      <c r="P108"/>
      <c r="Q108"/>
      <c r="R108"/>
    </row>
    <row r="109" spans="1:18" ht="14.4" x14ac:dyDescent="0.3">
      <c r="A109">
        <v>29878</v>
      </c>
      <c r="B109" t="s">
        <v>1</v>
      </c>
      <c r="C109">
        <f>VLOOKUP(A109,Table73[],3,FALSE)</f>
        <v>584</v>
      </c>
      <c r="D109">
        <f>VLOOKUP(A109,Table73[],4,FALSE)</f>
        <v>0</v>
      </c>
      <c r="J109">
        <v>29885</v>
      </c>
      <c r="K109" t="s">
        <v>7</v>
      </c>
      <c r="L109">
        <v>97</v>
      </c>
      <c r="M109">
        <v>0</v>
      </c>
      <c r="P109"/>
      <c r="Q109"/>
      <c r="R109"/>
    </row>
    <row r="110" spans="1:18" ht="14.4" x14ac:dyDescent="0.3">
      <c r="A110">
        <v>29879</v>
      </c>
      <c r="B110" t="s">
        <v>1</v>
      </c>
      <c r="C110">
        <f>VLOOKUP(A110,Table73[],3,FALSE)</f>
        <v>4875</v>
      </c>
      <c r="D110">
        <f>VLOOKUP(A110,Table73[],4,FALSE)</f>
        <v>4875</v>
      </c>
      <c r="J110">
        <v>29884</v>
      </c>
      <c r="K110" t="s">
        <v>7</v>
      </c>
      <c r="L110">
        <v>431</v>
      </c>
      <c r="M110">
        <v>0</v>
      </c>
      <c r="P110"/>
      <c r="Q110"/>
      <c r="R110"/>
    </row>
    <row r="111" spans="1:18" ht="14.4" x14ac:dyDescent="0.3">
      <c r="A111">
        <v>29846</v>
      </c>
      <c r="B111" t="s">
        <v>3</v>
      </c>
      <c r="C111">
        <f>VLOOKUP(A111,Table73[],3,FALSE)</f>
        <v>1024</v>
      </c>
      <c r="D111">
        <f>VLOOKUP(A111,Table73[],4,FALSE)</f>
        <v>0</v>
      </c>
      <c r="J111">
        <v>29882</v>
      </c>
      <c r="K111" t="s">
        <v>18</v>
      </c>
      <c r="L111">
        <v>307</v>
      </c>
      <c r="M111">
        <v>0</v>
      </c>
      <c r="P111"/>
      <c r="Q111"/>
      <c r="R111"/>
    </row>
    <row r="112" spans="1:18" ht="14.4" x14ac:dyDescent="0.3">
      <c r="A112">
        <v>29771</v>
      </c>
      <c r="B112" t="s">
        <v>3</v>
      </c>
      <c r="C112">
        <f>VLOOKUP(A112,Table73[],3,FALSE)</f>
        <v>483</v>
      </c>
      <c r="D112">
        <f>VLOOKUP(A112,Table73[],4,FALSE)</f>
        <v>0</v>
      </c>
      <c r="J112">
        <v>29881</v>
      </c>
      <c r="K112" t="s">
        <v>7</v>
      </c>
      <c r="L112">
        <v>631</v>
      </c>
      <c r="M112">
        <v>0</v>
      </c>
      <c r="P112"/>
      <c r="Q112"/>
      <c r="R112"/>
    </row>
    <row r="113" spans="1:18" ht="14.4" x14ac:dyDescent="0.3">
      <c r="A113">
        <v>29867</v>
      </c>
      <c r="B113" t="s">
        <v>3</v>
      </c>
      <c r="C113">
        <f>VLOOKUP(A113,Table73[],3,FALSE)</f>
        <v>449</v>
      </c>
      <c r="D113">
        <f>VLOOKUP(A113,Table73[],4,FALSE)</f>
        <v>449</v>
      </c>
      <c r="J113">
        <v>29880</v>
      </c>
      <c r="K113" t="s">
        <v>13</v>
      </c>
      <c r="L113">
        <v>136</v>
      </c>
      <c r="M113">
        <v>0</v>
      </c>
      <c r="P113"/>
      <c r="Q113"/>
      <c r="R113"/>
    </row>
    <row r="114" spans="1:18" ht="14.4" x14ac:dyDescent="0.3">
      <c r="A114">
        <v>29916</v>
      </c>
      <c r="B114" t="s">
        <v>3</v>
      </c>
      <c r="C114">
        <f>VLOOKUP(A114,Table73[],3,FALSE)</f>
        <v>0</v>
      </c>
      <c r="D114">
        <f>VLOOKUP(A114,Table73[],4,FALSE)</f>
        <v>0</v>
      </c>
      <c r="J114">
        <v>29879</v>
      </c>
      <c r="K114" t="s">
        <v>8</v>
      </c>
      <c r="L114">
        <v>4875</v>
      </c>
      <c r="M114">
        <v>4875</v>
      </c>
      <c r="P114"/>
      <c r="Q114"/>
      <c r="R114"/>
    </row>
    <row r="115" spans="1:18" ht="14.4" x14ac:dyDescent="0.3">
      <c r="A115">
        <v>29900</v>
      </c>
      <c r="B115" t="s">
        <v>3</v>
      </c>
      <c r="C115">
        <f>VLOOKUP(A115,Table73[],3,FALSE)</f>
        <v>486</v>
      </c>
      <c r="D115">
        <f>VLOOKUP(A115,Table73[],4,FALSE)</f>
        <v>0</v>
      </c>
      <c r="J115">
        <v>29878</v>
      </c>
      <c r="K115" t="s">
        <v>8</v>
      </c>
      <c r="L115">
        <v>584</v>
      </c>
      <c r="M115">
        <v>0</v>
      </c>
      <c r="P115"/>
      <c r="Q115"/>
      <c r="R115"/>
    </row>
    <row r="116" spans="1:18" ht="14.4" x14ac:dyDescent="0.3">
      <c r="A116">
        <v>29730</v>
      </c>
      <c r="B116" t="s">
        <v>3</v>
      </c>
      <c r="C116">
        <f>VLOOKUP(A116,Table73[],3,FALSE)</f>
        <v>23</v>
      </c>
      <c r="D116">
        <f>VLOOKUP(A116,Table73[],4,FALSE)</f>
        <v>0</v>
      </c>
      <c r="J116">
        <v>29877</v>
      </c>
      <c r="K116" t="s">
        <v>66</v>
      </c>
      <c r="L116">
        <v>455</v>
      </c>
      <c r="M116">
        <v>0</v>
      </c>
      <c r="P116"/>
      <c r="Q116"/>
      <c r="R116"/>
    </row>
    <row r="117" spans="1:18" ht="14.4" x14ac:dyDescent="0.3">
      <c r="A117">
        <v>29927</v>
      </c>
      <c r="B117" t="s">
        <v>3</v>
      </c>
      <c r="C117">
        <f>VLOOKUP(A117,Table73[],3,FALSE)</f>
        <v>621</v>
      </c>
      <c r="D117">
        <f>VLOOKUP(A117,Table73[],4,FALSE)</f>
        <v>0</v>
      </c>
      <c r="J117">
        <v>29876</v>
      </c>
      <c r="K117" t="s">
        <v>13</v>
      </c>
      <c r="L117">
        <v>465</v>
      </c>
      <c r="M117">
        <v>0</v>
      </c>
      <c r="P117"/>
      <c r="Q117"/>
      <c r="R117"/>
    </row>
    <row r="118" spans="1:18" ht="14.4" x14ac:dyDescent="0.3">
      <c r="A118">
        <v>29929</v>
      </c>
      <c r="B118" t="s">
        <v>3</v>
      </c>
      <c r="C118">
        <f>VLOOKUP(A118,Table73[],3,FALSE)</f>
        <v>654</v>
      </c>
      <c r="D118">
        <f>VLOOKUP(A118,Table73[],4,FALSE)</f>
        <v>0</v>
      </c>
      <c r="J118">
        <v>29875</v>
      </c>
      <c r="K118" t="s">
        <v>12</v>
      </c>
      <c r="L118">
        <v>498</v>
      </c>
      <c r="M118">
        <v>0</v>
      </c>
      <c r="P118"/>
      <c r="Q118"/>
      <c r="R118"/>
    </row>
    <row r="119" spans="1:18" ht="14.4" x14ac:dyDescent="0.3">
      <c r="A119">
        <v>29924</v>
      </c>
      <c r="B119" t="s">
        <v>3</v>
      </c>
      <c r="C119">
        <f>VLOOKUP(A119,Table73[],3,FALSE)</f>
        <v>454</v>
      </c>
      <c r="D119">
        <f>VLOOKUP(A119,Table73[],4,FALSE)</f>
        <v>454</v>
      </c>
      <c r="J119">
        <v>29874</v>
      </c>
      <c r="K119" t="s">
        <v>11</v>
      </c>
      <c r="L119">
        <v>1534.5</v>
      </c>
      <c r="M119">
        <v>1534.5</v>
      </c>
      <c r="P119"/>
      <c r="Q119"/>
      <c r="R119"/>
    </row>
    <row r="120" spans="1:18" ht="14.4" x14ac:dyDescent="0.3">
      <c r="A120">
        <v>29974</v>
      </c>
      <c r="B120" t="s">
        <v>3</v>
      </c>
      <c r="C120">
        <f>VLOOKUP(A120,Table73[],3,FALSE)</f>
        <v>695</v>
      </c>
      <c r="D120">
        <f>VLOOKUP(A120,Table73[],4,FALSE)</f>
        <v>0</v>
      </c>
      <c r="J120">
        <v>29873</v>
      </c>
      <c r="K120" t="s">
        <v>7</v>
      </c>
      <c r="L120">
        <v>379</v>
      </c>
      <c r="M120">
        <v>0</v>
      </c>
      <c r="P120"/>
      <c r="Q120"/>
      <c r="R120"/>
    </row>
    <row r="121" spans="1:18" ht="14.4" x14ac:dyDescent="0.3">
      <c r="A121">
        <v>29901</v>
      </c>
      <c r="B121" t="s">
        <v>3</v>
      </c>
      <c r="C121">
        <f>VLOOKUP(A121,Table73[],3,FALSE)</f>
        <v>441</v>
      </c>
      <c r="D121">
        <f>VLOOKUP(A121,Table73[],4,FALSE)</f>
        <v>0</v>
      </c>
      <c r="J121">
        <v>29872</v>
      </c>
      <c r="K121" t="s">
        <v>53</v>
      </c>
      <c r="L121">
        <v>563</v>
      </c>
      <c r="M121">
        <v>0</v>
      </c>
      <c r="P121"/>
      <c r="Q121"/>
      <c r="R121"/>
    </row>
    <row r="122" spans="1:18" ht="14.4" x14ac:dyDescent="0.3">
      <c r="A122">
        <v>29864</v>
      </c>
      <c r="B122" t="s">
        <v>3</v>
      </c>
      <c r="C122">
        <f>VLOOKUP(A122,Table73[],3,FALSE)</f>
        <v>467</v>
      </c>
      <c r="D122">
        <f>VLOOKUP(A122,Table73[],4,FALSE)</f>
        <v>0</v>
      </c>
      <c r="J122">
        <v>29871</v>
      </c>
      <c r="K122" t="s">
        <v>11</v>
      </c>
      <c r="L122">
        <v>641</v>
      </c>
      <c r="M122">
        <v>0</v>
      </c>
      <c r="P122"/>
      <c r="Q122"/>
      <c r="R122"/>
    </row>
    <row r="123" spans="1:18" ht="14.4" x14ac:dyDescent="0.3">
      <c r="A123">
        <v>29852</v>
      </c>
      <c r="B123" t="s">
        <v>3</v>
      </c>
      <c r="C123">
        <f>VLOOKUP(A123,Table73[],3,FALSE)</f>
        <v>99</v>
      </c>
      <c r="D123">
        <f>VLOOKUP(A123,Table73[],4,FALSE)</f>
        <v>0</v>
      </c>
      <c r="J123">
        <v>29870</v>
      </c>
      <c r="K123" t="s">
        <v>13</v>
      </c>
      <c r="L123">
        <v>622</v>
      </c>
      <c r="M123">
        <v>0</v>
      </c>
      <c r="P123"/>
      <c r="Q123"/>
      <c r="R123"/>
    </row>
    <row r="124" spans="1:18" ht="14.4" x14ac:dyDescent="0.3">
      <c r="A124">
        <v>29849</v>
      </c>
      <c r="B124" t="s">
        <v>3</v>
      </c>
      <c r="C124">
        <f>VLOOKUP(A124,Table73[],3,FALSE)</f>
        <v>87</v>
      </c>
      <c r="D124">
        <f>VLOOKUP(A124,Table73[],4,FALSE)</f>
        <v>0</v>
      </c>
      <c r="J124">
        <v>29869</v>
      </c>
      <c r="K124" t="s">
        <v>13</v>
      </c>
      <c r="L124">
        <v>828</v>
      </c>
      <c r="M124">
        <v>0</v>
      </c>
      <c r="P124"/>
      <c r="Q124"/>
      <c r="R124"/>
    </row>
    <row r="125" spans="1:18" ht="14.4" x14ac:dyDescent="0.3">
      <c r="A125">
        <v>29749</v>
      </c>
      <c r="B125" t="s">
        <v>3</v>
      </c>
      <c r="C125">
        <f>VLOOKUP(A125,Table73[],3,FALSE)</f>
        <v>702</v>
      </c>
      <c r="D125">
        <f>VLOOKUP(A125,Table73[],4,FALSE)</f>
        <v>0</v>
      </c>
      <c r="J125">
        <v>29868</v>
      </c>
      <c r="K125" t="s">
        <v>18</v>
      </c>
      <c r="L125">
        <v>484.5</v>
      </c>
      <c r="M125">
        <v>484.5</v>
      </c>
      <c r="P125"/>
      <c r="Q125"/>
      <c r="R125"/>
    </row>
    <row r="126" spans="1:18" ht="14.4" x14ac:dyDescent="0.3">
      <c r="A126">
        <v>29863</v>
      </c>
      <c r="B126" t="s">
        <v>3</v>
      </c>
      <c r="C126">
        <f>VLOOKUP(A126,Table73[],3,FALSE)</f>
        <v>763.65</v>
      </c>
      <c r="D126">
        <f>VLOOKUP(A126,Table73[],4,FALSE)</f>
        <v>0</v>
      </c>
      <c r="J126">
        <v>29867</v>
      </c>
      <c r="K126" t="s">
        <v>9</v>
      </c>
      <c r="L126">
        <v>449</v>
      </c>
      <c r="M126">
        <v>449</v>
      </c>
      <c r="P126"/>
      <c r="Q126"/>
      <c r="R126"/>
    </row>
    <row r="127" spans="1:18" ht="14.4" x14ac:dyDescent="0.3">
      <c r="A127">
        <v>29975</v>
      </c>
      <c r="B127" t="s">
        <v>3</v>
      </c>
      <c r="C127">
        <f>VLOOKUP(A127,Table73[],3,FALSE)</f>
        <v>1566</v>
      </c>
      <c r="D127">
        <f>VLOOKUP(A127,Table73[],4,FALSE)</f>
        <v>0</v>
      </c>
      <c r="J127">
        <v>29866</v>
      </c>
      <c r="K127" t="s">
        <v>8</v>
      </c>
      <c r="L127">
        <v>999.5</v>
      </c>
      <c r="M127">
        <v>0</v>
      </c>
      <c r="P127"/>
      <c r="Q127"/>
      <c r="R127"/>
    </row>
    <row r="128" spans="1:18" ht="14.4" x14ac:dyDescent="0.3">
      <c r="A128">
        <v>29915</v>
      </c>
      <c r="B128" t="s">
        <v>3</v>
      </c>
      <c r="C128">
        <f>VLOOKUP(A128,Table73[],3,FALSE)</f>
        <v>527</v>
      </c>
      <c r="D128">
        <f>VLOOKUP(A128,Table73[],4,FALSE)</f>
        <v>527</v>
      </c>
      <c r="J128">
        <v>29865</v>
      </c>
      <c r="K128" t="s">
        <v>7</v>
      </c>
      <c r="L128">
        <v>497</v>
      </c>
      <c r="M128">
        <v>0</v>
      </c>
      <c r="P128"/>
      <c r="Q128"/>
      <c r="R128"/>
    </row>
    <row r="129" spans="1:18" ht="14.4" x14ac:dyDescent="0.3">
      <c r="A129">
        <v>29751</v>
      </c>
      <c r="B129" t="s">
        <v>1</v>
      </c>
      <c r="C129">
        <f>VLOOKUP(A129,Table73[],3,FALSE)</f>
        <v>1452.3</v>
      </c>
      <c r="D129">
        <f>VLOOKUP(A129,Table73[],4,FALSE)</f>
        <v>0</v>
      </c>
      <c r="J129">
        <v>29864</v>
      </c>
      <c r="K129" t="s">
        <v>9</v>
      </c>
      <c r="L129">
        <v>467</v>
      </c>
      <c r="M129">
        <v>0</v>
      </c>
      <c r="P129"/>
      <c r="Q129"/>
      <c r="R129"/>
    </row>
    <row r="130" spans="1:18" ht="14.4" x14ac:dyDescent="0.3">
      <c r="A130">
        <v>29370</v>
      </c>
      <c r="B130" t="s">
        <v>64</v>
      </c>
      <c r="C130">
        <f>VLOOKUP(A130,Table73[],3,FALSE)</f>
        <v>458.5</v>
      </c>
      <c r="D130">
        <f>VLOOKUP(A130,Table73[],4,FALSE)</f>
        <v>0</v>
      </c>
      <c r="J130">
        <v>29863</v>
      </c>
      <c r="K130" t="s">
        <v>9</v>
      </c>
      <c r="L130">
        <v>763.65</v>
      </c>
      <c r="M130">
        <v>0</v>
      </c>
      <c r="P130"/>
      <c r="Q130"/>
      <c r="R130"/>
    </row>
    <row r="131" spans="1:18" ht="14.4" x14ac:dyDescent="0.3">
      <c r="A131">
        <v>29693</v>
      </c>
      <c r="B131" t="s">
        <v>64</v>
      </c>
      <c r="C131">
        <f>VLOOKUP(A131,Table73[],3,FALSE)</f>
        <v>459</v>
      </c>
      <c r="D131">
        <f>VLOOKUP(A131,Table73[],4,FALSE)</f>
        <v>0</v>
      </c>
      <c r="J131">
        <v>29862</v>
      </c>
      <c r="K131" t="s">
        <v>91</v>
      </c>
      <c r="L131">
        <v>792</v>
      </c>
      <c r="M131">
        <v>0</v>
      </c>
      <c r="P131"/>
      <c r="Q131"/>
      <c r="R131"/>
    </row>
    <row r="132" spans="1:18" ht="14.4" x14ac:dyDescent="0.3">
      <c r="A132">
        <v>29666</v>
      </c>
      <c r="B132" t="s">
        <v>64</v>
      </c>
      <c r="C132">
        <f>VLOOKUP(A132,Table73[],3,FALSE)</f>
        <v>650.65</v>
      </c>
      <c r="D132">
        <f>VLOOKUP(A132,Table73[],4,FALSE)</f>
        <v>0</v>
      </c>
      <c r="J132">
        <v>29861</v>
      </c>
      <c r="K132" t="s">
        <v>13</v>
      </c>
      <c r="L132">
        <v>423</v>
      </c>
      <c r="M132">
        <v>0</v>
      </c>
      <c r="P132"/>
      <c r="Q132"/>
      <c r="R132"/>
    </row>
    <row r="133" spans="1:18" ht="14.4" x14ac:dyDescent="0.3">
      <c r="A133">
        <v>29720</v>
      </c>
      <c r="B133" t="s">
        <v>64</v>
      </c>
      <c r="C133">
        <f>VLOOKUP(A133,Table73[],3,FALSE)</f>
        <v>708</v>
      </c>
      <c r="D133">
        <f>VLOOKUP(A133,Table73[],4,FALSE)</f>
        <v>708</v>
      </c>
      <c r="J133">
        <v>29860</v>
      </c>
      <c r="K133" t="s">
        <v>7</v>
      </c>
      <c r="L133">
        <v>250.5</v>
      </c>
      <c r="M133">
        <v>0</v>
      </c>
      <c r="P133"/>
      <c r="Q133"/>
      <c r="R133"/>
    </row>
    <row r="134" spans="1:18" ht="14.4" x14ac:dyDescent="0.3">
      <c r="A134">
        <v>29786</v>
      </c>
      <c r="B134" t="s">
        <v>64</v>
      </c>
      <c r="C134">
        <f>VLOOKUP(A134,Table73[],3,FALSE)</f>
        <v>759</v>
      </c>
      <c r="D134">
        <f>VLOOKUP(A134,Table73[],4,FALSE)</f>
        <v>0</v>
      </c>
      <c r="J134">
        <v>29859</v>
      </c>
      <c r="K134" t="s">
        <v>7</v>
      </c>
      <c r="L134">
        <v>512</v>
      </c>
      <c r="M134">
        <v>0</v>
      </c>
      <c r="P134"/>
      <c r="Q134"/>
      <c r="R134"/>
    </row>
    <row r="135" spans="1:18" ht="14.4" x14ac:dyDescent="0.3">
      <c r="A135">
        <v>29804</v>
      </c>
      <c r="B135" t="s">
        <v>64</v>
      </c>
      <c r="C135">
        <f>VLOOKUP(A135,Table73[],3,FALSE)</f>
        <v>491</v>
      </c>
      <c r="D135">
        <f>VLOOKUP(A135,Table73[],4,FALSE)</f>
        <v>0</v>
      </c>
      <c r="J135">
        <v>29858</v>
      </c>
      <c r="K135" t="s">
        <v>11</v>
      </c>
      <c r="L135">
        <v>677</v>
      </c>
      <c r="M135">
        <v>0</v>
      </c>
      <c r="P135"/>
      <c r="Q135"/>
      <c r="R135"/>
    </row>
    <row r="136" spans="1:18" ht="14.4" x14ac:dyDescent="0.3">
      <c r="A136">
        <v>29820</v>
      </c>
      <c r="B136" t="s">
        <v>64</v>
      </c>
      <c r="C136">
        <f>VLOOKUP(A136,Table73[],3,FALSE)</f>
        <v>436</v>
      </c>
      <c r="D136">
        <f>VLOOKUP(A136,Table73[],4,FALSE)</f>
        <v>0</v>
      </c>
      <c r="J136">
        <v>29857</v>
      </c>
      <c r="K136" t="s">
        <v>18</v>
      </c>
      <c r="L136">
        <v>475</v>
      </c>
      <c r="M136">
        <v>0</v>
      </c>
      <c r="P136"/>
      <c r="Q136"/>
      <c r="R136"/>
    </row>
    <row r="137" spans="1:18" ht="14.4" x14ac:dyDescent="0.3">
      <c r="A137">
        <v>29821</v>
      </c>
      <c r="B137" t="s">
        <v>64</v>
      </c>
      <c r="C137">
        <f>VLOOKUP(A137,Table73[],3,FALSE)</f>
        <v>438</v>
      </c>
      <c r="D137">
        <f>VLOOKUP(A137,Table73[],4,FALSE)</f>
        <v>0</v>
      </c>
      <c r="J137">
        <v>29856</v>
      </c>
      <c r="K137" t="s">
        <v>7</v>
      </c>
      <c r="L137">
        <v>525</v>
      </c>
      <c r="M137">
        <v>0</v>
      </c>
      <c r="P137"/>
      <c r="Q137"/>
      <c r="R137"/>
    </row>
    <row r="138" spans="1:18" ht="14.4" x14ac:dyDescent="0.3">
      <c r="A138">
        <v>29827</v>
      </c>
      <c r="B138" t="s">
        <v>64</v>
      </c>
      <c r="C138">
        <f>VLOOKUP(A138,Table73[],3,FALSE)</f>
        <v>619</v>
      </c>
      <c r="D138">
        <f>VLOOKUP(A138,Table73[],4,FALSE)</f>
        <v>0</v>
      </c>
      <c r="J138">
        <v>29855</v>
      </c>
      <c r="K138" t="s">
        <v>18</v>
      </c>
      <c r="L138">
        <v>519</v>
      </c>
      <c r="M138">
        <v>0</v>
      </c>
      <c r="P138"/>
      <c r="Q138"/>
      <c r="R138"/>
    </row>
    <row r="139" spans="1:18" ht="14.4" x14ac:dyDescent="0.3">
      <c r="A139">
        <v>29833</v>
      </c>
      <c r="B139" t="s">
        <v>64</v>
      </c>
      <c r="C139">
        <f>VLOOKUP(A139,Table73[],3,FALSE)</f>
        <v>803</v>
      </c>
      <c r="D139">
        <f>VLOOKUP(A139,Table73[],4,FALSE)</f>
        <v>803</v>
      </c>
      <c r="J139">
        <v>29854</v>
      </c>
      <c r="K139" t="s">
        <v>66</v>
      </c>
      <c r="L139">
        <v>261</v>
      </c>
      <c r="M139">
        <v>0</v>
      </c>
      <c r="P139"/>
      <c r="Q139"/>
      <c r="R139"/>
    </row>
    <row r="140" spans="1:18" ht="14.4" x14ac:dyDescent="0.3">
      <c r="J140">
        <v>29853</v>
      </c>
      <c r="K140" t="s">
        <v>14</v>
      </c>
      <c r="L140">
        <v>426</v>
      </c>
      <c r="M140">
        <v>0</v>
      </c>
      <c r="P140"/>
      <c r="Q140"/>
      <c r="R140"/>
    </row>
    <row r="141" spans="1:18" ht="14.4" x14ac:dyDescent="0.3">
      <c r="J141">
        <v>29852</v>
      </c>
      <c r="K141" t="s">
        <v>9</v>
      </c>
      <c r="L141">
        <v>99</v>
      </c>
      <c r="M141">
        <v>0</v>
      </c>
      <c r="P141"/>
      <c r="Q141"/>
      <c r="R141"/>
    </row>
    <row r="142" spans="1:18" ht="14.4" x14ac:dyDescent="0.3">
      <c r="J142">
        <v>29851</v>
      </c>
      <c r="K142" t="s">
        <v>12</v>
      </c>
      <c r="L142">
        <v>502</v>
      </c>
      <c r="M142">
        <v>0</v>
      </c>
      <c r="P142"/>
      <c r="Q142"/>
      <c r="R142"/>
    </row>
    <row r="143" spans="1:18" x14ac:dyDescent="0.3">
      <c r="J143">
        <v>29850</v>
      </c>
      <c r="K143" t="s">
        <v>7</v>
      </c>
      <c r="L143">
        <v>23</v>
      </c>
      <c r="M143">
        <v>0</v>
      </c>
    </row>
    <row r="144" spans="1:18" x14ac:dyDescent="0.3">
      <c r="J144">
        <v>29849</v>
      </c>
      <c r="K144" t="s">
        <v>9</v>
      </c>
      <c r="L144">
        <v>87</v>
      </c>
      <c r="M144">
        <v>0</v>
      </c>
    </row>
    <row r="145" spans="10:13" x14ac:dyDescent="0.3">
      <c r="J145">
        <v>29848</v>
      </c>
      <c r="K145" t="s">
        <v>66</v>
      </c>
      <c r="L145">
        <v>117</v>
      </c>
      <c r="M145">
        <v>0</v>
      </c>
    </row>
    <row r="146" spans="10:13" x14ac:dyDescent="0.3">
      <c r="J146">
        <v>29847</v>
      </c>
      <c r="K146" t="s">
        <v>91</v>
      </c>
      <c r="L146">
        <v>82</v>
      </c>
      <c r="M146">
        <v>0</v>
      </c>
    </row>
    <row r="147" spans="10:13" x14ac:dyDescent="0.3">
      <c r="J147">
        <v>29846</v>
      </c>
      <c r="K147" t="s">
        <v>9</v>
      </c>
      <c r="L147">
        <v>1024</v>
      </c>
      <c r="M147">
        <v>0</v>
      </c>
    </row>
    <row r="148" spans="10:13" x14ac:dyDescent="0.3">
      <c r="J148">
        <v>29845</v>
      </c>
      <c r="K148" t="s">
        <v>8</v>
      </c>
      <c r="L148">
        <v>637</v>
      </c>
      <c r="M148">
        <v>0</v>
      </c>
    </row>
    <row r="149" spans="10:13" x14ac:dyDescent="0.3">
      <c r="J149">
        <v>29844</v>
      </c>
      <c r="K149" t="s">
        <v>53</v>
      </c>
      <c r="L149">
        <v>708</v>
      </c>
      <c r="M149">
        <v>0</v>
      </c>
    </row>
    <row r="150" spans="10:13" x14ac:dyDescent="0.3">
      <c r="J150">
        <v>29843</v>
      </c>
      <c r="K150" t="s">
        <v>13</v>
      </c>
      <c r="L150">
        <v>35</v>
      </c>
      <c r="M150">
        <v>0</v>
      </c>
    </row>
    <row r="151" spans="10:13" x14ac:dyDescent="0.3">
      <c r="J151">
        <v>29842</v>
      </c>
      <c r="K151" t="s">
        <v>13</v>
      </c>
      <c r="L151">
        <v>152</v>
      </c>
      <c r="M151">
        <v>0</v>
      </c>
    </row>
    <row r="152" spans="10:13" x14ac:dyDescent="0.3">
      <c r="J152">
        <v>29841</v>
      </c>
      <c r="K152" t="s">
        <v>11</v>
      </c>
      <c r="L152">
        <v>453</v>
      </c>
      <c r="M152">
        <v>0</v>
      </c>
    </row>
    <row r="153" spans="10:13" x14ac:dyDescent="0.3">
      <c r="J153">
        <v>29840</v>
      </c>
      <c r="K153" t="s">
        <v>7</v>
      </c>
      <c r="L153">
        <v>544</v>
      </c>
      <c r="M153">
        <v>0</v>
      </c>
    </row>
    <row r="154" spans="10:13" x14ac:dyDescent="0.3">
      <c r="J154">
        <v>29839</v>
      </c>
      <c r="K154" t="s">
        <v>7</v>
      </c>
      <c r="L154">
        <v>23</v>
      </c>
      <c r="M154">
        <v>0</v>
      </c>
    </row>
    <row r="155" spans="10:13" x14ac:dyDescent="0.3">
      <c r="J155">
        <v>29838</v>
      </c>
      <c r="K155" t="s">
        <v>13</v>
      </c>
      <c r="L155">
        <v>547</v>
      </c>
      <c r="M155">
        <v>0</v>
      </c>
    </row>
    <row r="156" spans="10:13" x14ac:dyDescent="0.3">
      <c r="J156">
        <v>29836</v>
      </c>
      <c r="K156" t="s">
        <v>66</v>
      </c>
      <c r="L156">
        <v>2237</v>
      </c>
      <c r="M156">
        <v>2237</v>
      </c>
    </row>
    <row r="157" spans="10:13" x14ac:dyDescent="0.3">
      <c r="J157">
        <v>29835</v>
      </c>
      <c r="K157" t="s">
        <v>111</v>
      </c>
      <c r="L157">
        <v>46</v>
      </c>
      <c r="M157">
        <v>0</v>
      </c>
    </row>
    <row r="158" spans="10:13" x14ac:dyDescent="0.3">
      <c r="J158">
        <v>29833</v>
      </c>
      <c r="K158" t="s">
        <v>66</v>
      </c>
      <c r="L158">
        <v>803</v>
      </c>
      <c r="M158">
        <v>803</v>
      </c>
    </row>
    <row r="159" spans="10:13" x14ac:dyDescent="0.3">
      <c r="J159">
        <v>29829</v>
      </c>
      <c r="K159" t="s">
        <v>11</v>
      </c>
      <c r="L159">
        <v>616</v>
      </c>
      <c r="M159">
        <v>0</v>
      </c>
    </row>
    <row r="160" spans="10:13" x14ac:dyDescent="0.3">
      <c r="J160">
        <v>29827</v>
      </c>
      <c r="K160" t="s">
        <v>66</v>
      </c>
      <c r="L160">
        <v>619</v>
      </c>
      <c r="M160">
        <v>0</v>
      </c>
    </row>
    <row r="161" spans="10:13" x14ac:dyDescent="0.3">
      <c r="J161">
        <v>29826</v>
      </c>
      <c r="K161" t="s">
        <v>66</v>
      </c>
      <c r="L161">
        <v>563</v>
      </c>
      <c r="M161">
        <v>0</v>
      </c>
    </row>
    <row r="162" spans="10:13" x14ac:dyDescent="0.3">
      <c r="J162">
        <v>29823</v>
      </c>
      <c r="K162" t="s">
        <v>66</v>
      </c>
      <c r="L162">
        <v>539</v>
      </c>
      <c r="M162">
        <v>0</v>
      </c>
    </row>
    <row r="163" spans="10:13" x14ac:dyDescent="0.3">
      <c r="J163">
        <v>29822</v>
      </c>
      <c r="K163" t="s">
        <v>66</v>
      </c>
      <c r="L163">
        <v>496</v>
      </c>
      <c r="M163">
        <v>0</v>
      </c>
    </row>
    <row r="164" spans="10:13" x14ac:dyDescent="0.3">
      <c r="J164">
        <v>29821</v>
      </c>
      <c r="K164" t="s">
        <v>66</v>
      </c>
      <c r="L164">
        <v>438</v>
      </c>
      <c r="M164">
        <v>0</v>
      </c>
    </row>
    <row r="165" spans="10:13" x14ac:dyDescent="0.3">
      <c r="J165">
        <v>29820</v>
      </c>
      <c r="K165" t="s">
        <v>66</v>
      </c>
      <c r="L165">
        <v>436</v>
      </c>
      <c r="M165">
        <v>0</v>
      </c>
    </row>
    <row r="166" spans="10:13" x14ac:dyDescent="0.3">
      <c r="J166">
        <v>29819</v>
      </c>
      <c r="K166" t="s">
        <v>13</v>
      </c>
      <c r="L166">
        <v>462</v>
      </c>
      <c r="M166">
        <v>0</v>
      </c>
    </row>
    <row r="167" spans="10:13" x14ac:dyDescent="0.3">
      <c r="J167">
        <v>29815</v>
      </c>
      <c r="K167" t="s">
        <v>7</v>
      </c>
      <c r="L167">
        <v>3849</v>
      </c>
      <c r="M167">
        <v>0</v>
      </c>
    </row>
    <row r="168" spans="10:13" x14ac:dyDescent="0.3">
      <c r="J168">
        <v>29814</v>
      </c>
      <c r="K168" t="s">
        <v>11</v>
      </c>
      <c r="L168">
        <v>538</v>
      </c>
      <c r="M168">
        <v>0</v>
      </c>
    </row>
    <row r="169" spans="10:13" x14ac:dyDescent="0.3">
      <c r="J169">
        <v>29811</v>
      </c>
      <c r="K169" t="s">
        <v>7</v>
      </c>
      <c r="L169">
        <v>0</v>
      </c>
      <c r="M169">
        <v>508</v>
      </c>
    </row>
    <row r="170" spans="10:13" x14ac:dyDescent="0.3">
      <c r="J170">
        <v>29810</v>
      </c>
      <c r="K170" t="s">
        <v>7</v>
      </c>
      <c r="L170">
        <v>0</v>
      </c>
      <c r="M170">
        <v>508</v>
      </c>
    </row>
    <row r="171" spans="10:13" x14ac:dyDescent="0.3">
      <c r="J171">
        <v>29809</v>
      </c>
      <c r="K171" t="s">
        <v>7</v>
      </c>
      <c r="L171">
        <v>0</v>
      </c>
      <c r="M171">
        <v>508</v>
      </c>
    </row>
    <row r="172" spans="10:13" x14ac:dyDescent="0.3">
      <c r="J172">
        <v>29808</v>
      </c>
      <c r="K172" t="s">
        <v>7</v>
      </c>
      <c r="L172">
        <v>0</v>
      </c>
      <c r="M172">
        <v>508</v>
      </c>
    </row>
    <row r="173" spans="10:13" x14ac:dyDescent="0.3">
      <c r="J173">
        <v>29806</v>
      </c>
      <c r="K173" t="s">
        <v>11</v>
      </c>
      <c r="L173">
        <v>421</v>
      </c>
      <c r="M173">
        <v>0</v>
      </c>
    </row>
    <row r="174" spans="10:13" x14ac:dyDescent="0.3">
      <c r="J174">
        <v>29805</v>
      </c>
      <c r="K174" t="s">
        <v>7</v>
      </c>
      <c r="L174">
        <v>0</v>
      </c>
      <c r="M174">
        <v>0</v>
      </c>
    </row>
    <row r="175" spans="10:13" x14ac:dyDescent="0.3">
      <c r="J175">
        <v>29804</v>
      </c>
      <c r="K175" t="s">
        <v>66</v>
      </c>
      <c r="L175">
        <v>491</v>
      </c>
      <c r="M175">
        <v>0</v>
      </c>
    </row>
    <row r="176" spans="10:13" x14ac:dyDescent="0.3">
      <c r="J176">
        <v>29802</v>
      </c>
      <c r="K176" t="s">
        <v>11</v>
      </c>
      <c r="L176">
        <v>435</v>
      </c>
      <c r="M176">
        <v>0</v>
      </c>
    </row>
    <row r="177" spans="10:13" x14ac:dyDescent="0.3">
      <c r="J177">
        <v>29800</v>
      </c>
      <c r="K177" t="s">
        <v>7</v>
      </c>
      <c r="L177">
        <v>0</v>
      </c>
      <c r="M177">
        <v>508</v>
      </c>
    </row>
    <row r="178" spans="10:13" x14ac:dyDescent="0.3">
      <c r="J178">
        <v>29799</v>
      </c>
      <c r="K178" t="s">
        <v>7</v>
      </c>
      <c r="L178">
        <v>0</v>
      </c>
      <c r="M178">
        <v>508</v>
      </c>
    </row>
    <row r="179" spans="10:13" x14ac:dyDescent="0.3">
      <c r="J179">
        <v>29798</v>
      </c>
      <c r="K179" t="s">
        <v>111</v>
      </c>
      <c r="L179">
        <v>23</v>
      </c>
      <c r="M179">
        <v>0</v>
      </c>
    </row>
    <row r="180" spans="10:13" x14ac:dyDescent="0.3">
      <c r="J180">
        <v>29797</v>
      </c>
      <c r="K180" t="s">
        <v>7</v>
      </c>
      <c r="L180">
        <v>0</v>
      </c>
      <c r="M180">
        <v>0</v>
      </c>
    </row>
    <row r="181" spans="10:13" x14ac:dyDescent="0.3">
      <c r="J181">
        <v>29794</v>
      </c>
      <c r="K181" t="s">
        <v>7</v>
      </c>
      <c r="L181">
        <v>0</v>
      </c>
      <c r="M181">
        <v>508</v>
      </c>
    </row>
    <row r="182" spans="10:13" x14ac:dyDescent="0.3">
      <c r="J182">
        <v>29793</v>
      </c>
      <c r="K182" t="s">
        <v>7</v>
      </c>
      <c r="L182">
        <v>0</v>
      </c>
      <c r="M182">
        <v>508</v>
      </c>
    </row>
    <row r="183" spans="10:13" x14ac:dyDescent="0.3">
      <c r="J183">
        <v>29791</v>
      </c>
      <c r="K183" t="s">
        <v>7</v>
      </c>
      <c r="L183">
        <v>0</v>
      </c>
      <c r="M183">
        <v>0</v>
      </c>
    </row>
    <row r="184" spans="10:13" x14ac:dyDescent="0.3">
      <c r="J184">
        <v>29790</v>
      </c>
      <c r="K184" t="s">
        <v>7</v>
      </c>
      <c r="L184">
        <v>0</v>
      </c>
      <c r="M184">
        <v>0</v>
      </c>
    </row>
    <row r="185" spans="10:13" x14ac:dyDescent="0.3">
      <c r="J185">
        <v>29789</v>
      </c>
      <c r="K185" t="s">
        <v>18</v>
      </c>
      <c r="L185">
        <v>683.5</v>
      </c>
      <c r="M185">
        <v>0</v>
      </c>
    </row>
    <row r="186" spans="10:13" x14ac:dyDescent="0.3">
      <c r="J186">
        <v>29788</v>
      </c>
      <c r="K186" t="s">
        <v>7</v>
      </c>
      <c r="L186">
        <v>0</v>
      </c>
      <c r="M186">
        <v>0</v>
      </c>
    </row>
    <row r="187" spans="10:13" x14ac:dyDescent="0.3">
      <c r="J187">
        <v>29787</v>
      </c>
      <c r="K187" t="s">
        <v>91</v>
      </c>
      <c r="L187">
        <v>1335</v>
      </c>
      <c r="M187">
        <v>0</v>
      </c>
    </row>
    <row r="188" spans="10:13" x14ac:dyDescent="0.3">
      <c r="J188">
        <v>29786</v>
      </c>
      <c r="K188" t="s">
        <v>66</v>
      </c>
      <c r="L188">
        <v>759</v>
      </c>
      <c r="M188">
        <v>0</v>
      </c>
    </row>
    <row r="189" spans="10:13" x14ac:dyDescent="0.3">
      <c r="J189">
        <v>29785</v>
      </c>
      <c r="K189" t="s">
        <v>91</v>
      </c>
      <c r="L189">
        <v>0</v>
      </c>
      <c r="M189">
        <v>0</v>
      </c>
    </row>
    <row r="190" spans="10:13" x14ac:dyDescent="0.3">
      <c r="J190">
        <v>29784</v>
      </c>
      <c r="K190" t="s">
        <v>11</v>
      </c>
      <c r="L190">
        <v>553</v>
      </c>
      <c r="M190">
        <v>553</v>
      </c>
    </row>
    <row r="191" spans="10:13" x14ac:dyDescent="0.3">
      <c r="J191">
        <v>29778</v>
      </c>
      <c r="K191" t="s">
        <v>7</v>
      </c>
      <c r="L191">
        <v>425</v>
      </c>
      <c r="M191">
        <v>0</v>
      </c>
    </row>
    <row r="192" spans="10:13" x14ac:dyDescent="0.3">
      <c r="J192">
        <v>29777</v>
      </c>
      <c r="K192" t="s">
        <v>91</v>
      </c>
      <c r="L192">
        <v>470</v>
      </c>
      <c r="M192">
        <v>470</v>
      </c>
    </row>
    <row r="193" spans="10:13" x14ac:dyDescent="0.3">
      <c r="J193">
        <v>29776</v>
      </c>
      <c r="K193" t="s">
        <v>13</v>
      </c>
      <c r="L193">
        <v>452</v>
      </c>
      <c r="M193">
        <v>0</v>
      </c>
    </row>
    <row r="194" spans="10:13" x14ac:dyDescent="0.3">
      <c r="J194">
        <v>29775</v>
      </c>
      <c r="K194" t="s">
        <v>91</v>
      </c>
      <c r="L194">
        <v>562</v>
      </c>
      <c r="M194">
        <v>0</v>
      </c>
    </row>
    <row r="195" spans="10:13" x14ac:dyDescent="0.3">
      <c r="J195">
        <v>29774</v>
      </c>
      <c r="K195" t="s">
        <v>91</v>
      </c>
      <c r="L195">
        <v>408</v>
      </c>
      <c r="M195">
        <v>0</v>
      </c>
    </row>
    <row r="196" spans="10:13" x14ac:dyDescent="0.3">
      <c r="J196">
        <v>29771</v>
      </c>
      <c r="K196" t="s">
        <v>9</v>
      </c>
      <c r="L196">
        <v>483</v>
      </c>
      <c r="M196">
        <v>0</v>
      </c>
    </row>
    <row r="197" spans="10:13" x14ac:dyDescent="0.3">
      <c r="J197">
        <v>29770</v>
      </c>
      <c r="K197" t="s">
        <v>22</v>
      </c>
      <c r="L197">
        <v>1181</v>
      </c>
      <c r="M197">
        <v>0</v>
      </c>
    </row>
    <row r="198" spans="10:13" x14ac:dyDescent="0.3">
      <c r="J198">
        <v>29768</v>
      </c>
      <c r="K198" t="s">
        <v>8</v>
      </c>
      <c r="L198">
        <v>99</v>
      </c>
      <c r="M198">
        <v>0</v>
      </c>
    </row>
    <row r="199" spans="10:13" x14ac:dyDescent="0.3">
      <c r="J199">
        <v>29767</v>
      </c>
      <c r="K199" t="s">
        <v>20</v>
      </c>
      <c r="L199">
        <v>549</v>
      </c>
      <c r="M199">
        <v>0</v>
      </c>
    </row>
    <row r="200" spans="10:13" x14ac:dyDescent="0.3">
      <c r="J200">
        <v>29765</v>
      </c>
      <c r="K200" t="s">
        <v>22</v>
      </c>
      <c r="L200">
        <v>265</v>
      </c>
      <c r="M200">
        <v>0</v>
      </c>
    </row>
    <row r="201" spans="10:13" x14ac:dyDescent="0.3">
      <c r="J201">
        <v>29760</v>
      </c>
      <c r="K201" t="s">
        <v>7</v>
      </c>
      <c r="L201">
        <v>0</v>
      </c>
      <c r="M201">
        <v>0</v>
      </c>
    </row>
    <row r="202" spans="10:13" x14ac:dyDescent="0.3">
      <c r="J202">
        <v>29759</v>
      </c>
      <c r="K202" t="s">
        <v>13</v>
      </c>
      <c r="L202">
        <v>400</v>
      </c>
      <c r="M202">
        <v>0</v>
      </c>
    </row>
    <row r="203" spans="10:13" x14ac:dyDescent="0.3">
      <c r="J203">
        <v>29758</v>
      </c>
      <c r="K203" t="s">
        <v>11</v>
      </c>
      <c r="L203">
        <v>502</v>
      </c>
      <c r="M203">
        <v>0</v>
      </c>
    </row>
    <row r="204" spans="10:13" x14ac:dyDescent="0.3">
      <c r="J204">
        <v>29757</v>
      </c>
      <c r="K204" t="s">
        <v>91</v>
      </c>
      <c r="L204">
        <v>456</v>
      </c>
      <c r="M204">
        <v>0</v>
      </c>
    </row>
    <row r="205" spans="10:13" x14ac:dyDescent="0.3">
      <c r="J205">
        <v>29754</v>
      </c>
      <c r="K205" t="s">
        <v>22</v>
      </c>
      <c r="L205">
        <v>1535</v>
      </c>
      <c r="M205">
        <v>0</v>
      </c>
    </row>
    <row r="206" spans="10:13" x14ac:dyDescent="0.3">
      <c r="J206">
        <v>29752</v>
      </c>
      <c r="K206" t="s">
        <v>9</v>
      </c>
      <c r="L206">
        <v>95</v>
      </c>
      <c r="M206">
        <v>0</v>
      </c>
    </row>
    <row r="207" spans="10:13" x14ac:dyDescent="0.3">
      <c r="J207">
        <v>29751</v>
      </c>
      <c r="K207" t="s">
        <v>7</v>
      </c>
      <c r="L207">
        <v>1452.3</v>
      </c>
      <c r="M207">
        <v>0</v>
      </c>
    </row>
    <row r="208" spans="10:13" x14ac:dyDescent="0.3">
      <c r="J208">
        <v>29750</v>
      </c>
      <c r="K208" t="s">
        <v>66</v>
      </c>
      <c r="L208">
        <v>1490.3</v>
      </c>
      <c r="M208">
        <v>0</v>
      </c>
    </row>
    <row r="209" spans="10:13" x14ac:dyDescent="0.3">
      <c r="J209">
        <v>29749</v>
      </c>
      <c r="K209" t="s">
        <v>9</v>
      </c>
      <c r="L209">
        <v>702</v>
      </c>
      <c r="M209">
        <v>0</v>
      </c>
    </row>
    <row r="210" spans="10:13" x14ac:dyDescent="0.3">
      <c r="J210">
        <v>29746</v>
      </c>
      <c r="K210" t="s">
        <v>91</v>
      </c>
      <c r="L210">
        <v>527</v>
      </c>
      <c r="M210">
        <v>0</v>
      </c>
    </row>
    <row r="211" spans="10:13" x14ac:dyDescent="0.3">
      <c r="J211">
        <v>29744</v>
      </c>
      <c r="K211" t="s">
        <v>7</v>
      </c>
      <c r="L211">
        <v>0</v>
      </c>
      <c r="M211">
        <v>0</v>
      </c>
    </row>
    <row r="212" spans="10:13" x14ac:dyDescent="0.3">
      <c r="J212">
        <v>29743</v>
      </c>
      <c r="K212" t="s">
        <v>20</v>
      </c>
      <c r="L212">
        <v>507</v>
      </c>
      <c r="M212">
        <v>0</v>
      </c>
    </row>
    <row r="213" spans="10:13" x14ac:dyDescent="0.3">
      <c r="J213">
        <v>29742</v>
      </c>
      <c r="K213" t="s">
        <v>8</v>
      </c>
      <c r="L213">
        <v>607</v>
      </c>
      <c r="M213">
        <v>0</v>
      </c>
    </row>
    <row r="214" spans="10:13" x14ac:dyDescent="0.3">
      <c r="J214">
        <v>29740</v>
      </c>
      <c r="K214" t="s">
        <v>11</v>
      </c>
      <c r="L214">
        <v>528</v>
      </c>
      <c r="M214">
        <v>0</v>
      </c>
    </row>
    <row r="215" spans="10:13" x14ac:dyDescent="0.3">
      <c r="J215">
        <v>29736</v>
      </c>
      <c r="K215" t="s">
        <v>91</v>
      </c>
      <c r="L215">
        <v>913</v>
      </c>
      <c r="M215">
        <v>913</v>
      </c>
    </row>
    <row r="216" spans="10:13" x14ac:dyDescent="0.3">
      <c r="J216">
        <v>29735</v>
      </c>
      <c r="K216" t="s">
        <v>20</v>
      </c>
      <c r="L216">
        <v>573</v>
      </c>
      <c r="M216">
        <v>0</v>
      </c>
    </row>
    <row r="217" spans="10:13" x14ac:dyDescent="0.3">
      <c r="J217">
        <v>29732</v>
      </c>
      <c r="K217" t="s">
        <v>7</v>
      </c>
      <c r="L217">
        <v>0</v>
      </c>
      <c r="M217">
        <v>0</v>
      </c>
    </row>
    <row r="218" spans="10:13" x14ac:dyDescent="0.3">
      <c r="J218">
        <v>29730</v>
      </c>
      <c r="K218" t="s">
        <v>9</v>
      </c>
      <c r="L218">
        <v>23</v>
      </c>
      <c r="M218">
        <v>0</v>
      </c>
    </row>
    <row r="219" spans="10:13" x14ac:dyDescent="0.3">
      <c r="J219">
        <v>29729</v>
      </c>
      <c r="K219" t="s">
        <v>11</v>
      </c>
      <c r="L219">
        <v>374</v>
      </c>
      <c r="M219">
        <v>0</v>
      </c>
    </row>
    <row r="220" spans="10:13" x14ac:dyDescent="0.3">
      <c r="J220">
        <v>29726</v>
      </c>
      <c r="K220" t="s">
        <v>20</v>
      </c>
      <c r="L220">
        <v>505</v>
      </c>
      <c r="M220">
        <v>0</v>
      </c>
    </row>
    <row r="221" spans="10:13" x14ac:dyDescent="0.3">
      <c r="J221">
        <v>29725</v>
      </c>
      <c r="K221" t="s">
        <v>11</v>
      </c>
      <c r="L221">
        <v>538</v>
      </c>
      <c r="M221">
        <v>538</v>
      </c>
    </row>
    <row r="222" spans="10:13" x14ac:dyDescent="0.3">
      <c r="J222">
        <v>29723</v>
      </c>
      <c r="K222" t="s">
        <v>11</v>
      </c>
      <c r="L222">
        <v>422</v>
      </c>
      <c r="M222">
        <v>422</v>
      </c>
    </row>
    <row r="223" spans="10:13" x14ac:dyDescent="0.3">
      <c r="J223">
        <v>29722</v>
      </c>
      <c r="K223" t="s">
        <v>91</v>
      </c>
      <c r="L223">
        <v>25.7</v>
      </c>
      <c r="M223">
        <v>0</v>
      </c>
    </row>
    <row r="224" spans="10:13" x14ac:dyDescent="0.3">
      <c r="J224">
        <v>29721</v>
      </c>
      <c r="K224" t="s">
        <v>7</v>
      </c>
      <c r="L224">
        <v>0</v>
      </c>
      <c r="M224">
        <v>0</v>
      </c>
    </row>
    <row r="225" spans="10:13" x14ac:dyDescent="0.3">
      <c r="J225">
        <v>29720</v>
      </c>
      <c r="K225" t="s">
        <v>66</v>
      </c>
      <c r="L225">
        <v>708</v>
      </c>
      <c r="M225">
        <v>708</v>
      </c>
    </row>
    <row r="226" spans="10:13" x14ac:dyDescent="0.3">
      <c r="J226">
        <v>29717</v>
      </c>
      <c r="K226" t="s">
        <v>111</v>
      </c>
      <c r="L226">
        <v>186</v>
      </c>
      <c r="M226">
        <v>0</v>
      </c>
    </row>
    <row r="227" spans="10:13" x14ac:dyDescent="0.3">
      <c r="J227">
        <v>29715</v>
      </c>
      <c r="K227" t="s">
        <v>11</v>
      </c>
      <c r="L227">
        <v>918</v>
      </c>
      <c r="M227">
        <v>0</v>
      </c>
    </row>
    <row r="228" spans="10:13" x14ac:dyDescent="0.3">
      <c r="J228">
        <v>29713</v>
      </c>
      <c r="K228" t="s">
        <v>11</v>
      </c>
      <c r="L228">
        <v>919</v>
      </c>
      <c r="M228">
        <v>0</v>
      </c>
    </row>
    <row r="229" spans="10:13" x14ac:dyDescent="0.3">
      <c r="J229">
        <v>29709</v>
      </c>
      <c r="K229" t="s">
        <v>20</v>
      </c>
      <c r="L229">
        <v>421</v>
      </c>
      <c r="M229">
        <v>0</v>
      </c>
    </row>
    <row r="230" spans="10:13" x14ac:dyDescent="0.3">
      <c r="J230">
        <v>29708</v>
      </c>
      <c r="K230" t="s">
        <v>11</v>
      </c>
      <c r="L230">
        <v>576</v>
      </c>
      <c r="M230">
        <v>0</v>
      </c>
    </row>
    <row r="231" spans="10:13" x14ac:dyDescent="0.3">
      <c r="J231">
        <v>29707</v>
      </c>
      <c r="K231" t="s">
        <v>20</v>
      </c>
      <c r="L231">
        <v>31</v>
      </c>
      <c r="M231">
        <v>31</v>
      </c>
    </row>
    <row r="232" spans="10:13" x14ac:dyDescent="0.3">
      <c r="J232">
        <v>29706</v>
      </c>
      <c r="K232" t="s">
        <v>11</v>
      </c>
      <c r="L232">
        <v>428</v>
      </c>
      <c r="M232">
        <v>428</v>
      </c>
    </row>
    <row r="233" spans="10:13" x14ac:dyDescent="0.3">
      <c r="J233">
        <v>29697</v>
      </c>
      <c r="K233" t="s">
        <v>7</v>
      </c>
      <c r="L233">
        <v>0</v>
      </c>
      <c r="M233">
        <v>0</v>
      </c>
    </row>
    <row r="234" spans="10:13" x14ac:dyDescent="0.3">
      <c r="J234">
        <v>29696</v>
      </c>
      <c r="K234" t="s">
        <v>66</v>
      </c>
      <c r="L234">
        <v>1569</v>
      </c>
      <c r="M234">
        <v>0</v>
      </c>
    </row>
    <row r="235" spans="10:13" x14ac:dyDescent="0.3">
      <c r="J235">
        <v>29695</v>
      </c>
      <c r="K235" t="s">
        <v>20</v>
      </c>
      <c r="L235">
        <v>690</v>
      </c>
      <c r="M235">
        <v>0</v>
      </c>
    </row>
    <row r="236" spans="10:13" x14ac:dyDescent="0.3">
      <c r="J236">
        <v>29693</v>
      </c>
      <c r="K236" t="s">
        <v>13</v>
      </c>
      <c r="L236">
        <v>459</v>
      </c>
      <c r="M236">
        <v>0</v>
      </c>
    </row>
    <row r="237" spans="10:13" x14ac:dyDescent="0.3">
      <c r="J237">
        <v>29692</v>
      </c>
      <c r="K237" t="s">
        <v>20</v>
      </c>
      <c r="L237">
        <v>476</v>
      </c>
      <c r="M237">
        <v>0</v>
      </c>
    </row>
    <row r="238" spans="10:13" x14ac:dyDescent="0.3">
      <c r="J238">
        <v>29687</v>
      </c>
      <c r="K238" t="s">
        <v>66</v>
      </c>
      <c r="L238">
        <v>430</v>
      </c>
      <c r="M238">
        <v>430</v>
      </c>
    </row>
    <row r="239" spans="10:13" x14ac:dyDescent="0.3">
      <c r="J239">
        <v>29685</v>
      </c>
      <c r="K239" t="s">
        <v>91</v>
      </c>
      <c r="L239">
        <v>105</v>
      </c>
      <c r="M239">
        <v>0</v>
      </c>
    </row>
    <row r="240" spans="10:13" x14ac:dyDescent="0.3">
      <c r="J240">
        <v>29680</v>
      </c>
      <c r="K240" t="s">
        <v>66</v>
      </c>
      <c r="L240">
        <v>1454.65</v>
      </c>
      <c r="M240">
        <v>1454.65</v>
      </c>
    </row>
    <row r="241" spans="10:13" x14ac:dyDescent="0.3">
      <c r="J241">
        <v>29673</v>
      </c>
      <c r="K241" t="s">
        <v>7</v>
      </c>
      <c r="L241">
        <v>0</v>
      </c>
      <c r="M241">
        <v>0</v>
      </c>
    </row>
    <row r="242" spans="10:13" x14ac:dyDescent="0.3">
      <c r="J242">
        <v>29669</v>
      </c>
      <c r="K242" t="s">
        <v>7</v>
      </c>
      <c r="L242">
        <v>0</v>
      </c>
      <c r="M242">
        <v>0</v>
      </c>
    </row>
    <row r="243" spans="10:13" x14ac:dyDescent="0.3">
      <c r="J243">
        <v>29668</v>
      </c>
      <c r="K243" t="s">
        <v>66</v>
      </c>
      <c r="L243">
        <v>1300</v>
      </c>
      <c r="M243">
        <v>1300</v>
      </c>
    </row>
    <row r="244" spans="10:13" x14ac:dyDescent="0.3">
      <c r="J244">
        <v>29666</v>
      </c>
      <c r="K244" t="s">
        <v>66</v>
      </c>
      <c r="L244">
        <v>650.65</v>
      </c>
      <c r="M244">
        <v>0</v>
      </c>
    </row>
    <row r="245" spans="10:13" x14ac:dyDescent="0.3">
      <c r="J245">
        <v>29665</v>
      </c>
      <c r="K245" t="s">
        <v>91</v>
      </c>
      <c r="L245">
        <v>0</v>
      </c>
      <c r="M245">
        <v>0</v>
      </c>
    </row>
    <row r="246" spans="10:13" x14ac:dyDescent="0.3">
      <c r="J246">
        <v>29664</v>
      </c>
      <c r="K246" t="s">
        <v>7</v>
      </c>
      <c r="L246">
        <v>0</v>
      </c>
      <c r="M246">
        <v>0</v>
      </c>
    </row>
    <row r="247" spans="10:13" x14ac:dyDescent="0.3">
      <c r="J247">
        <v>29658</v>
      </c>
      <c r="K247" t="s">
        <v>7</v>
      </c>
      <c r="L247">
        <v>0</v>
      </c>
      <c r="M247">
        <v>0</v>
      </c>
    </row>
    <row r="248" spans="10:13" x14ac:dyDescent="0.3">
      <c r="J248">
        <v>29657</v>
      </c>
      <c r="K248" t="s">
        <v>7</v>
      </c>
      <c r="L248">
        <v>0</v>
      </c>
      <c r="M248">
        <v>0</v>
      </c>
    </row>
    <row r="249" spans="10:13" x14ac:dyDescent="0.3">
      <c r="J249">
        <v>29654</v>
      </c>
      <c r="K249" t="s">
        <v>66</v>
      </c>
      <c r="L249">
        <v>513</v>
      </c>
      <c r="M249">
        <v>513</v>
      </c>
    </row>
    <row r="250" spans="10:13" x14ac:dyDescent="0.3">
      <c r="J250">
        <v>29653</v>
      </c>
      <c r="K250" t="s">
        <v>7</v>
      </c>
      <c r="L250">
        <v>0</v>
      </c>
      <c r="M250">
        <v>0</v>
      </c>
    </row>
    <row r="251" spans="10:13" x14ac:dyDescent="0.3">
      <c r="J251">
        <v>29651</v>
      </c>
      <c r="K251" t="s">
        <v>7</v>
      </c>
      <c r="L251">
        <v>0</v>
      </c>
      <c r="M251">
        <v>0</v>
      </c>
    </row>
    <row r="252" spans="10:13" x14ac:dyDescent="0.3">
      <c r="J252">
        <v>29647</v>
      </c>
      <c r="K252" t="s">
        <v>7</v>
      </c>
      <c r="L252">
        <v>0</v>
      </c>
      <c r="M252">
        <v>0</v>
      </c>
    </row>
    <row r="253" spans="10:13" x14ac:dyDescent="0.3">
      <c r="J253">
        <v>29645</v>
      </c>
      <c r="K253" t="s">
        <v>7</v>
      </c>
      <c r="L253">
        <v>0</v>
      </c>
      <c r="M253">
        <v>0</v>
      </c>
    </row>
    <row r="254" spans="10:13" x14ac:dyDescent="0.3">
      <c r="J254">
        <v>29640</v>
      </c>
      <c r="K254" t="s">
        <v>66</v>
      </c>
      <c r="L254">
        <v>637</v>
      </c>
      <c r="M254">
        <v>0</v>
      </c>
    </row>
    <row r="255" spans="10:13" x14ac:dyDescent="0.3">
      <c r="J255">
        <v>29638</v>
      </c>
      <c r="K255" t="s">
        <v>20</v>
      </c>
      <c r="L255">
        <v>457</v>
      </c>
      <c r="M255">
        <v>0</v>
      </c>
    </row>
    <row r="256" spans="10:13" x14ac:dyDescent="0.3">
      <c r="J256">
        <v>29636</v>
      </c>
      <c r="K256" t="s">
        <v>11</v>
      </c>
      <c r="L256">
        <v>506</v>
      </c>
      <c r="M256">
        <v>506</v>
      </c>
    </row>
    <row r="257" spans="10:13" x14ac:dyDescent="0.3">
      <c r="J257">
        <v>29635</v>
      </c>
      <c r="K257" t="s">
        <v>20</v>
      </c>
      <c r="L257">
        <v>714.65</v>
      </c>
      <c r="M257">
        <v>714.65</v>
      </c>
    </row>
    <row r="258" spans="10:13" x14ac:dyDescent="0.3">
      <c r="J258">
        <v>29630</v>
      </c>
      <c r="K258" t="s">
        <v>11</v>
      </c>
      <c r="L258">
        <v>963</v>
      </c>
      <c r="M258">
        <v>0</v>
      </c>
    </row>
    <row r="259" spans="10:13" x14ac:dyDescent="0.3">
      <c r="J259">
        <v>29626</v>
      </c>
      <c r="K259" t="s">
        <v>66</v>
      </c>
      <c r="L259">
        <v>617</v>
      </c>
      <c r="M259">
        <v>0</v>
      </c>
    </row>
    <row r="260" spans="10:13" x14ac:dyDescent="0.3">
      <c r="J260">
        <v>29622</v>
      </c>
      <c r="K260" t="s">
        <v>66</v>
      </c>
      <c r="L260">
        <v>83</v>
      </c>
      <c r="M260">
        <v>0</v>
      </c>
    </row>
    <row r="261" spans="10:13" x14ac:dyDescent="0.3">
      <c r="J261">
        <v>29620</v>
      </c>
      <c r="K261" t="s">
        <v>66</v>
      </c>
      <c r="L261">
        <v>799</v>
      </c>
      <c r="M261">
        <v>0</v>
      </c>
    </row>
    <row r="262" spans="10:13" x14ac:dyDescent="0.3">
      <c r="J262">
        <v>29619</v>
      </c>
      <c r="K262" t="s">
        <v>11</v>
      </c>
      <c r="L262">
        <v>71</v>
      </c>
      <c r="M262">
        <v>0</v>
      </c>
    </row>
    <row r="263" spans="10:13" x14ac:dyDescent="0.3">
      <c r="J263">
        <v>29618</v>
      </c>
      <c r="K263" t="s">
        <v>7</v>
      </c>
      <c r="L263">
        <v>440</v>
      </c>
      <c r="M263">
        <v>0</v>
      </c>
    </row>
    <row r="264" spans="10:13" x14ac:dyDescent="0.3">
      <c r="J264">
        <v>29611</v>
      </c>
      <c r="K264" t="s">
        <v>8</v>
      </c>
      <c r="L264">
        <v>0</v>
      </c>
      <c r="M264">
        <v>0</v>
      </c>
    </row>
    <row r="265" spans="10:13" x14ac:dyDescent="0.3">
      <c r="J265">
        <v>29610</v>
      </c>
      <c r="K265" t="s">
        <v>7</v>
      </c>
      <c r="L265">
        <v>750</v>
      </c>
      <c r="M265">
        <v>0</v>
      </c>
    </row>
    <row r="266" spans="10:13" x14ac:dyDescent="0.3">
      <c r="J266">
        <v>29609</v>
      </c>
      <c r="K266" t="s">
        <v>66</v>
      </c>
      <c r="L266">
        <v>471</v>
      </c>
      <c r="M266">
        <v>471</v>
      </c>
    </row>
    <row r="267" spans="10:13" x14ac:dyDescent="0.3">
      <c r="J267">
        <v>29608</v>
      </c>
      <c r="K267" t="s">
        <v>66</v>
      </c>
      <c r="L267">
        <v>493</v>
      </c>
      <c r="M267">
        <v>0</v>
      </c>
    </row>
    <row r="268" spans="10:13" x14ac:dyDescent="0.3">
      <c r="J268">
        <v>29606</v>
      </c>
      <c r="K268" t="s">
        <v>20</v>
      </c>
      <c r="L268">
        <v>532</v>
      </c>
      <c r="M268">
        <v>532</v>
      </c>
    </row>
    <row r="269" spans="10:13" x14ac:dyDescent="0.3">
      <c r="J269">
        <v>29604</v>
      </c>
      <c r="K269" t="s">
        <v>20</v>
      </c>
      <c r="L269">
        <v>1129</v>
      </c>
      <c r="M269">
        <v>0</v>
      </c>
    </row>
    <row r="270" spans="10:13" x14ac:dyDescent="0.3">
      <c r="J270">
        <v>29602</v>
      </c>
      <c r="K270" t="s">
        <v>7</v>
      </c>
      <c r="L270">
        <v>418</v>
      </c>
      <c r="M270">
        <v>0</v>
      </c>
    </row>
    <row r="271" spans="10:13" x14ac:dyDescent="0.3">
      <c r="J271">
        <v>29599</v>
      </c>
      <c r="K271" t="s">
        <v>7</v>
      </c>
      <c r="L271">
        <v>0</v>
      </c>
      <c r="M271">
        <v>0</v>
      </c>
    </row>
    <row r="272" spans="10:13" x14ac:dyDescent="0.3">
      <c r="J272">
        <v>29597</v>
      </c>
      <c r="K272" t="s">
        <v>11</v>
      </c>
      <c r="L272">
        <v>506</v>
      </c>
      <c r="M272">
        <v>0</v>
      </c>
    </row>
    <row r="273" spans="10:13" x14ac:dyDescent="0.3">
      <c r="J273">
        <v>29592</v>
      </c>
      <c r="K273" t="s">
        <v>20</v>
      </c>
      <c r="L273">
        <v>649</v>
      </c>
      <c r="M273">
        <v>0</v>
      </c>
    </row>
    <row r="274" spans="10:13" x14ac:dyDescent="0.3">
      <c r="J274">
        <v>29591</v>
      </c>
      <c r="K274" t="s">
        <v>18</v>
      </c>
      <c r="L274">
        <v>0</v>
      </c>
      <c r="M274">
        <v>0</v>
      </c>
    </row>
    <row r="275" spans="10:13" x14ac:dyDescent="0.3">
      <c r="J275">
        <v>29587</v>
      </c>
      <c r="K275" t="s">
        <v>18</v>
      </c>
      <c r="L275">
        <v>451</v>
      </c>
      <c r="M275">
        <v>0</v>
      </c>
    </row>
    <row r="276" spans="10:13" x14ac:dyDescent="0.3">
      <c r="J276">
        <v>29585</v>
      </c>
      <c r="K276" t="s">
        <v>66</v>
      </c>
      <c r="L276">
        <v>3000</v>
      </c>
      <c r="M276">
        <v>0</v>
      </c>
    </row>
    <row r="277" spans="10:13" x14ac:dyDescent="0.3">
      <c r="J277">
        <v>29584</v>
      </c>
      <c r="K277" t="s">
        <v>66</v>
      </c>
      <c r="L277">
        <v>852</v>
      </c>
      <c r="M277">
        <v>852</v>
      </c>
    </row>
    <row r="278" spans="10:13" x14ac:dyDescent="0.3">
      <c r="J278">
        <v>29581</v>
      </c>
      <c r="K278" t="s">
        <v>7</v>
      </c>
      <c r="L278">
        <v>763</v>
      </c>
      <c r="M278">
        <v>0</v>
      </c>
    </row>
    <row r="279" spans="10:13" x14ac:dyDescent="0.3">
      <c r="J279">
        <v>29579</v>
      </c>
      <c r="K279" t="s">
        <v>91</v>
      </c>
      <c r="L279">
        <v>265.64999999999998</v>
      </c>
      <c r="M279">
        <v>0</v>
      </c>
    </row>
    <row r="280" spans="10:13" x14ac:dyDescent="0.3">
      <c r="J280">
        <v>29578</v>
      </c>
      <c r="K280" t="s">
        <v>66</v>
      </c>
      <c r="L280">
        <v>1431</v>
      </c>
      <c r="M280">
        <v>0</v>
      </c>
    </row>
    <row r="281" spans="10:13" x14ac:dyDescent="0.3">
      <c r="J281">
        <v>29577</v>
      </c>
      <c r="K281" t="s">
        <v>66</v>
      </c>
      <c r="L281">
        <v>483</v>
      </c>
      <c r="M281">
        <v>0</v>
      </c>
    </row>
    <row r="282" spans="10:13" x14ac:dyDescent="0.3">
      <c r="J282">
        <v>29573</v>
      </c>
      <c r="K282" t="s">
        <v>66</v>
      </c>
      <c r="L282">
        <v>544</v>
      </c>
      <c r="M282">
        <v>0</v>
      </c>
    </row>
    <row r="283" spans="10:13" x14ac:dyDescent="0.3">
      <c r="J283">
        <v>29571</v>
      </c>
      <c r="K283" t="s">
        <v>20</v>
      </c>
      <c r="L283">
        <v>449</v>
      </c>
      <c r="M283">
        <v>0</v>
      </c>
    </row>
    <row r="284" spans="10:13" x14ac:dyDescent="0.3">
      <c r="J284">
        <v>29569</v>
      </c>
      <c r="K284" t="s">
        <v>20</v>
      </c>
      <c r="L284">
        <v>456</v>
      </c>
      <c r="M284">
        <v>0</v>
      </c>
    </row>
    <row r="285" spans="10:13" x14ac:dyDescent="0.3">
      <c r="J285">
        <v>29568</v>
      </c>
      <c r="K285" t="s">
        <v>112</v>
      </c>
      <c r="L285">
        <v>0</v>
      </c>
      <c r="M285">
        <v>0</v>
      </c>
    </row>
    <row r="286" spans="10:13" x14ac:dyDescent="0.3">
      <c r="J286">
        <v>29567</v>
      </c>
      <c r="K286" t="s">
        <v>66</v>
      </c>
      <c r="L286">
        <v>420</v>
      </c>
      <c r="M286">
        <v>420</v>
      </c>
    </row>
    <row r="287" spans="10:13" x14ac:dyDescent="0.3">
      <c r="J287">
        <v>29565</v>
      </c>
      <c r="K287" t="s">
        <v>11</v>
      </c>
      <c r="L287">
        <v>0</v>
      </c>
      <c r="M287">
        <v>0</v>
      </c>
    </row>
    <row r="288" spans="10:13" x14ac:dyDescent="0.3">
      <c r="J288">
        <v>29559</v>
      </c>
      <c r="K288" t="s">
        <v>7</v>
      </c>
      <c r="L288">
        <v>0</v>
      </c>
      <c r="M288">
        <v>0</v>
      </c>
    </row>
    <row r="289" spans="10:13" x14ac:dyDescent="0.3">
      <c r="J289">
        <v>29556</v>
      </c>
      <c r="K289" t="s">
        <v>66</v>
      </c>
      <c r="L289">
        <v>625</v>
      </c>
      <c r="M289">
        <v>0</v>
      </c>
    </row>
    <row r="290" spans="10:13" x14ac:dyDescent="0.3">
      <c r="J290">
        <v>29555</v>
      </c>
      <c r="K290" t="s">
        <v>20</v>
      </c>
      <c r="L290">
        <v>698</v>
      </c>
      <c r="M290">
        <v>0</v>
      </c>
    </row>
    <row r="291" spans="10:13" x14ac:dyDescent="0.3">
      <c r="J291">
        <v>29552</v>
      </c>
      <c r="K291" t="s">
        <v>7</v>
      </c>
      <c r="L291">
        <v>0</v>
      </c>
      <c r="M291">
        <v>0</v>
      </c>
    </row>
    <row r="292" spans="10:13" x14ac:dyDescent="0.3">
      <c r="J292">
        <v>29551</v>
      </c>
      <c r="K292" t="s">
        <v>20</v>
      </c>
      <c r="L292">
        <v>925</v>
      </c>
      <c r="M292">
        <v>0</v>
      </c>
    </row>
    <row r="293" spans="10:13" x14ac:dyDescent="0.3">
      <c r="J293">
        <v>29548</v>
      </c>
      <c r="K293" t="s">
        <v>7</v>
      </c>
      <c r="L293">
        <v>515</v>
      </c>
      <c r="M293">
        <v>0</v>
      </c>
    </row>
    <row r="294" spans="10:13" x14ac:dyDescent="0.3">
      <c r="J294">
        <v>29538</v>
      </c>
      <c r="K294" t="s">
        <v>91</v>
      </c>
      <c r="L294">
        <v>497</v>
      </c>
      <c r="M294">
        <v>0</v>
      </c>
    </row>
    <row r="295" spans="10:13" x14ac:dyDescent="0.3">
      <c r="J295">
        <v>29536</v>
      </c>
      <c r="K295" t="s">
        <v>53</v>
      </c>
      <c r="L295">
        <v>500</v>
      </c>
      <c r="M295">
        <v>0</v>
      </c>
    </row>
    <row r="296" spans="10:13" x14ac:dyDescent="0.3">
      <c r="J296">
        <v>29532</v>
      </c>
      <c r="K296" t="s">
        <v>53</v>
      </c>
      <c r="L296">
        <v>2086</v>
      </c>
      <c r="M296">
        <v>0</v>
      </c>
    </row>
    <row r="297" spans="10:13" x14ac:dyDescent="0.3">
      <c r="J297">
        <v>29531</v>
      </c>
      <c r="K297" t="s">
        <v>11</v>
      </c>
      <c r="L297">
        <v>-11</v>
      </c>
      <c r="M297">
        <v>0</v>
      </c>
    </row>
    <row r="298" spans="10:13" x14ac:dyDescent="0.3">
      <c r="J298">
        <v>29530</v>
      </c>
      <c r="K298" t="s">
        <v>7</v>
      </c>
      <c r="L298">
        <v>1239</v>
      </c>
      <c r="M298">
        <v>0</v>
      </c>
    </row>
    <row r="299" spans="10:13" x14ac:dyDescent="0.3">
      <c r="J299">
        <v>29529</v>
      </c>
      <c r="K299" t="s">
        <v>12</v>
      </c>
      <c r="L299">
        <v>342</v>
      </c>
      <c r="M299">
        <v>0</v>
      </c>
    </row>
    <row r="300" spans="10:13" x14ac:dyDescent="0.3">
      <c r="J300">
        <v>29528</v>
      </c>
      <c r="K300" t="s">
        <v>53</v>
      </c>
      <c r="L300">
        <v>481</v>
      </c>
      <c r="M300">
        <v>0</v>
      </c>
    </row>
    <row r="301" spans="10:13" x14ac:dyDescent="0.3">
      <c r="J301">
        <v>29526</v>
      </c>
      <c r="K301" t="s">
        <v>53</v>
      </c>
      <c r="L301">
        <v>1010</v>
      </c>
      <c r="M301">
        <v>0</v>
      </c>
    </row>
    <row r="302" spans="10:13" x14ac:dyDescent="0.3">
      <c r="J302">
        <v>29521</v>
      </c>
      <c r="K302" t="s">
        <v>91</v>
      </c>
      <c r="L302">
        <v>0</v>
      </c>
      <c r="M302">
        <v>0</v>
      </c>
    </row>
    <row r="303" spans="10:13" x14ac:dyDescent="0.3">
      <c r="J303">
        <v>29515</v>
      </c>
      <c r="K303" t="s">
        <v>91</v>
      </c>
      <c r="L303">
        <v>0</v>
      </c>
      <c r="M303">
        <v>0</v>
      </c>
    </row>
    <row r="304" spans="10:13" x14ac:dyDescent="0.3">
      <c r="J304">
        <v>29513</v>
      </c>
      <c r="K304" t="s">
        <v>91</v>
      </c>
      <c r="L304">
        <v>826</v>
      </c>
      <c r="M304">
        <v>826</v>
      </c>
    </row>
    <row r="305" spans="10:13" x14ac:dyDescent="0.3">
      <c r="J305">
        <v>29512</v>
      </c>
      <c r="K305" t="s">
        <v>66</v>
      </c>
      <c r="L305">
        <v>491</v>
      </c>
      <c r="M305">
        <v>491</v>
      </c>
    </row>
    <row r="306" spans="10:13" x14ac:dyDescent="0.3">
      <c r="J306">
        <v>29510</v>
      </c>
      <c r="K306" t="s">
        <v>11</v>
      </c>
      <c r="L306">
        <v>562</v>
      </c>
      <c r="M306">
        <v>562</v>
      </c>
    </row>
    <row r="307" spans="10:13" x14ac:dyDescent="0.3">
      <c r="J307">
        <v>29504</v>
      </c>
      <c r="K307" t="s">
        <v>7</v>
      </c>
      <c r="L307">
        <v>432</v>
      </c>
      <c r="M307">
        <v>0</v>
      </c>
    </row>
    <row r="308" spans="10:13" x14ac:dyDescent="0.3">
      <c r="J308">
        <v>29502</v>
      </c>
      <c r="K308" t="s">
        <v>111</v>
      </c>
      <c r="L308">
        <v>500</v>
      </c>
      <c r="M308">
        <v>0</v>
      </c>
    </row>
    <row r="309" spans="10:13" x14ac:dyDescent="0.3">
      <c r="J309">
        <v>29499</v>
      </c>
      <c r="K309" t="s">
        <v>21</v>
      </c>
      <c r="L309">
        <v>519</v>
      </c>
      <c r="M309">
        <v>0</v>
      </c>
    </row>
    <row r="310" spans="10:13" x14ac:dyDescent="0.3">
      <c r="J310">
        <v>29498</v>
      </c>
      <c r="K310" t="s">
        <v>53</v>
      </c>
      <c r="L310">
        <v>738</v>
      </c>
      <c r="M310">
        <v>738</v>
      </c>
    </row>
    <row r="311" spans="10:13" x14ac:dyDescent="0.3">
      <c r="J311">
        <v>29497</v>
      </c>
      <c r="K311" t="s">
        <v>53</v>
      </c>
      <c r="L311">
        <v>23</v>
      </c>
      <c r="M311">
        <v>0</v>
      </c>
    </row>
    <row r="312" spans="10:13" x14ac:dyDescent="0.3">
      <c r="J312">
        <v>29495</v>
      </c>
      <c r="K312" t="s">
        <v>53</v>
      </c>
      <c r="L312">
        <v>450</v>
      </c>
      <c r="M312">
        <v>0</v>
      </c>
    </row>
    <row r="313" spans="10:13" x14ac:dyDescent="0.3">
      <c r="J313">
        <v>29492</v>
      </c>
      <c r="K313" t="s">
        <v>53</v>
      </c>
      <c r="L313">
        <v>569</v>
      </c>
      <c r="M313">
        <v>0</v>
      </c>
    </row>
    <row r="314" spans="10:13" x14ac:dyDescent="0.3">
      <c r="J314">
        <v>29491</v>
      </c>
      <c r="K314" t="s">
        <v>20</v>
      </c>
      <c r="L314">
        <v>657</v>
      </c>
      <c r="M314">
        <v>0</v>
      </c>
    </row>
    <row r="315" spans="10:13" x14ac:dyDescent="0.3">
      <c r="J315">
        <v>29479</v>
      </c>
      <c r="K315" t="s">
        <v>53</v>
      </c>
      <c r="L315">
        <v>498</v>
      </c>
      <c r="M315">
        <v>0</v>
      </c>
    </row>
    <row r="316" spans="10:13" x14ac:dyDescent="0.3">
      <c r="J316">
        <v>29477</v>
      </c>
      <c r="K316" t="s">
        <v>66</v>
      </c>
      <c r="L316">
        <v>0</v>
      </c>
      <c r="M316">
        <v>0</v>
      </c>
    </row>
    <row r="317" spans="10:13" x14ac:dyDescent="0.3">
      <c r="J317">
        <v>29476</v>
      </c>
      <c r="K317" t="s">
        <v>7</v>
      </c>
      <c r="L317">
        <v>0</v>
      </c>
      <c r="M317">
        <v>0</v>
      </c>
    </row>
    <row r="318" spans="10:13" x14ac:dyDescent="0.3">
      <c r="J318">
        <v>29471</v>
      </c>
      <c r="K318" t="s">
        <v>112</v>
      </c>
      <c r="L318">
        <v>0</v>
      </c>
      <c r="M318">
        <v>0</v>
      </c>
    </row>
    <row r="319" spans="10:13" x14ac:dyDescent="0.3">
      <c r="J319">
        <v>29470</v>
      </c>
      <c r="K319" t="s">
        <v>111</v>
      </c>
      <c r="L319">
        <v>237</v>
      </c>
      <c r="M319">
        <v>0</v>
      </c>
    </row>
    <row r="320" spans="10:13" x14ac:dyDescent="0.3">
      <c r="J320">
        <v>29464</v>
      </c>
      <c r="K320" t="s">
        <v>7</v>
      </c>
      <c r="L320">
        <v>0</v>
      </c>
      <c r="M320">
        <v>0</v>
      </c>
    </row>
    <row r="321" spans="10:13" x14ac:dyDescent="0.3">
      <c r="J321">
        <v>29458</v>
      </c>
      <c r="K321" t="s">
        <v>53</v>
      </c>
      <c r="L321">
        <v>527</v>
      </c>
      <c r="M321">
        <v>0</v>
      </c>
    </row>
    <row r="322" spans="10:13" x14ac:dyDescent="0.3">
      <c r="J322">
        <v>29453</v>
      </c>
      <c r="K322" t="s">
        <v>53</v>
      </c>
      <c r="L322">
        <v>75.5</v>
      </c>
      <c r="M322">
        <v>0</v>
      </c>
    </row>
    <row r="323" spans="10:13" x14ac:dyDescent="0.3">
      <c r="J323">
        <v>29452</v>
      </c>
      <c r="K323" t="s">
        <v>7</v>
      </c>
      <c r="L323">
        <v>86</v>
      </c>
      <c r="M323">
        <v>0</v>
      </c>
    </row>
    <row r="324" spans="10:13" x14ac:dyDescent="0.3">
      <c r="J324">
        <v>29448</v>
      </c>
      <c r="K324" t="s">
        <v>53</v>
      </c>
      <c r="L324">
        <v>2004</v>
      </c>
      <c r="M324">
        <v>2004</v>
      </c>
    </row>
    <row r="325" spans="10:13" x14ac:dyDescent="0.3">
      <c r="J325">
        <v>29444</v>
      </c>
      <c r="K325" t="s">
        <v>53</v>
      </c>
      <c r="L325">
        <v>608</v>
      </c>
      <c r="M325">
        <v>0</v>
      </c>
    </row>
    <row r="326" spans="10:13" x14ac:dyDescent="0.3">
      <c r="J326">
        <v>29443</v>
      </c>
      <c r="K326" t="s">
        <v>53</v>
      </c>
      <c r="L326">
        <v>494</v>
      </c>
      <c r="M326">
        <v>0</v>
      </c>
    </row>
    <row r="327" spans="10:13" x14ac:dyDescent="0.3">
      <c r="J327">
        <v>29441</v>
      </c>
      <c r="K327" t="s">
        <v>20</v>
      </c>
      <c r="L327">
        <v>452</v>
      </c>
      <c r="M327">
        <v>0</v>
      </c>
    </row>
    <row r="328" spans="10:13" x14ac:dyDescent="0.3">
      <c r="J328">
        <v>29440</v>
      </c>
      <c r="K328" t="s">
        <v>53</v>
      </c>
      <c r="L328">
        <v>1122</v>
      </c>
      <c r="M328">
        <v>0</v>
      </c>
    </row>
    <row r="329" spans="10:13" x14ac:dyDescent="0.3">
      <c r="J329">
        <v>29431</v>
      </c>
      <c r="K329" t="s">
        <v>66</v>
      </c>
      <c r="L329">
        <v>417</v>
      </c>
      <c r="M329">
        <v>0</v>
      </c>
    </row>
    <row r="330" spans="10:13" x14ac:dyDescent="0.3">
      <c r="J330">
        <v>29411</v>
      </c>
      <c r="K330" t="s">
        <v>66</v>
      </c>
      <c r="L330">
        <v>489</v>
      </c>
      <c r="M330">
        <v>0</v>
      </c>
    </row>
    <row r="331" spans="10:13" x14ac:dyDescent="0.3">
      <c r="J331">
        <v>29410</v>
      </c>
      <c r="K331" t="s">
        <v>7</v>
      </c>
      <c r="L331">
        <v>0</v>
      </c>
      <c r="M331">
        <v>0</v>
      </c>
    </row>
    <row r="332" spans="10:13" x14ac:dyDescent="0.3">
      <c r="J332">
        <v>29400</v>
      </c>
      <c r="K332" t="s">
        <v>7</v>
      </c>
      <c r="L332">
        <v>0</v>
      </c>
      <c r="M332">
        <v>0</v>
      </c>
    </row>
    <row r="333" spans="10:13" x14ac:dyDescent="0.3">
      <c r="J333">
        <v>29398</v>
      </c>
      <c r="K333" t="s">
        <v>13</v>
      </c>
      <c r="L333">
        <v>855</v>
      </c>
      <c r="M333">
        <v>0</v>
      </c>
    </row>
    <row r="334" spans="10:13" x14ac:dyDescent="0.3">
      <c r="J334">
        <v>29392</v>
      </c>
      <c r="K334" t="s">
        <v>21</v>
      </c>
      <c r="L334">
        <v>0</v>
      </c>
      <c r="M334">
        <v>0</v>
      </c>
    </row>
    <row r="335" spans="10:13" x14ac:dyDescent="0.3">
      <c r="J335">
        <v>29391</v>
      </c>
      <c r="K335" t="s">
        <v>21</v>
      </c>
      <c r="L335">
        <v>0</v>
      </c>
      <c r="M335">
        <v>0</v>
      </c>
    </row>
    <row r="336" spans="10:13" x14ac:dyDescent="0.3">
      <c r="J336">
        <v>29388</v>
      </c>
      <c r="K336" t="s">
        <v>53</v>
      </c>
      <c r="L336">
        <v>63</v>
      </c>
      <c r="M336">
        <v>0</v>
      </c>
    </row>
    <row r="337" spans="10:13" x14ac:dyDescent="0.3">
      <c r="J337">
        <v>29385</v>
      </c>
      <c r="K337" t="s">
        <v>20</v>
      </c>
      <c r="L337">
        <v>577</v>
      </c>
      <c r="M337">
        <v>0</v>
      </c>
    </row>
    <row r="338" spans="10:13" x14ac:dyDescent="0.3">
      <c r="J338">
        <v>29373</v>
      </c>
      <c r="K338" t="s">
        <v>66</v>
      </c>
      <c r="L338">
        <v>511</v>
      </c>
      <c r="M338">
        <v>0</v>
      </c>
    </row>
    <row r="339" spans="10:13" x14ac:dyDescent="0.3">
      <c r="J339">
        <v>29370</v>
      </c>
      <c r="K339" t="s">
        <v>66</v>
      </c>
      <c r="L339">
        <v>458.5</v>
      </c>
      <c r="M339">
        <v>0</v>
      </c>
    </row>
    <row r="340" spans="10:13" x14ac:dyDescent="0.3">
      <c r="J340">
        <v>29363</v>
      </c>
      <c r="K340" t="s">
        <v>7</v>
      </c>
      <c r="L340">
        <v>0</v>
      </c>
      <c r="M340">
        <v>0</v>
      </c>
    </row>
    <row r="341" spans="10:13" x14ac:dyDescent="0.3">
      <c r="J341">
        <v>29361</v>
      </c>
      <c r="K341" t="s">
        <v>7</v>
      </c>
      <c r="L341">
        <v>0</v>
      </c>
      <c r="M341">
        <v>0</v>
      </c>
    </row>
    <row r="342" spans="10:13" x14ac:dyDescent="0.3">
      <c r="J342">
        <v>29346</v>
      </c>
      <c r="K342" t="s">
        <v>7</v>
      </c>
      <c r="L342">
        <v>0</v>
      </c>
      <c r="M342">
        <v>0</v>
      </c>
    </row>
    <row r="343" spans="10:13" x14ac:dyDescent="0.3">
      <c r="J343">
        <v>29339</v>
      </c>
      <c r="K343" t="s">
        <v>66</v>
      </c>
      <c r="L343">
        <v>0</v>
      </c>
      <c r="M343">
        <v>0</v>
      </c>
    </row>
    <row r="344" spans="10:13" x14ac:dyDescent="0.3">
      <c r="J344">
        <v>29336</v>
      </c>
      <c r="K344" t="s">
        <v>91</v>
      </c>
      <c r="L344">
        <v>176</v>
      </c>
      <c r="M344">
        <v>0</v>
      </c>
    </row>
    <row r="345" spans="10:13" x14ac:dyDescent="0.3">
      <c r="J345">
        <v>29332</v>
      </c>
      <c r="K345" t="s">
        <v>7</v>
      </c>
      <c r="L345">
        <v>0</v>
      </c>
      <c r="M345">
        <v>0</v>
      </c>
    </row>
    <row r="346" spans="10:13" x14ac:dyDescent="0.3">
      <c r="J346">
        <v>29321</v>
      </c>
      <c r="K346" t="s">
        <v>7</v>
      </c>
      <c r="L346">
        <v>0</v>
      </c>
      <c r="M346">
        <v>0</v>
      </c>
    </row>
    <row r="347" spans="10:13" x14ac:dyDescent="0.3">
      <c r="J347">
        <v>29320</v>
      </c>
      <c r="K347" t="s">
        <v>21</v>
      </c>
      <c r="L347">
        <v>0</v>
      </c>
      <c r="M347">
        <v>0</v>
      </c>
    </row>
    <row r="348" spans="10:13" x14ac:dyDescent="0.3">
      <c r="J348">
        <v>29310</v>
      </c>
      <c r="K348" t="s">
        <v>14</v>
      </c>
      <c r="L348">
        <v>459</v>
      </c>
      <c r="M348">
        <v>0</v>
      </c>
    </row>
    <row r="349" spans="10:13" x14ac:dyDescent="0.3">
      <c r="J349">
        <v>29305</v>
      </c>
      <c r="K349" t="s">
        <v>7</v>
      </c>
      <c r="L349">
        <v>0</v>
      </c>
      <c r="M349">
        <v>0</v>
      </c>
    </row>
    <row r="350" spans="10:13" x14ac:dyDescent="0.3">
      <c r="J350">
        <v>29304</v>
      </c>
      <c r="K350" t="s">
        <v>66</v>
      </c>
      <c r="L350">
        <v>438</v>
      </c>
      <c r="M350">
        <v>0</v>
      </c>
    </row>
    <row r="351" spans="10:13" x14ac:dyDescent="0.3">
      <c r="J351">
        <v>29280</v>
      </c>
      <c r="K351" t="s">
        <v>7</v>
      </c>
      <c r="L351">
        <v>0</v>
      </c>
      <c r="M351">
        <v>0</v>
      </c>
    </row>
    <row r="352" spans="10:13" x14ac:dyDescent="0.3">
      <c r="J352">
        <v>29271</v>
      </c>
      <c r="K352" t="s">
        <v>7</v>
      </c>
      <c r="L352">
        <v>0</v>
      </c>
      <c r="M352">
        <v>0</v>
      </c>
    </row>
    <row r="353" spans="10:13" x14ac:dyDescent="0.3">
      <c r="J353">
        <v>29266</v>
      </c>
      <c r="K353" t="s">
        <v>7</v>
      </c>
      <c r="L353">
        <v>0</v>
      </c>
      <c r="M353">
        <v>0</v>
      </c>
    </row>
    <row r="354" spans="10:13" x14ac:dyDescent="0.3">
      <c r="J354">
        <v>29242</v>
      </c>
      <c r="K354" t="s">
        <v>7</v>
      </c>
      <c r="L354">
        <v>0</v>
      </c>
      <c r="M354">
        <v>0</v>
      </c>
    </row>
    <row r="355" spans="10:13" x14ac:dyDescent="0.3">
      <c r="J355">
        <v>29238</v>
      </c>
      <c r="K355" t="s">
        <v>7</v>
      </c>
      <c r="L355">
        <v>0</v>
      </c>
      <c r="M355">
        <v>0</v>
      </c>
    </row>
    <row r="356" spans="10:13" x14ac:dyDescent="0.3">
      <c r="J356">
        <v>29233</v>
      </c>
      <c r="K356" t="s">
        <v>7</v>
      </c>
      <c r="L356">
        <v>0</v>
      </c>
      <c r="M356">
        <v>0</v>
      </c>
    </row>
    <row r="357" spans="10:13" x14ac:dyDescent="0.3">
      <c r="J357">
        <v>29230</v>
      </c>
      <c r="K357" t="s">
        <v>7</v>
      </c>
      <c r="L357">
        <v>0</v>
      </c>
      <c r="M357">
        <v>0</v>
      </c>
    </row>
    <row r="358" spans="10:13" x14ac:dyDescent="0.3">
      <c r="J358">
        <v>29226</v>
      </c>
      <c r="K358" t="s">
        <v>14</v>
      </c>
      <c r="L358">
        <v>32</v>
      </c>
      <c r="M358">
        <v>0</v>
      </c>
    </row>
    <row r="359" spans="10:13" x14ac:dyDescent="0.3">
      <c r="J359">
        <v>29221</v>
      </c>
      <c r="K359" t="s">
        <v>15</v>
      </c>
      <c r="L359">
        <v>756</v>
      </c>
      <c r="M359">
        <v>0</v>
      </c>
    </row>
    <row r="360" spans="10:13" x14ac:dyDescent="0.3">
      <c r="J360">
        <v>29218</v>
      </c>
      <c r="K360" t="s">
        <v>111</v>
      </c>
      <c r="L360">
        <v>335</v>
      </c>
      <c r="M360">
        <v>0</v>
      </c>
    </row>
    <row r="361" spans="10:13" x14ac:dyDescent="0.3">
      <c r="J361">
        <v>29212</v>
      </c>
      <c r="K361" t="s">
        <v>15</v>
      </c>
      <c r="L361">
        <v>605</v>
      </c>
      <c r="M361">
        <v>0</v>
      </c>
    </row>
    <row r="362" spans="10:13" x14ac:dyDescent="0.3">
      <c r="J362">
        <v>29208</v>
      </c>
      <c r="K362" t="s">
        <v>7</v>
      </c>
      <c r="L362">
        <v>0</v>
      </c>
      <c r="M362">
        <v>0</v>
      </c>
    </row>
    <row r="363" spans="10:13" x14ac:dyDescent="0.3">
      <c r="J363">
        <v>29200</v>
      </c>
      <c r="K363" t="s">
        <v>91</v>
      </c>
      <c r="L363">
        <v>0</v>
      </c>
      <c r="M363">
        <v>0</v>
      </c>
    </row>
    <row r="364" spans="10:13" x14ac:dyDescent="0.3">
      <c r="J364">
        <v>29196</v>
      </c>
      <c r="K364" t="s">
        <v>91</v>
      </c>
      <c r="L364">
        <v>0</v>
      </c>
      <c r="M364">
        <v>0</v>
      </c>
    </row>
    <row r="365" spans="10:13" x14ac:dyDescent="0.3">
      <c r="J365">
        <v>29195</v>
      </c>
      <c r="K365" t="s">
        <v>15</v>
      </c>
      <c r="L365">
        <v>374</v>
      </c>
      <c r="M365">
        <v>0</v>
      </c>
    </row>
    <row r="366" spans="10:13" x14ac:dyDescent="0.3">
      <c r="J366">
        <v>29187</v>
      </c>
      <c r="K366" t="s">
        <v>15</v>
      </c>
      <c r="L366">
        <v>466</v>
      </c>
      <c r="M366">
        <v>0</v>
      </c>
    </row>
    <row r="367" spans="10:13" x14ac:dyDescent="0.3">
      <c r="J367">
        <v>29181</v>
      </c>
      <c r="K367" t="s">
        <v>66</v>
      </c>
      <c r="L367">
        <v>625</v>
      </c>
      <c r="M367">
        <v>0</v>
      </c>
    </row>
    <row r="368" spans="10:13" x14ac:dyDescent="0.3">
      <c r="J368">
        <v>29176</v>
      </c>
      <c r="K368" t="s">
        <v>15</v>
      </c>
      <c r="L368">
        <v>494</v>
      </c>
      <c r="M368">
        <v>0</v>
      </c>
    </row>
    <row r="369" spans="10:13" x14ac:dyDescent="0.3">
      <c r="J369">
        <v>29175</v>
      </c>
      <c r="K369" t="s">
        <v>15</v>
      </c>
      <c r="L369">
        <v>810</v>
      </c>
      <c r="M369">
        <v>0</v>
      </c>
    </row>
    <row r="370" spans="10:13" x14ac:dyDescent="0.3">
      <c r="J370">
        <v>29174</v>
      </c>
      <c r="K370" t="s">
        <v>15</v>
      </c>
      <c r="L370">
        <v>350</v>
      </c>
      <c r="M370">
        <v>0</v>
      </c>
    </row>
    <row r="371" spans="10:13" x14ac:dyDescent="0.3">
      <c r="J371">
        <v>29163</v>
      </c>
      <c r="K371" t="s">
        <v>15</v>
      </c>
      <c r="L371">
        <v>946</v>
      </c>
      <c r="M371">
        <v>0</v>
      </c>
    </row>
    <row r="372" spans="10:13" x14ac:dyDescent="0.3">
      <c r="J372">
        <v>29160</v>
      </c>
      <c r="K372" t="s">
        <v>15</v>
      </c>
      <c r="L372">
        <v>2758</v>
      </c>
      <c r="M372">
        <v>0</v>
      </c>
    </row>
    <row r="373" spans="10:13" x14ac:dyDescent="0.3">
      <c r="J373">
        <v>29158</v>
      </c>
      <c r="K373" t="s">
        <v>15</v>
      </c>
      <c r="L373">
        <v>646</v>
      </c>
      <c r="M373">
        <v>0</v>
      </c>
    </row>
    <row r="374" spans="10:13" x14ac:dyDescent="0.3">
      <c r="J374">
        <v>29156</v>
      </c>
      <c r="K374" t="s">
        <v>12</v>
      </c>
      <c r="L374">
        <v>276</v>
      </c>
      <c r="M374">
        <v>0</v>
      </c>
    </row>
    <row r="375" spans="10:13" x14ac:dyDescent="0.3">
      <c r="J375">
        <v>29154</v>
      </c>
      <c r="K375" t="s">
        <v>18</v>
      </c>
      <c r="L375">
        <v>0</v>
      </c>
      <c r="M375">
        <v>0</v>
      </c>
    </row>
    <row r="376" spans="10:13" x14ac:dyDescent="0.3">
      <c r="J376">
        <v>29144</v>
      </c>
      <c r="K376" t="s">
        <v>12</v>
      </c>
      <c r="L376">
        <v>0</v>
      </c>
      <c r="M376">
        <v>0</v>
      </c>
    </row>
    <row r="377" spans="10:13" x14ac:dyDescent="0.3">
      <c r="J377">
        <v>29101</v>
      </c>
      <c r="K377" t="s">
        <v>18</v>
      </c>
      <c r="L377">
        <v>0</v>
      </c>
      <c r="M377">
        <v>0</v>
      </c>
    </row>
    <row r="378" spans="10:13" x14ac:dyDescent="0.3">
      <c r="J378">
        <v>29096</v>
      </c>
      <c r="K378" t="s">
        <v>15</v>
      </c>
      <c r="L378">
        <v>272.5</v>
      </c>
      <c r="M378">
        <v>0</v>
      </c>
    </row>
    <row r="379" spans="10:13" x14ac:dyDescent="0.3">
      <c r="J379">
        <v>29087</v>
      </c>
      <c r="K379" t="s">
        <v>15</v>
      </c>
      <c r="L379">
        <v>494</v>
      </c>
      <c r="M379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0D432-284C-47B6-848D-4994D92367F4}">
  <dimension ref="A1:P431"/>
  <sheetViews>
    <sheetView topLeftCell="A94" workbookViewId="0">
      <selection activeCell="N5" sqref="N5"/>
    </sheetView>
  </sheetViews>
  <sheetFormatPr defaultRowHeight="15.6" x14ac:dyDescent="0.3"/>
  <cols>
    <col min="1" max="1" width="9.33203125" customWidth="1"/>
    <col min="3" max="3" width="10" customWidth="1"/>
    <col min="8" max="8" width="9.33203125" customWidth="1"/>
    <col min="10" max="10" width="10" customWidth="1"/>
    <col min="14" max="14" width="14.109375" style="33" bestFit="1" customWidth="1"/>
    <col min="15" max="15" width="16.33203125" style="33" bestFit="1" customWidth="1"/>
    <col min="16" max="16" width="14.6640625" style="33" bestFit="1" customWidth="1"/>
  </cols>
  <sheetData>
    <row r="1" spans="1:16" x14ac:dyDescent="0.3">
      <c r="N1" s="33" t="s">
        <v>115</v>
      </c>
    </row>
    <row r="2" spans="1:16" x14ac:dyDescent="0.3">
      <c r="A2" t="s">
        <v>23</v>
      </c>
      <c r="B2" t="s">
        <v>0</v>
      </c>
      <c r="C2" t="s">
        <v>96</v>
      </c>
      <c r="D2" t="s">
        <v>26</v>
      </c>
      <c r="H2" t="s">
        <v>23</v>
      </c>
      <c r="I2" t="s">
        <v>0</v>
      </c>
      <c r="J2" t="s">
        <v>25</v>
      </c>
      <c r="K2" t="s">
        <v>26</v>
      </c>
    </row>
    <row r="3" spans="1:16" x14ac:dyDescent="0.3">
      <c r="A3">
        <v>29909</v>
      </c>
      <c r="B3" t="s">
        <v>52</v>
      </c>
      <c r="C3">
        <f>VLOOKUP(A3,Table75[],3,FALSE)</f>
        <v>1584</v>
      </c>
      <c r="D3">
        <f>VLOOKUP(A3,Table75[],4,FALSE)</f>
        <v>0</v>
      </c>
      <c r="H3">
        <v>30063</v>
      </c>
      <c r="I3" t="s">
        <v>111</v>
      </c>
      <c r="J3">
        <v>267</v>
      </c>
      <c r="K3">
        <v>267</v>
      </c>
      <c r="N3" s="34" t="s">
        <v>0</v>
      </c>
      <c r="O3" s="33" t="s">
        <v>28</v>
      </c>
    </row>
    <row r="4" spans="1:16" x14ac:dyDescent="0.3">
      <c r="A4">
        <v>29985</v>
      </c>
      <c r="B4" t="s">
        <v>52</v>
      </c>
      <c r="C4">
        <f>VLOOKUP(A4,Table75[],3,FALSE)</f>
        <v>637</v>
      </c>
      <c r="D4">
        <f>VLOOKUP(A4,Table75[],4,FALSE)</f>
        <v>637</v>
      </c>
      <c r="H4">
        <v>30062</v>
      </c>
      <c r="I4" t="s">
        <v>53</v>
      </c>
      <c r="J4">
        <v>417</v>
      </c>
      <c r="K4">
        <v>0</v>
      </c>
    </row>
    <row r="5" spans="1:16" x14ac:dyDescent="0.3">
      <c r="A5">
        <v>29984</v>
      </c>
      <c r="B5" t="s">
        <v>52</v>
      </c>
      <c r="C5">
        <f>VLOOKUP(A5,Table75[],3,FALSE)</f>
        <v>782</v>
      </c>
      <c r="D5">
        <f>VLOOKUP(A5,Table75[],4,FALSE)</f>
        <v>782</v>
      </c>
      <c r="H5">
        <v>30061</v>
      </c>
      <c r="I5" t="s">
        <v>9</v>
      </c>
      <c r="J5">
        <v>469</v>
      </c>
      <c r="K5">
        <v>469</v>
      </c>
      <c r="N5" s="34" t="s">
        <v>29</v>
      </c>
      <c r="O5" s="33" t="s">
        <v>97</v>
      </c>
      <c r="P5" s="33" t="s">
        <v>32</v>
      </c>
    </row>
    <row r="6" spans="1:16" x14ac:dyDescent="0.3">
      <c r="A6">
        <v>29504</v>
      </c>
      <c r="B6" t="s">
        <v>52</v>
      </c>
      <c r="C6">
        <f>VLOOKUP(A6,Table75[],3,FALSE)</f>
        <v>432</v>
      </c>
      <c r="D6">
        <f>VLOOKUP(A6,Table75[],4,FALSE)</f>
        <v>0</v>
      </c>
      <c r="H6">
        <v>30059</v>
      </c>
      <c r="I6" t="s">
        <v>12</v>
      </c>
      <c r="J6">
        <v>265</v>
      </c>
      <c r="K6">
        <v>0</v>
      </c>
      <c r="N6" s="35">
        <v>29336</v>
      </c>
      <c r="O6" s="83">
        <v>176</v>
      </c>
      <c r="P6" s="83">
        <v>0</v>
      </c>
    </row>
    <row r="7" spans="1:16" x14ac:dyDescent="0.3">
      <c r="A7">
        <v>29999</v>
      </c>
      <c r="B7" t="s">
        <v>52</v>
      </c>
      <c r="C7">
        <f>VLOOKUP(A7,Table75[],3,FALSE)</f>
        <v>768</v>
      </c>
      <c r="D7">
        <f>VLOOKUP(A7,Table75[],4,FALSE)</f>
        <v>0</v>
      </c>
      <c r="H7">
        <v>30057</v>
      </c>
      <c r="I7" t="s">
        <v>11</v>
      </c>
      <c r="J7">
        <v>610</v>
      </c>
      <c r="K7">
        <v>0</v>
      </c>
      <c r="N7" s="35">
        <v>29504</v>
      </c>
      <c r="O7" s="83">
        <v>432</v>
      </c>
      <c r="P7" s="83">
        <v>0</v>
      </c>
    </row>
    <row r="8" spans="1:16" x14ac:dyDescent="0.3">
      <c r="A8">
        <v>29944</v>
      </c>
      <c r="B8" t="s">
        <v>52</v>
      </c>
      <c r="C8">
        <f>VLOOKUP(A8,Table75[],3,FALSE)</f>
        <v>536</v>
      </c>
      <c r="D8">
        <f>VLOOKUP(A8,Table75[],4,FALSE)</f>
        <v>0</v>
      </c>
      <c r="H8">
        <v>30056</v>
      </c>
      <c r="I8" t="s">
        <v>53</v>
      </c>
      <c r="J8">
        <v>465</v>
      </c>
      <c r="K8">
        <v>0</v>
      </c>
      <c r="N8" s="35">
        <v>29530</v>
      </c>
      <c r="O8" s="83">
        <v>1239</v>
      </c>
      <c r="P8" s="83">
        <v>0</v>
      </c>
    </row>
    <row r="9" spans="1:16" x14ac:dyDescent="0.3">
      <c r="A9">
        <v>29992</v>
      </c>
      <c r="B9" t="s">
        <v>52</v>
      </c>
      <c r="C9">
        <f>VLOOKUP(A9,Table75[],3,FALSE)</f>
        <v>736</v>
      </c>
      <c r="D9">
        <f>VLOOKUP(A9,Table75[],4,FALSE)</f>
        <v>0</v>
      </c>
      <c r="H9">
        <v>30055</v>
      </c>
      <c r="I9" t="s">
        <v>9</v>
      </c>
      <c r="J9">
        <v>109</v>
      </c>
      <c r="K9">
        <v>0</v>
      </c>
      <c r="N9" s="35">
        <v>29548</v>
      </c>
      <c r="O9" s="83">
        <v>515</v>
      </c>
      <c r="P9" s="83">
        <v>0</v>
      </c>
    </row>
    <row r="10" spans="1:16" x14ac:dyDescent="0.3">
      <c r="A10">
        <v>29993</v>
      </c>
      <c r="B10" t="s">
        <v>52</v>
      </c>
      <c r="C10">
        <f>VLOOKUP(A10,Table75[],3,FALSE)</f>
        <v>460</v>
      </c>
      <c r="D10">
        <f>VLOOKUP(A10,Table75[],4,FALSE)</f>
        <v>0</v>
      </c>
      <c r="H10">
        <v>30054</v>
      </c>
      <c r="I10" t="s">
        <v>9</v>
      </c>
      <c r="J10">
        <v>610</v>
      </c>
      <c r="K10">
        <v>0</v>
      </c>
      <c r="N10" s="35">
        <v>29581</v>
      </c>
      <c r="O10" s="83">
        <v>763</v>
      </c>
      <c r="P10" s="83">
        <v>0</v>
      </c>
    </row>
    <row r="11" spans="1:16" x14ac:dyDescent="0.3">
      <c r="A11">
        <v>30028</v>
      </c>
      <c r="B11" t="s">
        <v>52</v>
      </c>
      <c r="C11">
        <f>VLOOKUP(A11,Table75[],3,FALSE)</f>
        <v>530</v>
      </c>
      <c r="D11">
        <f>VLOOKUP(A11,Table75[],4,FALSE)</f>
        <v>0</v>
      </c>
      <c r="H11">
        <v>30053</v>
      </c>
      <c r="I11" t="s">
        <v>111</v>
      </c>
      <c r="J11">
        <v>122</v>
      </c>
      <c r="K11">
        <v>0</v>
      </c>
      <c r="N11" s="35">
        <v>29602</v>
      </c>
      <c r="O11" s="83">
        <v>418</v>
      </c>
      <c r="P11" s="83">
        <v>0</v>
      </c>
    </row>
    <row r="12" spans="1:16" x14ac:dyDescent="0.3">
      <c r="A12">
        <v>30010</v>
      </c>
      <c r="B12" t="s">
        <v>1</v>
      </c>
      <c r="C12">
        <f>VLOOKUP(A12,Table75[],3,FALSE)</f>
        <v>481</v>
      </c>
      <c r="D12">
        <f>VLOOKUP(A12,Table75[],4,FALSE)</f>
        <v>481</v>
      </c>
      <c r="H12">
        <v>30052</v>
      </c>
      <c r="I12" t="s">
        <v>53</v>
      </c>
      <c r="J12">
        <v>970</v>
      </c>
      <c r="K12">
        <v>0</v>
      </c>
      <c r="N12" s="35">
        <v>29610</v>
      </c>
      <c r="O12" s="83">
        <v>750</v>
      </c>
      <c r="P12" s="83">
        <v>0</v>
      </c>
    </row>
    <row r="13" spans="1:16" x14ac:dyDescent="0.3">
      <c r="A13">
        <v>30011</v>
      </c>
      <c r="B13" t="s">
        <v>1</v>
      </c>
      <c r="C13">
        <f>VLOOKUP(A13,Table75[],3,FALSE)</f>
        <v>569</v>
      </c>
      <c r="D13">
        <f>VLOOKUP(A13,Table75[],4,FALSE)</f>
        <v>0</v>
      </c>
      <c r="H13">
        <v>30051</v>
      </c>
      <c r="I13" t="s">
        <v>7</v>
      </c>
      <c r="J13">
        <v>142</v>
      </c>
      <c r="K13">
        <v>0</v>
      </c>
      <c r="N13" s="35">
        <v>29618</v>
      </c>
      <c r="O13" s="83">
        <v>440</v>
      </c>
      <c r="P13" s="83">
        <v>0</v>
      </c>
    </row>
    <row r="14" spans="1:16" x14ac:dyDescent="0.3">
      <c r="A14">
        <v>29895</v>
      </c>
      <c r="B14" t="s">
        <v>1</v>
      </c>
      <c r="C14">
        <f>VLOOKUP(A14,Table75[],3,FALSE)</f>
        <v>447</v>
      </c>
      <c r="D14">
        <f>VLOOKUP(A14,Table75[],4,FALSE)</f>
        <v>0</v>
      </c>
      <c r="H14">
        <v>30050</v>
      </c>
      <c r="I14" t="s">
        <v>12</v>
      </c>
      <c r="J14">
        <v>496</v>
      </c>
      <c r="K14">
        <v>0</v>
      </c>
      <c r="N14" s="35">
        <v>29815</v>
      </c>
      <c r="O14" s="83">
        <v>3849</v>
      </c>
      <c r="P14" s="83">
        <v>0</v>
      </c>
    </row>
    <row r="15" spans="1:16" x14ac:dyDescent="0.3">
      <c r="A15">
        <v>29989</v>
      </c>
      <c r="B15" t="s">
        <v>1</v>
      </c>
      <c r="C15">
        <f>VLOOKUP(A15,Table75[],3,FALSE)</f>
        <v>449</v>
      </c>
      <c r="D15">
        <f>VLOOKUP(A15,Table75[],4,FALSE)</f>
        <v>0</v>
      </c>
      <c r="H15">
        <v>30047</v>
      </c>
      <c r="I15" t="s">
        <v>9</v>
      </c>
      <c r="J15">
        <v>714</v>
      </c>
      <c r="K15">
        <v>0</v>
      </c>
      <c r="N15" s="35">
        <v>29840</v>
      </c>
      <c r="O15" s="83">
        <v>544</v>
      </c>
      <c r="P15" s="83">
        <v>0</v>
      </c>
    </row>
    <row r="16" spans="1:16" x14ac:dyDescent="0.3">
      <c r="A16">
        <v>29997</v>
      </c>
      <c r="B16" t="s">
        <v>1</v>
      </c>
      <c r="C16">
        <f>VLOOKUP(A16,Table75[],3,FALSE)</f>
        <v>981</v>
      </c>
      <c r="D16">
        <f>VLOOKUP(A16,Table75[],4,FALSE)</f>
        <v>0</v>
      </c>
      <c r="H16">
        <v>30046</v>
      </c>
      <c r="I16" t="s">
        <v>9</v>
      </c>
      <c r="J16">
        <v>73</v>
      </c>
      <c r="K16">
        <v>0</v>
      </c>
      <c r="N16" s="35">
        <v>29850</v>
      </c>
      <c r="O16" s="83">
        <v>23</v>
      </c>
      <c r="P16" s="83">
        <v>0</v>
      </c>
    </row>
    <row r="17" spans="1:16" x14ac:dyDescent="0.3">
      <c r="A17">
        <v>29982</v>
      </c>
      <c r="B17" t="s">
        <v>1</v>
      </c>
      <c r="C17">
        <f>VLOOKUP(A17,Table75[],3,FALSE)</f>
        <v>523.65</v>
      </c>
      <c r="D17">
        <f>VLOOKUP(A17,Table75[],4,FALSE)</f>
        <v>523.65</v>
      </c>
      <c r="H17">
        <v>30045</v>
      </c>
      <c r="I17" t="s">
        <v>8</v>
      </c>
      <c r="J17">
        <v>244</v>
      </c>
      <c r="K17">
        <v>0</v>
      </c>
      <c r="N17" s="35">
        <v>29856</v>
      </c>
      <c r="O17" s="83">
        <v>525</v>
      </c>
      <c r="P17" s="83">
        <v>0</v>
      </c>
    </row>
    <row r="18" spans="1:16" x14ac:dyDescent="0.3">
      <c r="A18">
        <v>30024</v>
      </c>
      <c r="B18" t="s">
        <v>1</v>
      </c>
      <c r="C18">
        <f>VLOOKUP(A18,Table75[],3,FALSE)</f>
        <v>1200</v>
      </c>
      <c r="D18">
        <f>VLOOKUP(A18,Table75[],4,FALSE)</f>
        <v>0</v>
      </c>
      <c r="H18">
        <v>30044</v>
      </c>
      <c r="I18" t="s">
        <v>9</v>
      </c>
      <c r="J18">
        <v>186</v>
      </c>
      <c r="K18">
        <v>0</v>
      </c>
      <c r="N18" s="35">
        <v>29859</v>
      </c>
      <c r="O18" s="83">
        <v>512</v>
      </c>
      <c r="P18" s="83">
        <v>0</v>
      </c>
    </row>
    <row r="19" spans="1:16" x14ac:dyDescent="0.3">
      <c r="A19">
        <v>29815</v>
      </c>
      <c r="B19" t="s">
        <v>1</v>
      </c>
      <c r="C19">
        <f>VLOOKUP(A19,Table75[],3,FALSE)</f>
        <v>3849</v>
      </c>
      <c r="D19">
        <f>VLOOKUP(A19,Table75[],4,FALSE)</f>
        <v>0</v>
      </c>
      <c r="H19">
        <v>30043</v>
      </c>
      <c r="I19" t="s">
        <v>53</v>
      </c>
      <c r="J19">
        <v>490</v>
      </c>
      <c r="K19">
        <v>0</v>
      </c>
      <c r="N19" s="35">
        <v>29860</v>
      </c>
      <c r="O19" s="83">
        <v>250.5</v>
      </c>
      <c r="P19" s="83">
        <v>0</v>
      </c>
    </row>
    <row r="20" spans="1:16" x14ac:dyDescent="0.3">
      <c r="A20">
        <v>30037</v>
      </c>
      <c r="B20" t="s">
        <v>1</v>
      </c>
      <c r="C20">
        <f>VLOOKUP(A20,Table75[],3,FALSE)</f>
        <v>748</v>
      </c>
      <c r="D20">
        <f>VLOOKUP(A20,Table75[],4,FALSE)</f>
        <v>0</v>
      </c>
      <c r="H20">
        <v>30041</v>
      </c>
      <c r="I20" t="s">
        <v>53</v>
      </c>
      <c r="J20">
        <v>503</v>
      </c>
      <c r="K20">
        <v>0</v>
      </c>
      <c r="N20" s="35">
        <v>29865</v>
      </c>
      <c r="O20" s="83">
        <v>497</v>
      </c>
      <c r="P20" s="83">
        <v>0</v>
      </c>
    </row>
    <row r="21" spans="1:16" x14ac:dyDescent="0.3">
      <c r="A21">
        <v>30045</v>
      </c>
      <c r="B21" t="s">
        <v>1</v>
      </c>
      <c r="C21">
        <f>VLOOKUP(A21,Table75[],3,FALSE)</f>
        <v>244</v>
      </c>
      <c r="D21">
        <f>VLOOKUP(A21,Table75[],4,FALSE)</f>
        <v>0</v>
      </c>
      <c r="H21">
        <v>30040</v>
      </c>
      <c r="I21" t="s">
        <v>53</v>
      </c>
      <c r="J21">
        <v>1163</v>
      </c>
      <c r="K21">
        <v>1163</v>
      </c>
      <c r="N21" s="35">
        <v>29873</v>
      </c>
      <c r="O21" s="83">
        <v>379</v>
      </c>
      <c r="P21" s="83">
        <v>0</v>
      </c>
    </row>
    <row r="22" spans="1:16" x14ac:dyDescent="0.3">
      <c r="A22">
        <v>30043</v>
      </c>
      <c r="B22" t="s">
        <v>52</v>
      </c>
      <c r="C22">
        <f>VLOOKUP(A22,Table75[],3,FALSE)</f>
        <v>490</v>
      </c>
      <c r="D22">
        <f>VLOOKUP(A22,Table75[],4,FALSE)</f>
        <v>0</v>
      </c>
      <c r="H22">
        <v>30039</v>
      </c>
      <c r="I22" t="s">
        <v>11</v>
      </c>
      <c r="J22">
        <v>487</v>
      </c>
      <c r="K22">
        <v>0</v>
      </c>
      <c r="N22" s="35">
        <v>29881</v>
      </c>
      <c r="O22" s="83">
        <v>631</v>
      </c>
      <c r="P22" s="83">
        <v>0</v>
      </c>
    </row>
    <row r="23" spans="1:16" x14ac:dyDescent="0.3">
      <c r="A23">
        <v>30041</v>
      </c>
      <c r="B23" t="s">
        <v>52</v>
      </c>
      <c r="C23">
        <f>VLOOKUP(A23,Table75[],3,FALSE)</f>
        <v>503</v>
      </c>
      <c r="D23">
        <f>VLOOKUP(A23,Table75[],4,FALSE)</f>
        <v>0</v>
      </c>
      <c r="H23">
        <v>30038</v>
      </c>
      <c r="I23" t="s">
        <v>11</v>
      </c>
      <c r="J23">
        <v>683.5</v>
      </c>
      <c r="K23">
        <v>0</v>
      </c>
      <c r="N23" s="35">
        <v>29884</v>
      </c>
      <c r="O23" s="83">
        <v>431</v>
      </c>
      <c r="P23" s="83">
        <v>0</v>
      </c>
    </row>
    <row r="24" spans="1:16" x14ac:dyDescent="0.3">
      <c r="A24">
        <v>30023</v>
      </c>
      <c r="B24" t="s">
        <v>52</v>
      </c>
      <c r="C24">
        <f>VLOOKUP(A24,Table75[],3,FALSE)</f>
        <v>452</v>
      </c>
      <c r="D24">
        <f>VLOOKUP(A24,Table75[],4,FALSE)</f>
        <v>0</v>
      </c>
      <c r="H24">
        <v>30037</v>
      </c>
      <c r="I24" t="s">
        <v>8</v>
      </c>
      <c r="J24">
        <v>748</v>
      </c>
      <c r="K24">
        <v>0</v>
      </c>
      <c r="N24" s="35">
        <v>29885</v>
      </c>
      <c r="O24" s="83">
        <v>97</v>
      </c>
      <c r="P24" s="83">
        <v>0</v>
      </c>
    </row>
    <row r="25" spans="1:16" x14ac:dyDescent="0.3">
      <c r="A25">
        <v>30020</v>
      </c>
      <c r="B25" t="s">
        <v>52</v>
      </c>
      <c r="C25">
        <f>VLOOKUP(A25,Table75[],3,FALSE)</f>
        <v>454</v>
      </c>
      <c r="D25">
        <f>VLOOKUP(A25,Table75[],4,FALSE)</f>
        <v>0</v>
      </c>
      <c r="H25">
        <v>30036</v>
      </c>
      <c r="I25" t="s">
        <v>12</v>
      </c>
      <c r="J25">
        <v>454</v>
      </c>
      <c r="K25">
        <v>0</v>
      </c>
      <c r="N25" s="35">
        <v>29889</v>
      </c>
      <c r="O25" s="83">
        <v>568</v>
      </c>
      <c r="P25" s="83">
        <v>0</v>
      </c>
    </row>
    <row r="26" spans="1:16" x14ac:dyDescent="0.3">
      <c r="A26">
        <v>29891</v>
      </c>
      <c r="B26" t="s">
        <v>52</v>
      </c>
      <c r="C26">
        <f>VLOOKUP(A26,Table75[],3,FALSE)</f>
        <v>483</v>
      </c>
      <c r="D26">
        <f>VLOOKUP(A26,Table75[],4,FALSE)</f>
        <v>0</v>
      </c>
      <c r="H26">
        <v>30035</v>
      </c>
      <c r="I26" t="s">
        <v>18</v>
      </c>
      <c r="J26">
        <v>393</v>
      </c>
      <c r="K26">
        <v>0</v>
      </c>
      <c r="N26" s="35">
        <v>29891</v>
      </c>
      <c r="O26" s="83">
        <v>483</v>
      </c>
      <c r="P26" s="83">
        <v>0</v>
      </c>
    </row>
    <row r="27" spans="1:16" x14ac:dyDescent="0.3">
      <c r="A27">
        <v>30033</v>
      </c>
      <c r="B27" t="s">
        <v>52</v>
      </c>
      <c r="C27">
        <f>VLOOKUP(A27,Table75[],3,FALSE)</f>
        <v>451</v>
      </c>
      <c r="D27">
        <f>VLOOKUP(A27,Table75[],4,FALSE)</f>
        <v>0</v>
      </c>
      <c r="H27">
        <v>30033</v>
      </c>
      <c r="I27" t="s">
        <v>53</v>
      </c>
      <c r="J27">
        <v>451</v>
      </c>
      <c r="K27">
        <v>0</v>
      </c>
      <c r="N27" s="35">
        <v>29895</v>
      </c>
      <c r="O27" s="83">
        <v>447</v>
      </c>
      <c r="P27" s="83">
        <v>0</v>
      </c>
    </row>
    <row r="28" spans="1:16" x14ac:dyDescent="0.3">
      <c r="A28">
        <v>30040</v>
      </c>
      <c r="B28" t="s">
        <v>52</v>
      </c>
      <c r="C28">
        <f>VLOOKUP(A28,Table75[],3,FALSE)</f>
        <v>1163</v>
      </c>
      <c r="D28">
        <f>VLOOKUP(A28,Table75[],4,FALSE)</f>
        <v>1163</v>
      </c>
      <c r="H28">
        <v>30032</v>
      </c>
      <c r="I28" t="s">
        <v>111</v>
      </c>
      <c r="J28">
        <v>505</v>
      </c>
      <c r="K28">
        <v>0</v>
      </c>
      <c r="N28" s="35">
        <v>29896</v>
      </c>
      <c r="O28" s="83">
        <v>492</v>
      </c>
      <c r="P28" s="83">
        <v>0</v>
      </c>
    </row>
    <row r="29" spans="1:16" x14ac:dyDescent="0.3">
      <c r="A29">
        <v>30052</v>
      </c>
      <c r="B29" t="s">
        <v>52</v>
      </c>
      <c r="C29">
        <f>VLOOKUP(A29,Table75[],3,FALSE)</f>
        <v>970</v>
      </c>
      <c r="D29">
        <f>VLOOKUP(A29,Table75[],4,FALSE)</f>
        <v>0</v>
      </c>
      <c r="H29">
        <v>30031</v>
      </c>
      <c r="I29" t="s">
        <v>12</v>
      </c>
      <c r="J29">
        <v>475</v>
      </c>
      <c r="K29">
        <v>475</v>
      </c>
      <c r="N29" s="35">
        <v>29905</v>
      </c>
      <c r="O29" s="83">
        <v>648</v>
      </c>
      <c r="P29" s="83">
        <v>0</v>
      </c>
    </row>
    <row r="30" spans="1:16" x14ac:dyDescent="0.3">
      <c r="A30">
        <v>29336</v>
      </c>
      <c r="B30" t="s">
        <v>52</v>
      </c>
      <c r="C30">
        <f>VLOOKUP(A30,Table75[],3,FALSE)</f>
        <v>176</v>
      </c>
      <c r="D30">
        <f>VLOOKUP(A30,Table75[],4,FALSE)</f>
        <v>0</v>
      </c>
      <c r="H30">
        <v>30029</v>
      </c>
      <c r="I30" t="s">
        <v>11</v>
      </c>
      <c r="J30">
        <v>553</v>
      </c>
      <c r="K30">
        <v>0</v>
      </c>
      <c r="N30" s="35">
        <v>29906</v>
      </c>
      <c r="O30" s="83">
        <v>795</v>
      </c>
      <c r="P30" s="83">
        <v>0</v>
      </c>
    </row>
    <row r="31" spans="1:16" x14ac:dyDescent="0.3">
      <c r="A31">
        <v>29859</v>
      </c>
      <c r="B31" t="s">
        <v>52</v>
      </c>
      <c r="C31">
        <f>VLOOKUP(A31,Table75[],3,FALSE)</f>
        <v>512</v>
      </c>
      <c r="D31">
        <f>VLOOKUP(A31,Table75[],4,FALSE)</f>
        <v>0</v>
      </c>
      <c r="H31">
        <v>30028</v>
      </c>
      <c r="I31" t="s">
        <v>53</v>
      </c>
      <c r="J31">
        <v>530</v>
      </c>
      <c r="K31">
        <v>0</v>
      </c>
      <c r="N31" s="35">
        <v>29909</v>
      </c>
      <c r="O31" s="83">
        <v>1584</v>
      </c>
      <c r="P31" s="83">
        <v>0</v>
      </c>
    </row>
    <row r="32" spans="1:16" x14ac:dyDescent="0.3">
      <c r="A32">
        <v>29860</v>
      </c>
      <c r="B32" t="s">
        <v>52</v>
      </c>
      <c r="C32">
        <f>VLOOKUP(A32,Table75[],3,FALSE)</f>
        <v>250.5</v>
      </c>
      <c r="D32">
        <f>VLOOKUP(A32,Table75[],4,FALSE)</f>
        <v>0</v>
      </c>
      <c r="H32">
        <v>30027</v>
      </c>
      <c r="I32" t="s">
        <v>9</v>
      </c>
      <c r="J32">
        <v>829</v>
      </c>
      <c r="K32">
        <v>0</v>
      </c>
      <c r="N32" s="35">
        <v>29921</v>
      </c>
      <c r="O32" s="83">
        <v>40</v>
      </c>
      <c r="P32" s="83">
        <v>0</v>
      </c>
    </row>
    <row r="33" spans="1:16" x14ac:dyDescent="0.3">
      <c r="A33">
        <v>30056</v>
      </c>
      <c r="B33" t="s">
        <v>52</v>
      </c>
      <c r="C33">
        <f>VLOOKUP(A33,Table75[],3,FALSE)</f>
        <v>465</v>
      </c>
      <c r="D33">
        <f>VLOOKUP(A33,Table75[],4,FALSE)</f>
        <v>0</v>
      </c>
      <c r="H33">
        <v>30025</v>
      </c>
      <c r="I33" t="s">
        <v>18</v>
      </c>
      <c r="J33">
        <v>901</v>
      </c>
      <c r="K33">
        <v>0</v>
      </c>
      <c r="N33" s="35">
        <v>29933</v>
      </c>
      <c r="O33" s="83">
        <v>651</v>
      </c>
      <c r="P33" s="83">
        <v>0</v>
      </c>
    </row>
    <row r="34" spans="1:16" x14ac:dyDescent="0.3">
      <c r="A34">
        <v>29933</v>
      </c>
      <c r="B34" t="s">
        <v>52</v>
      </c>
      <c r="C34">
        <f>VLOOKUP(A34,Table75[],3,FALSE)</f>
        <v>651</v>
      </c>
      <c r="D34">
        <f>VLOOKUP(A34,Table75[],4,FALSE)</f>
        <v>0</v>
      </c>
      <c r="H34">
        <v>30024</v>
      </c>
      <c r="I34" t="s">
        <v>8</v>
      </c>
      <c r="J34">
        <v>1200</v>
      </c>
      <c r="K34">
        <v>0</v>
      </c>
      <c r="N34" s="35">
        <v>29937</v>
      </c>
      <c r="O34" s="83">
        <v>567</v>
      </c>
      <c r="P34" s="83">
        <v>0</v>
      </c>
    </row>
    <row r="35" spans="1:16" x14ac:dyDescent="0.3">
      <c r="A35">
        <v>29881</v>
      </c>
      <c r="B35" t="s">
        <v>52</v>
      </c>
      <c r="C35">
        <f>VLOOKUP(A35,Table75[],3,FALSE)</f>
        <v>631</v>
      </c>
      <c r="D35">
        <f>VLOOKUP(A35,Table75[],4,FALSE)</f>
        <v>0</v>
      </c>
      <c r="H35">
        <v>30023</v>
      </c>
      <c r="I35" t="s">
        <v>53</v>
      </c>
      <c r="J35">
        <v>452</v>
      </c>
      <c r="K35">
        <v>0</v>
      </c>
      <c r="N35" s="35">
        <v>29941</v>
      </c>
      <c r="O35" s="83">
        <v>546</v>
      </c>
      <c r="P35" s="83">
        <v>0</v>
      </c>
    </row>
    <row r="36" spans="1:16" x14ac:dyDescent="0.3">
      <c r="A36">
        <v>30006</v>
      </c>
      <c r="B36" t="s">
        <v>52</v>
      </c>
      <c r="C36">
        <f>VLOOKUP(A36,Table75[],3,FALSE)</f>
        <v>33</v>
      </c>
      <c r="D36">
        <f>VLOOKUP(A36,Table75[],4,FALSE)</f>
        <v>0</v>
      </c>
      <c r="H36">
        <v>30022</v>
      </c>
      <c r="I36" t="s">
        <v>18</v>
      </c>
      <c r="J36">
        <v>647</v>
      </c>
      <c r="K36">
        <v>0</v>
      </c>
      <c r="N36" s="35">
        <v>29944</v>
      </c>
      <c r="O36" s="83">
        <v>536</v>
      </c>
      <c r="P36" s="83">
        <v>0</v>
      </c>
    </row>
    <row r="37" spans="1:16" x14ac:dyDescent="0.3">
      <c r="A37">
        <v>30005</v>
      </c>
      <c r="B37" t="s">
        <v>52</v>
      </c>
      <c r="C37">
        <f>VLOOKUP(A37,Table75[],3,FALSE)</f>
        <v>23</v>
      </c>
      <c r="D37">
        <f>VLOOKUP(A37,Table75[],4,FALSE)</f>
        <v>0</v>
      </c>
      <c r="H37">
        <v>30021</v>
      </c>
      <c r="I37" t="s">
        <v>7</v>
      </c>
      <c r="J37">
        <v>0</v>
      </c>
      <c r="K37">
        <v>0</v>
      </c>
      <c r="N37" s="35">
        <v>29961</v>
      </c>
      <c r="O37" s="83">
        <v>505</v>
      </c>
      <c r="P37" s="83">
        <v>0</v>
      </c>
    </row>
    <row r="38" spans="1:16" x14ac:dyDescent="0.3">
      <c r="A38">
        <v>29937</v>
      </c>
      <c r="B38" t="s">
        <v>52</v>
      </c>
      <c r="C38">
        <f>VLOOKUP(A38,Table75[],3,FALSE)</f>
        <v>567</v>
      </c>
      <c r="D38">
        <f>VLOOKUP(A38,Table75[],4,FALSE)</f>
        <v>0</v>
      </c>
      <c r="H38">
        <v>30020</v>
      </c>
      <c r="I38" t="s">
        <v>53</v>
      </c>
      <c r="J38">
        <v>454</v>
      </c>
      <c r="K38">
        <v>0</v>
      </c>
      <c r="N38" s="35">
        <v>29963</v>
      </c>
      <c r="O38" s="83">
        <v>413</v>
      </c>
      <c r="P38" s="83">
        <v>0</v>
      </c>
    </row>
    <row r="39" spans="1:16" x14ac:dyDescent="0.3">
      <c r="A39">
        <v>29610</v>
      </c>
      <c r="B39" t="s">
        <v>52</v>
      </c>
      <c r="C39">
        <f>VLOOKUP(A39,Table75[],3,FALSE)</f>
        <v>750</v>
      </c>
      <c r="D39">
        <f>VLOOKUP(A39,Table75[],4,FALSE)</f>
        <v>0</v>
      </c>
      <c r="H39">
        <v>30019</v>
      </c>
      <c r="I39" t="s">
        <v>11</v>
      </c>
      <c r="J39">
        <v>390</v>
      </c>
      <c r="K39">
        <v>0</v>
      </c>
      <c r="N39" s="35">
        <v>29971</v>
      </c>
      <c r="O39" s="83">
        <v>592</v>
      </c>
      <c r="P39" s="83">
        <v>0</v>
      </c>
    </row>
    <row r="40" spans="1:16" x14ac:dyDescent="0.3">
      <c r="A40">
        <v>29941</v>
      </c>
      <c r="B40" t="s">
        <v>52</v>
      </c>
      <c r="C40">
        <f>VLOOKUP(A40,Table75[],3,FALSE)</f>
        <v>546</v>
      </c>
      <c r="D40">
        <f>VLOOKUP(A40,Table75[],4,FALSE)</f>
        <v>0</v>
      </c>
      <c r="H40">
        <v>30018</v>
      </c>
      <c r="I40" t="s">
        <v>9</v>
      </c>
      <c r="J40">
        <v>469</v>
      </c>
      <c r="K40">
        <v>0</v>
      </c>
      <c r="N40" s="35">
        <v>29977</v>
      </c>
      <c r="O40" s="83">
        <v>598.5</v>
      </c>
      <c r="P40" s="83">
        <v>0</v>
      </c>
    </row>
    <row r="41" spans="1:16" x14ac:dyDescent="0.3">
      <c r="A41">
        <v>29905</v>
      </c>
      <c r="B41" t="s">
        <v>52</v>
      </c>
      <c r="C41">
        <f>VLOOKUP(A41,Table75[],3,FALSE)</f>
        <v>648</v>
      </c>
      <c r="D41">
        <f>VLOOKUP(A41,Table75[],4,FALSE)</f>
        <v>0</v>
      </c>
      <c r="H41">
        <v>30017</v>
      </c>
      <c r="I41" t="s">
        <v>91</v>
      </c>
      <c r="J41">
        <v>449</v>
      </c>
      <c r="K41">
        <v>0</v>
      </c>
      <c r="N41" s="35">
        <v>29978</v>
      </c>
      <c r="O41" s="83">
        <v>465</v>
      </c>
      <c r="P41" s="83">
        <v>0</v>
      </c>
    </row>
    <row r="42" spans="1:16" x14ac:dyDescent="0.3">
      <c r="A42">
        <v>29987</v>
      </c>
      <c r="B42" t="s">
        <v>52</v>
      </c>
      <c r="C42">
        <f>VLOOKUP(A42,Table75[],3,FALSE)</f>
        <v>607</v>
      </c>
      <c r="D42">
        <f>VLOOKUP(A42,Table75[],4,FALSE)</f>
        <v>0</v>
      </c>
      <c r="H42">
        <v>30016</v>
      </c>
      <c r="I42" t="s">
        <v>9</v>
      </c>
      <c r="J42">
        <v>1274</v>
      </c>
      <c r="K42">
        <v>1274</v>
      </c>
      <c r="N42" s="35">
        <v>29980</v>
      </c>
      <c r="O42" s="83">
        <v>163</v>
      </c>
      <c r="P42" s="83">
        <v>0</v>
      </c>
    </row>
    <row r="43" spans="1:16" x14ac:dyDescent="0.3">
      <c r="A43">
        <v>30062</v>
      </c>
      <c r="B43" t="s">
        <v>52</v>
      </c>
      <c r="C43">
        <f>VLOOKUP(A43,Table75[],3,FALSE)</f>
        <v>417</v>
      </c>
      <c r="D43">
        <f>VLOOKUP(A43,Table75[],4,FALSE)</f>
        <v>0</v>
      </c>
      <c r="H43">
        <v>30015</v>
      </c>
      <c r="I43" t="s">
        <v>12</v>
      </c>
      <c r="J43">
        <v>588</v>
      </c>
      <c r="K43">
        <v>0</v>
      </c>
      <c r="N43" s="35">
        <v>29981</v>
      </c>
      <c r="O43" s="83">
        <v>53</v>
      </c>
      <c r="P43" s="83">
        <v>0</v>
      </c>
    </row>
    <row r="44" spans="1:16" x14ac:dyDescent="0.3">
      <c r="A44">
        <v>30036</v>
      </c>
      <c r="B44" t="s">
        <v>6</v>
      </c>
      <c r="C44">
        <f>VLOOKUP(A44,Table75[],3,FALSE)</f>
        <v>454</v>
      </c>
      <c r="D44">
        <f>VLOOKUP(A44,Table75[],4,FALSE)</f>
        <v>0</v>
      </c>
      <c r="H44">
        <v>30014</v>
      </c>
      <c r="I44" t="s">
        <v>9</v>
      </c>
      <c r="J44">
        <v>490</v>
      </c>
      <c r="K44">
        <v>0</v>
      </c>
      <c r="N44" s="35">
        <v>29982</v>
      </c>
      <c r="O44" s="83">
        <v>523.65</v>
      </c>
      <c r="P44" s="83">
        <v>523.65</v>
      </c>
    </row>
    <row r="45" spans="1:16" x14ac:dyDescent="0.3">
      <c r="A45">
        <v>30050</v>
      </c>
      <c r="B45" t="s">
        <v>6</v>
      </c>
      <c r="C45">
        <f>VLOOKUP(A45,Table75[],3,FALSE)</f>
        <v>496</v>
      </c>
      <c r="D45">
        <f>VLOOKUP(A45,Table75[],4,FALSE)</f>
        <v>0</v>
      </c>
      <c r="H45">
        <v>30013</v>
      </c>
      <c r="I45" t="s">
        <v>111</v>
      </c>
      <c r="J45">
        <v>545</v>
      </c>
      <c r="K45">
        <v>0</v>
      </c>
      <c r="N45" s="35">
        <v>29983</v>
      </c>
      <c r="O45" s="83">
        <v>471</v>
      </c>
      <c r="P45" s="83">
        <v>0</v>
      </c>
    </row>
    <row r="46" spans="1:16" x14ac:dyDescent="0.3">
      <c r="A46">
        <v>30059</v>
      </c>
      <c r="B46" t="s">
        <v>6</v>
      </c>
      <c r="C46">
        <f>VLOOKUP(A46,Table75[],3,FALSE)</f>
        <v>265</v>
      </c>
      <c r="D46">
        <f>VLOOKUP(A46,Table75[],4,FALSE)</f>
        <v>0</v>
      </c>
      <c r="H46">
        <v>30012</v>
      </c>
      <c r="I46" t="s">
        <v>111</v>
      </c>
      <c r="J46">
        <v>52</v>
      </c>
      <c r="K46">
        <v>0</v>
      </c>
      <c r="N46" s="35">
        <v>29984</v>
      </c>
      <c r="O46" s="83">
        <v>782</v>
      </c>
      <c r="P46" s="83">
        <v>782</v>
      </c>
    </row>
    <row r="47" spans="1:16" x14ac:dyDescent="0.3">
      <c r="A47">
        <v>29988</v>
      </c>
      <c r="B47" t="s">
        <v>6</v>
      </c>
      <c r="C47">
        <f>VLOOKUP(A47,Table75[],3,FALSE)</f>
        <v>449</v>
      </c>
      <c r="D47">
        <f>VLOOKUP(A47,Table75[],4,FALSE)</f>
        <v>449</v>
      </c>
      <c r="H47">
        <v>30011</v>
      </c>
      <c r="I47" t="s">
        <v>8</v>
      </c>
      <c r="J47">
        <v>569</v>
      </c>
      <c r="K47">
        <v>0</v>
      </c>
      <c r="N47" s="35">
        <v>29985</v>
      </c>
      <c r="O47" s="83">
        <v>637</v>
      </c>
      <c r="P47" s="83">
        <v>637</v>
      </c>
    </row>
    <row r="48" spans="1:16" x14ac:dyDescent="0.3">
      <c r="A48">
        <v>30031</v>
      </c>
      <c r="B48" t="s">
        <v>6</v>
      </c>
      <c r="C48">
        <f>VLOOKUP(A48,Table75[],3,FALSE)</f>
        <v>475</v>
      </c>
      <c r="D48">
        <f>VLOOKUP(A48,Table75[],4,FALSE)</f>
        <v>475</v>
      </c>
      <c r="H48">
        <v>30010</v>
      </c>
      <c r="I48" t="s">
        <v>8</v>
      </c>
      <c r="J48">
        <v>481</v>
      </c>
      <c r="K48">
        <v>481</v>
      </c>
      <c r="N48" s="35">
        <v>29986</v>
      </c>
      <c r="O48" s="83">
        <v>746</v>
      </c>
      <c r="P48" s="83">
        <v>0</v>
      </c>
    </row>
    <row r="49" spans="1:16" x14ac:dyDescent="0.3">
      <c r="A49">
        <v>29896</v>
      </c>
      <c r="B49" t="s">
        <v>6</v>
      </c>
      <c r="C49">
        <f>VLOOKUP(A49,Table75[],3,FALSE)</f>
        <v>492</v>
      </c>
      <c r="D49">
        <f>VLOOKUP(A49,Table75[],4,FALSE)</f>
        <v>0</v>
      </c>
      <c r="H49">
        <v>30009</v>
      </c>
      <c r="I49" t="s">
        <v>91</v>
      </c>
      <c r="J49">
        <v>617</v>
      </c>
      <c r="K49">
        <v>617</v>
      </c>
      <c r="N49" s="35">
        <v>29987</v>
      </c>
      <c r="O49" s="83">
        <v>607</v>
      </c>
      <c r="P49" s="83">
        <v>0</v>
      </c>
    </row>
    <row r="50" spans="1:16" x14ac:dyDescent="0.3">
      <c r="A50">
        <v>29963</v>
      </c>
      <c r="B50" t="s">
        <v>6</v>
      </c>
      <c r="C50">
        <f>VLOOKUP(A50,Table75[],3,FALSE)</f>
        <v>413</v>
      </c>
      <c r="D50">
        <f>VLOOKUP(A50,Table75[],4,FALSE)</f>
        <v>0</v>
      </c>
      <c r="H50">
        <v>30008</v>
      </c>
      <c r="I50" t="s">
        <v>91</v>
      </c>
      <c r="J50">
        <v>1070</v>
      </c>
      <c r="K50">
        <v>0</v>
      </c>
      <c r="N50" s="35">
        <v>29988</v>
      </c>
      <c r="O50" s="83">
        <v>449</v>
      </c>
      <c r="P50" s="83">
        <v>449</v>
      </c>
    </row>
    <row r="51" spans="1:16" x14ac:dyDescent="0.3">
      <c r="A51">
        <v>29980</v>
      </c>
      <c r="B51" t="s">
        <v>6</v>
      </c>
      <c r="C51">
        <f>VLOOKUP(A51,Table75[],3,FALSE)</f>
        <v>163</v>
      </c>
      <c r="D51">
        <f>VLOOKUP(A51,Table75[],4,FALSE)</f>
        <v>0</v>
      </c>
      <c r="H51">
        <v>30007</v>
      </c>
      <c r="I51" t="s">
        <v>9</v>
      </c>
      <c r="J51">
        <v>23</v>
      </c>
      <c r="K51">
        <v>0</v>
      </c>
      <c r="N51" s="35">
        <v>29989</v>
      </c>
      <c r="O51" s="83">
        <v>449</v>
      </c>
      <c r="P51" s="83">
        <v>0</v>
      </c>
    </row>
    <row r="52" spans="1:16" x14ac:dyDescent="0.3">
      <c r="A52">
        <v>30015</v>
      </c>
      <c r="B52" t="s">
        <v>6</v>
      </c>
      <c r="C52">
        <f>VLOOKUP(A52,Table75[],3,FALSE)</f>
        <v>588</v>
      </c>
      <c r="D52">
        <f>VLOOKUP(A52,Table75[],4,FALSE)</f>
        <v>0</v>
      </c>
      <c r="H52">
        <v>30006</v>
      </c>
      <c r="I52" t="s">
        <v>53</v>
      </c>
      <c r="J52">
        <v>33</v>
      </c>
      <c r="K52">
        <v>0</v>
      </c>
      <c r="N52" s="35">
        <v>29990</v>
      </c>
      <c r="O52" s="83">
        <v>442</v>
      </c>
      <c r="P52" s="83">
        <v>0</v>
      </c>
    </row>
    <row r="53" spans="1:16" x14ac:dyDescent="0.3">
      <c r="A53">
        <v>29990</v>
      </c>
      <c r="B53" t="s">
        <v>6</v>
      </c>
      <c r="C53">
        <f>VLOOKUP(A53,Table75[],3,FALSE)</f>
        <v>442</v>
      </c>
      <c r="D53">
        <f>VLOOKUP(A53,Table75[],4,FALSE)</f>
        <v>0</v>
      </c>
      <c r="H53">
        <v>30005</v>
      </c>
      <c r="I53" t="s">
        <v>53</v>
      </c>
      <c r="J53">
        <v>23</v>
      </c>
      <c r="K53">
        <v>0</v>
      </c>
      <c r="N53" s="35">
        <v>29992</v>
      </c>
      <c r="O53" s="83">
        <v>736</v>
      </c>
      <c r="P53" s="83">
        <v>0</v>
      </c>
    </row>
    <row r="54" spans="1:16" x14ac:dyDescent="0.3">
      <c r="A54">
        <v>29884</v>
      </c>
      <c r="B54" t="s">
        <v>6</v>
      </c>
      <c r="C54">
        <f>VLOOKUP(A54,Table75[],3,FALSE)</f>
        <v>431</v>
      </c>
      <c r="D54">
        <f>VLOOKUP(A54,Table75[],4,FALSE)</f>
        <v>0</v>
      </c>
      <c r="H54">
        <v>30004</v>
      </c>
      <c r="I54" t="s">
        <v>91</v>
      </c>
      <c r="J54">
        <v>330</v>
      </c>
      <c r="K54">
        <v>0</v>
      </c>
      <c r="N54" s="35">
        <v>29993</v>
      </c>
      <c r="O54" s="83">
        <v>460</v>
      </c>
      <c r="P54" s="83">
        <v>0</v>
      </c>
    </row>
    <row r="55" spans="1:16" x14ac:dyDescent="0.3">
      <c r="A55">
        <v>30025</v>
      </c>
      <c r="B55" t="s">
        <v>38</v>
      </c>
      <c r="C55">
        <f>VLOOKUP(A55,Table75[],3,FALSE)</f>
        <v>901</v>
      </c>
      <c r="D55">
        <f>VLOOKUP(A55,Table75[],4,FALSE)</f>
        <v>0</v>
      </c>
      <c r="H55">
        <v>30003</v>
      </c>
      <c r="I55" t="s">
        <v>11</v>
      </c>
      <c r="J55">
        <v>686</v>
      </c>
      <c r="K55">
        <v>0</v>
      </c>
      <c r="N55" s="35">
        <v>29994</v>
      </c>
      <c r="O55" s="83">
        <v>675.65</v>
      </c>
      <c r="P55" s="83">
        <v>0</v>
      </c>
    </row>
    <row r="56" spans="1:16" x14ac:dyDescent="0.3">
      <c r="A56">
        <v>30035</v>
      </c>
      <c r="B56" t="s">
        <v>38</v>
      </c>
      <c r="C56">
        <f>VLOOKUP(A56,Table75[],3,FALSE)</f>
        <v>393</v>
      </c>
      <c r="D56">
        <f>VLOOKUP(A56,Table75[],4,FALSE)</f>
        <v>0</v>
      </c>
      <c r="H56">
        <v>30001</v>
      </c>
      <c r="I56" t="s">
        <v>18</v>
      </c>
      <c r="J56">
        <v>558</v>
      </c>
      <c r="K56">
        <v>0</v>
      </c>
      <c r="N56" s="35">
        <v>29995</v>
      </c>
      <c r="O56" s="83">
        <v>485</v>
      </c>
      <c r="P56" s="83">
        <v>0</v>
      </c>
    </row>
    <row r="57" spans="1:16" x14ac:dyDescent="0.3">
      <c r="A57">
        <v>29602</v>
      </c>
      <c r="B57" t="s">
        <v>38</v>
      </c>
      <c r="C57">
        <f>VLOOKUP(A57,Table75[],3,FALSE)</f>
        <v>418</v>
      </c>
      <c r="D57">
        <f>VLOOKUP(A57,Table75[],4,FALSE)</f>
        <v>0</v>
      </c>
      <c r="H57">
        <v>29999</v>
      </c>
      <c r="I57" t="s">
        <v>53</v>
      </c>
      <c r="J57">
        <v>768</v>
      </c>
      <c r="K57">
        <v>0</v>
      </c>
      <c r="N57" s="35">
        <v>29996</v>
      </c>
      <c r="O57" s="83">
        <v>425</v>
      </c>
      <c r="P57" s="83">
        <v>0</v>
      </c>
    </row>
    <row r="58" spans="1:16" x14ac:dyDescent="0.3">
      <c r="A58">
        <v>29548</v>
      </c>
      <c r="B58" t="s">
        <v>38</v>
      </c>
      <c r="C58">
        <f>VLOOKUP(A58,Table75[],3,FALSE)</f>
        <v>515</v>
      </c>
      <c r="D58">
        <f>VLOOKUP(A58,Table75[],4,FALSE)</f>
        <v>0</v>
      </c>
      <c r="H58">
        <v>29998</v>
      </c>
      <c r="I58" t="s">
        <v>9</v>
      </c>
      <c r="J58">
        <v>578</v>
      </c>
      <c r="K58">
        <v>0</v>
      </c>
      <c r="N58" s="35">
        <v>29997</v>
      </c>
      <c r="O58" s="83">
        <v>981</v>
      </c>
      <c r="P58" s="83">
        <v>0</v>
      </c>
    </row>
    <row r="59" spans="1:16" x14ac:dyDescent="0.3">
      <c r="A59">
        <v>30001</v>
      </c>
      <c r="B59" t="s">
        <v>38</v>
      </c>
      <c r="C59">
        <f>VLOOKUP(A59,Table75[],3,FALSE)</f>
        <v>558</v>
      </c>
      <c r="D59">
        <f>VLOOKUP(A59,Table75[],4,FALSE)</f>
        <v>0</v>
      </c>
      <c r="H59">
        <v>29997</v>
      </c>
      <c r="I59" t="s">
        <v>8</v>
      </c>
      <c r="J59">
        <v>981</v>
      </c>
      <c r="K59">
        <v>0</v>
      </c>
      <c r="N59" s="35">
        <v>29998</v>
      </c>
      <c r="O59" s="83">
        <v>578</v>
      </c>
      <c r="P59" s="83">
        <v>0</v>
      </c>
    </row>
    <row r="60" spans="1:16" x14ac:dyDescent="0.3">
      <c r="A60">
        <v>30022</v>
      </c>
      <c r="B60" t="s">
        <v>38</v>
      </c>
      <c r="C60">
        <f>VLOOKUP(A60,Table75[],3,FALSE)</f>
        <v>647</v>
      </c>
      <c r="D60">
        <f>VLOOKUP(A60,Table75[],4,FALSE)</f>
        <v>0</v>
      </c>
      <c r="H60">
        <v>29996</v>
      </c>
      <c r="I60" t="s">
        <v>11</v>
      </c>
      <c r="J60">
        <v>425</v>
      </c>
      <c r="K60">
        <v>0</v>
      </c>
      <c r="N60" s="35">
        <v>29999</v>
      </c>
      <c r="O60" s="83">
        <v>768</v>
      </c>
      <c r="P60" s="83">
        <v>0</v>
      </c>
    </row>
    <row r="61" spans="1:16" x14ac:dyDescent="0.3">
      <c r="A61">
        <v>29981</v>
      </c>
      <c r="B61" t="s">
        <v>41</v>
      </c>
      <c r="C61">
        <f>VLOOKUP(A61,Table75[],3,FALSE)</f>
        <v>53</v>
      </c>
      <c r="D61">
        <f>VLOOKUP(A61,Table75[],4,FALSE)</f>
        <v>0</v>
      </c>
      <c r="H61">
        <v>29995</v>
      </c>
      <c r="I61" t="s">
        <v>11</v>
      </c>
      <c r="J61">
        <v>485</v>
      </c>
      <c r="K61">
        <v>0</v>
      </c>
      <c r="N61" s="35">
        <v>30001</v>
      </c>
      <c r="O61" s="83">
        <v>558</v>
      </c>
      <c r="P61" s="83">
        <v>0</v>
      </c>
    </row>
    <row r="62" spans="1:16" x14ac:dyDescent="0.3">
      <c r="A62">
        <v>30003</v>
      </c>
      <c r="B62" t="s">
        <v>41</v>
      </c>
      <c r="C62">
        <f>VLOOKUP(A62,Table75[],3,FALSE)</f>
        <v>686</v>
      </c>
      <c r="D62">
        <f>VLOOKUP(A62,Table75[],4,FALSE)</f>
        <v>0</v>
      </c>
      <c r="H62">
        <v>29994</v>
      </c>
      <c r="I62" t="s">
        <v>11</v>
      </c>
      <c r="J62">
        <v>675.65</v>
      </c>
      <c r="K62">
        <v>0</v>
      </c>
      <c r="N62" s="35">
        <v>30003</v>
      </c>
      <c r="O62" s="83">
        <v>686</v>
      </c>
      <c r="P62" s="83">
        <v>0</v>
      </c>
    </row>
    <row r="63" spans="1:16" x14ac:dyDescent="0.3">
      <c r="A63">
        <v>29977</v>
      </c>
      <c r="B63" t="s">
        <v>41</v>
      </c>
      <c r="C63">
        <f>VLOOKUP(A63,Table75[],3,FALSE)</f>
        <v>598.5</v>
      </c>
      <c r="D63">
        <f>VLOOKUP(A63,Table75[],4,FALSE)</f>
        <v>0</v>
      </c>
      <c r="H63">
        <v>29993</v>
      </c>
      <c r="I63" t="s">
        <v>53</v>
      </c>
      <c r="J63">
        <v>460</v>
      </c>
      <c r="K63">
        <v>0</v>
      </c>
      <c r="N63" s="35">
        <v>30004</v>
      </c>
      <c r="O63" s="83">
        <v>330</v>
      </c>
      <c r="P63" s="83">
        <v>0</v>
      </c>
    </row>
    <row r="64" spans="1:16" x14ac:dyDescent="0.3">
      <c r="A64">
        <v>29961</v>
      </c>
      <c r="B64" t="s">
        <v>41</v>
      </c>
      <c r="C64">
        <f>VLOOKUP(A64,Table75[],3,FALSE)</f>
        <v>505</v>
      </c>
      <c r="D64">
        <f>VLOOKUP(A64,Table75[],4,FALSE)</f>
        <v>0</v>
      </c>
      <c r="H64">
        <v>29992</v>
      </c>
      <c r="I64" t="s">
        <v>53</v>
      </c>
      <c r="J64">
        <v>736</v>
      </c>
      <c r="K64">
        <v>0</v>
      </c>
      <c r="N64" s="35">
        <v>30005</v>
      </c>
      <c r="O64" s="83">
        <v>23</v>
      </c>
      <c r="P64" s="83">
        <v>0</v>
      </c>
    </row>
    <row r="65" spans="1:16" x14ac:dyDescent="0.3">
      <c r="A65">
        <v>29850</v>
      </c>
      <c r="B65" t="s">
        <v>41</v>
      </c>
      <c r="C65">
        <f>VLOOKUP(A65,Table75[],3,FALSE)</f>
        <v>23</v>
      </c>
      <c r="D65">
        <f>VLOOKUP(A65,Table75[],4,FALSE)</f>
        <v>0</v>
      </c>
      <c r="H65">
        <v>29991</v>
      </c>
      <c r="I65" t="s">
        <v>7</v>
      </c>
      <c r="J65">
        <v>0</v>
      </c>
      <c r="K65">
        <v>0</v>
      </c>
      <c r="N65" s="35">
        <v>30006</v>
      </c>
      <c r="O65" s="83">
        <v>33</v>
      </c>
      <c r="P65" s="83">
        <v>0</v>
      </c>
    </row>
    <row r="66" spans="1:16" x14ac:dyDescent="0.3">
      <c r="A66">
        <v>29994</v>
      </c>
      <c r="B66" t="s">
        <v>41</v>
      </c>
      <c r="C66">
        <f>VLOOKUP(A66,Table75[],3,FALSE)</f>
        <v>675.65</v>
      </c>
      <c r="D66">
        <f>VLOOKUP(A66,Table75[],4,FALSE)</f>
        <v>0</v>
      </c>
      <c r="H66">
        <v>29990</v>
      </c>
      <c r="I66" t="s">
        <v>12</v>
      </c>
      <c r="J66">
        <v>442</v>
      </c>
      <c r="K66">
        <v>0</v>
      </c>
      <c r="N66" s="35">
        <v>30007</v>
      </c>
      <c r="O66" s="83">
        <v>23</v>
      </c>
      <c r="P66" s="83">
        <v>0</v>
      </c>
    </row>
    <row r="67" spans="1:16" x14ac:dyDescent="0.3">
      <c r="A67">
        <v>29996</v>
      </c>
      <c r="B67" t="s">
        <v>41</v>
      </c>
      <c r="C67">
        <f>VLOOKUP(A67,Table75[],3,FALSE)</f>
        <v>425</v>
      </c>
      <c r="D67">
        <f>VLOOKUP(A67,Table75[],4,FALSE)</f>
        <v>0</v>
      </c>
      <c r="H67">
        <v>29989</v>
      </c>
      <c r="I67" t="s">
        <v>8</v>
      </c>
      <c r="J67">
        <v>449</v>
      </c>
      <c r="K67">
        <v>0</v>
      </c>
      <c r="N67" s="35">
        <v>30008</v>
      </c>
      <c r="O67" s="83">
        <v>1070</v>
      </c>
      <c r="P67" s="83">
        <v>0</v>
      </c>
    </row>
    <row r="68" spans="1:16" x14ac:dyDescent="0.3">
      <c r="A68">
        <v>30057</v>
      </c>
      <c r="B68" t="s">
        <v>41</v>
      </c>
      <c r="C68">
        <f>VLOOKUP(A68,Table75[],3,FALSE)</f>
        <v>610</v>
      </c>
      <c r="D68">
        <f>VLOOKUP(A68,Table75[],4,FALSE)</f>
        <v>0</v>
      </c>
      <c r="H68">
        <v>29988</v>
      </c>
      <c r="I68" t="s">
        <v>12</v>
      </c>
      <c r="J68">
        <v>449</v>
      </c>
      <c r="K68">
        <v>449</v>
      </c>
      <c r="N68" s="35">
        <v>30009</v>
      </c>
      <c r="O68" s="83">
        <v>617</v>
      </c>
      <c r="P68" s="83">
        <v>617</v>
      </c>
    </row>
    <row r="69" spans="1:16" x14ac:dyDescent="0.3">
      <c r="A69">
        <v>30019</v>
      </c>
      <c r="B69" t="s">
        <v>41</v>
      </c>
      <c r="C69">
        <f>VLOOKUP(A69,Table75[],3,FALSE)</f>
        <v>390</v>
      </c>
      <c r="D69">
        <f>VLOOKUP(A69,Table75[],4,FALSE)</f>
        <v>0</v>
      </c>
      <c r="H69">
        <v>29987</v>
      </c>
      <c r="I69" t="s">
        <v>53</v>
      </c>
      <c r="J69">
        <v>607</v>
      </c>
      <c r="K69">
        <v>0</v>
      </c>
      <c r="N69" s="35">
        <v>30010</v>
      </c>
      <c r="O69" s="83">
        <v>481</v>
      </c>
      <c r="P69" s="83">
        <v>481</v>
      </c>
    </row>
    <row r="70" spans="1:16" x14ac:dyDescent="0.3">
      <c r="A70">
        <v>30029</v>
      </c>
      <c r="B70" t="s">
        <v>41</v>
      </c>
      <c r="C70">
        <f>VLOOKUP(A70,Table75[],3,FALSE)</f>
        <v>553</v>
      </c>
      <c r="D70">
        <f>VLOOKUP(A70,Table75[],4,FALSE)</f>
        <v>0</v>
      </c>
      <c r="H70">
        <v>29986</v>
      </c>
      <c r="I70" t="s">
        <v>91</v>
      </c>
      <c r="J70">
        <v>746</v>
      </c>
      <c r="K70">
        <v>0</v>
      </c>
      <c r="N70" s="35">
        <v>30011</v>
      </c>
      <c r="O70" s="83">
        <v>569</v>
      </c>
      <c r="P70" s="83">
        <v>0</v>
      </c>
    </row>
    <row r="71" spans="1:16" x14ac:dyDescent="0.3">
      <c r="A71">
        <v>29995</v>
      </c>
      <c r="B71" t="s">
        <v>41</v>
      </c>
      <c r="C71">
        <f>VLOOKUP(A71,Table75[],3,FALSE)</f>
        <v>485</v>
      </c>
      <c r="D71">
        <f>VLOOKUP(A71,Table75[],4,FALSE)</f>
        <v>0</v>
      </c>
      <c r="H71">
        <v>29985</v>
      </c>
      <c r="I71" t="s">
        <v>53</v>
      </c>
      <c r="J71">
        <v>637</v>
      </c>
      <c r="K71">
        <v>637</v>
      </c>
      <c r="N71" s="35">
        <v>30012</v>
      </c>
      <c r="O71" s="83">
        <v>52</v>
      </c>
      <c r="P71" s="83">
        <v>0</v>
      </c>
    </row>
    <row r="72" spans="1:16" x14ac:dyDescent="0.3">
      <c r="A72">
        <v>30039</v>
      </c>
      <c r="B72" t="s">
        <v>41</v>
      </c>
      <c r="C72">
        <f>VLOOKUP(A72,Table75[],3,FALSE)</f>
        <v>487</v>
      </c>
      <c r="D72">
        <f>VLOOKUP(A72,Table75[],4,FALSE)</f>
        <v>0</v>
      </c>
      <c r="H72">
        <v>29984</v>
      </c>
      <c r="I72" t="s">
        <v>53</v>
      </c>
      <c r="J72">
        <v>782</v>
      </c>
      <c r="K72">
        <v>782</v>
      </c>
      <c r="N72" s="35">
        <v>30013</v>
      </c>
      <c r="O72" s="83">
        <v>545</v>
      </c>
      <c r="P72" s="83">
        <v>0</v>
      </c>
    </row>
    <row r="73" spans="1:16" x14ac:dyDescent="0.3">
      <c r="A73">
        <v>30038</v>
      </c>
      <c r="B73" t="s">
        <v>41</v>
      </c>
      <c r="C73">
        <f>VLOOKUP(A73,Table75[],3,FALSE)</f>
        <v>683.5</v>
      </c>
      <c r="D73">
        <f>VLOOKUP(A73,Table75[],4,FALSE)</f>
        <v>0</v>
      </c>
      <c r="H73">
        <v>29983</v>
      </c>
      <c r="I73" t="s">
        <v>91</v>
      </c>
      <c r="J73">
        <v>471</v>
      </c>
      <c r="K73">
        <v>0</v>
      </c>
      <c r="N73" s="35">
        <v>30014</v>
      </c>
      <c r="O73" s="83">
        <v>490</v>
      </c>
      <c r="P73" s="83">
        <v>0</v>
      </c>
    </row>
    <row r="74" spans="1:16" x14ac:dyDescent="0.3">
      <c r="A74">
        <v>29530</v>
      </c>
      <c r="B74" t="s">
        <v>41</v>
      </c>
      <c r="C74">
        <f>VLOOKUP(A74,Table75[],3,FALSE)</f>
        <v>1239</v>
      </c>
      <c r="D74">
        <f>VLOOKUP(A74,Table75[],4,FALSE)</f>
        <v>0</v>
      </c>
      <c r="H74">
        <v>29982</v>
      </c>
      <c r="I74" t="s">
        <v>8</v>
      </c>
      <c r="J74">
        <v>523.65</v>
      </c>
      <c r="K74">
        <v>523.65</v>
      </c>
      <c r="N74" s="35">
        <v>30015</v>
      </c>
      <c r="O74" s="83">
        <v>588</v>
      </c>
      <c r="P74" s="83">
        <v>0</v>
      </c>
    </row>
    <row r="75" spans="1:16" x14ac:dyDescent="0.3">
      <c r="A75">
        <v>30008</v>
      </c>
      <c r="B75" t="s">
        <v>50</v>
      </c>
      <c r="C75">
        <f>VLOOKUP(A75,Table75[],3,FALSE)</f>
        <v>1070</v>
      </c>
      <c r="D75">
        <f>VLOOKUP(A75,Table75[],4,FALSE)</f>
        <v>0</v>
      </c>
      <c r="H75">
        <v>29981</v>
      </c>
      <c r="I75" t="s">
        <v>11</v>
      </c>
      <c r="J75">
        <v>53</v>
      </c>
      <c r="K75">
        <v>0</v>
      </c>
      <c r="N75" s="35">
        <v>30016</v>
      </c>
      <c r="O75" s="83">
        <v>1274</v>
      </c>
      <c r="P75" s="83">
        <v>1274</v>
      </c>
    </row>
    <row r="76" spans="1:16" x14ac:dyDescent="0.3">
      <c r="A76">
        <v>29983</v>
      </c>
      <c r="B76" t="s">
        <v>50</v>
      </c>
      <c r="C76">
        <f>VLOOKUP(A76,Table75[],3,FALSE)</f>
        <v>471</v>
      </c>
      <c r="D76">
        <f>VLOOKUP(A76,Table75[],4,FALSE)</f>
        <v>0</v>
      </c>
      <c r="H76">
        <v>29980</v>
      </c>
      <c r="I76" t="s">
        <v>12</v>
      </c>
      <c r="J76">
        <v>163</v>
      </c>
      <c r="K76">
        <v>0</v>
      </c>
      <c r="N76" s="35">
        <v>30017</v>
      </c>
      <c r="O76" s="83">
        <v>449</v>
      </c>
      <c r="P76" s="83">
        <v>0</v>
      </c>
    </row>
    <row r="77" spans="1:16" x14ac:dyDescent="0.3">
      <c r="A77">
        <v>29865</v>
      </c>
      <c r="B77" t="s">
        <v>50</v>
      </c>
      <c r="C77">
        <f>VLOOKUP(A77,Table75[],3,FALSE)</f>
        <v>497</v>
      </c>
      <c r="D77">
        <f>VLOOKUP(A77,Table75[],4,FALSE)</f>
        <v>0</v>
      </c>
      <c r="H77">
        <v>29978</v>
      </c>
      <c r="I77" t="s">
        <v>9</v>
      </c>
      <c r="J77">
        <v>465</v>
      </c>
      <c r="K77">
        <v>0</v>
      </c>
      <c r="N77" s="35">
        <v>30018</v>
      </c>
      <c r="O77" s="83">
        <v>469</v>
      </c>
      <c r="P77" s="83">
        <v>0</v>
      </c>
    </row>
    <row r="78" spans="1:16" x14ac:dyDescent="0.3">
      <c r="A78">
        <v>29971</v>
      </c>
      <c r="B78" t="s">
        <v>50</v>
      </c>
      <c r="C78">
        <f>VLOOKUP(A78,Table75[],3,FALSE)</f>
        <v>592</v>
      </c>
      <c r="D78">
        <f>VLOOKUP(A78,Table75[],4,FALSE)</f>
        <v>0</v>
      </c>
      <c r="H78">
        <v>29977</v>
      </c>
      <c r="I78" t="s">
        <v>11</v>
      </c>
      <c r="J78">
        <v>598.5</v>
      </c>
      <c r="K78">
        <v>0</v>
      </c>
      <c r="N78" s="35">
        <v>30019</v>
      </c>
      <c r="O78" s="83">
        <v>390</v>
      </c>
      <c r="P78" s="83">
        <v>0</v>
      </c>
    </row>
    <row r="79" spans="1:16" x14ac:dyDescent="0.3">
      <c r="A79">
        <v>29581</v>
      </c>
      <c r="B79" t="s">
        <v>50</v>
      </c>
      <c r="C79">
        <f>VLOOKUP(A79,Table75[],3,FALSE)</f>
        <v>763</v>
      </c>
      <c r="D79">
        <f>VLOOKUP(A79,Table75[],4,FALSE)</f>
        <v>0</v>
      </c>
      <c r="H79">
        <v>29976</v>
      </c>
      <c r="I79" t="s">
        <v>18</v>
      </c>
      <c r="J79">
        <v>634</v>
      </c>
      <c r="K79">
        <v>0</v>
      </c>
      <c r="N79" s="35">
        <v>30020</v>
      </c>
      <c r="O79" s="83">
        <v>454</v>
      </c>
      <c r="P79" s="83">
        <v>0</v>
      </c>
    </row>
    <row r="80" spans="1:16" x14ac:dyDescent="0.3">
      <c r="A80">
        <v>29889</v>
      </c>
      <c r="B80" t="s">
        <v>50</v>
      </c>
      <c r="C80">
        <f>VLOOKUP(A80,Table75[],3,FALSE)</f>
        <v>568</v>
      </c>
      <c r="D80">
        <f>VLOOKUP(A80,Table75[],4,FALSE)</f>
        <v>0</v>
      </c>
      <c r="H80">
        <v>29975</v>
      </c>
      <c r="I80" t="s">
        <v>9</v>
      </c>
      <c r="J80">
        <v>1566</v>
      </c>
      <c r="K80">
        <v>0</v>
      </c>
      <c r="N80" s="35">
        <v>30022</v>
      </c>
      <c r="O80" s="83">
        <v>647</v>
      </c>
      <c r="P80" s="83">
        <v>0</v>
      </c>
    </row>
    <row r="81" spans="1:16" x14ac:dyDescent="0.3">
      <c r="A81">
        <v>30017</v>
      </c>
      <c r="B81" t="s">
        <v>50</v>
      </c>
      <c r="C81">
        <f>VLOOKUP(A81,Table75[],3,FALSE)</f>
        <v>449</v>
      </c>
      <c r="D81">
        <f>VLOOKUP(A81,Table75[],4,FALSE)</f>
        <v>0</v>
      </c>
      <c r="H81">
        <v>29974</v>
      </c>
      <c r="I81" t="s">
        <v>9</v>
      </c>
      <c r="J81">
        <v>695</v>
      </c>
      <c r="K81">
        <v>0</v>
      </c>
      <c r="N81" s="35">
        <v>30023</v>
      </c>
      <c r="O81" s="83">
        <v>452</v>
      </c>
      <c r="P81" s="83">
        <v>0</v>
      </c>
    </row>
    <row r="82" spans="1:16" x14ac:dyDescent="0.3">
      <c r="A82">
        <v>30004</v>
      </c>
      <c r="B82" t="s">
        <v>50</v>
      </c>
      <c r="C82">
        <f>VLOOKUP(A82,Table75[],3,FALSE)</f>
        <v>330</v>
      </c>
      <c r="D82">
        <f>VLOOKUP(A82,Table75[],4,FALSE)</f>
        <v>0</v>
      </c>
      <c r="H82">
        <v>29973</v>
      </c>
      <c r="I82" t="s">
        <v>11</v>
      </c>
      <c r="J82">
        <v>515</v>
      </c>
      <c r="K82">
        <v>0</v>
      </c>
      <c r="N82" s="35">
        <v>30024</v>
      </c>
      <c r="O82" s="83">
        <v>1200</v>
      </c>
      <c r="P82" s="83">
        <v>0</v>
      </c>
    </row>
    <row r="83" spans="1:16" x14ac:dyDescent="0.3">
      <c r="A83">
        <v>30009</v>
      </c>
      <c r="B83" t="s">
        <v>50</v>
      </c>
      <c r="C83">
        <f>VLOOKUP(A83,Table75[],3,FALSE)</f>
        <v>617</v>
      </c>
      <c r="D83">
        <f>VLOOKUP(A83,Table75[],4,FALSE)</f>
        <v>617</v>
      </c>
      <c r="H83">
        <v>29972</v>
      </c>
      <c r="I83" t="s">
        <v>18</v>
      </c>
      <c r="J83">
        <v>309</v>
      </c>
      <c r="K83">
        <v>0</v>
      </c>
      <c r="N83" s="35">
        <v>30025</v>
      </c>
      <c r="O83" s="83">
        <v>901</v>
      </c>
      <c r="P83" s="83">
        <v>0</v>
      </c>
    </row>
    <row r="84" spans="1:16" x14ac:dyDescent="0.3">
      <c r="A84">
        <v>29986</v>
      </c>
      <c r="B84" t="s">
        <v>50</v>
      </c>
      <c r="C84">
        <f>VLOOKUP(A84,Table75[],3,FALSE)</f>
        <v>746</v>
      </c>
      <c r="D84">
        <f>VLOOKUP(A84,Table75[],4,FALSE)</f>
        <v>0</v>
      </c>
      <c r="H84">
        <v>29971</v>
      </c>
      <c r="I84" t="s">
        <v>91</v>
      </c>
      <c r="J84">
        <v>592</v>
      </c>
      <c r="K84">
        <v>0</v>
      </c>
      <c r="N84" s="35">
        <v>30027</v>
      </c>
      <c r="O84" s="83">
        <v>829</v>
      </c>
      <c r="P84" s="83">
        <v>0</v>
      </c>
    </row>
    <row r="85" spans="1:16" x14ac:dyDescent="0.3">
      <c r="A85">
        <v>29856</v>
      </c>
      <c r="B85" t="s">
        <v>50</v>
      </c>
      <c r="C85">
        <f>VLOOKUP(A85,Table75[],3,FALSE)</f>
        <v>525</v>
      </c>
      <c r="D85">
        <f>VLOOKUP(A85,Table75[],4,FALSE)</f>
        <v>0</v>
      </c>
      <c r="H85">
        <v>29970</v>
      </c>
      <c r="I85" t="s">
        <v>7</v>
      </c>
      <c r="J85">
        <v>0</v>
      </c>
      <c r="K85">
        <v>610</v>
      </c>
      <c r="N85" s="35">
        <v>30028</v>
      </c>
      <c r="O85" s="83">
        <v>530</v>
      </c>
      <c r="P85" s="83">
        <v>0</v>
      </c>
    </row>
    <row r="86" spans="1:16" x14ac:dyDescent="0.3">
      <c r="A86">
        <v>30055</v>
      </c>
      <c r="B86" t="s">
        <v>3</v>
      </c>
      <c r="C86">
        <f>VLOOKUP(A86,Table75[],3,FALSE)</f>
        <v>109</v>
      </c>
      <c r="D86">
        <f>VLOOKUP(A86,Table75[],4,FALSE)</f>
        <v>0</v>
      </c>
      <c r="H86">
        <v>29969</v>
      </c>
      <c r="I86" t="s">
        <v>7</v>
      </c>
      <c r="J86">
        <v>0</v>
      </c>
      <c r="K86">
        <v>610</v>
      </c>
      <c r="N86" s="35">
        <v>30029</v>
      </c>
      <c r="O86" s="83">
        <v>553</v>
      </c>
      <c r="P86" s="83">
        <v>0</v>
      </c>
    </row>
    <row r="87" spans="1:16" x14ac:dyDescent="0.3">
      <c r="A87">
        <v>30047</v>
      </c>
      <c r="B87" t="s">
        <v>3</v>
      </c>
      <c r="C87">
        <f>VLOOKUP(A87,Table75[],3,FALSE)</f>
        <v>714</v>
      </c>
      <c r="D87">
        <f>VLOOKUP(A87,Table75[],4,FALSE)</f>
        <v>0</v>
      </c>
      <c r="H87">
        <v>29968</v>
      </c>
      <c r="I87" t="s">
        <v>12</v>
      </c>
      <c r="J87">
        <v>213</v>
      </c>
      <c r="K87">
        <v>0</v>
      </c>
      <c r="N87" s="35">
        <v>30031</v>
      </c>
      <c r="O87" s="83">
        <v>475</v>
      </c>
      <c r="P87" s="83">
        <v>475</v>
      </c>
    </row>
    <row r="88" spans="1:16" x14ac:dyDescent="0.3">
      <c r="A88">
        <v>29906</v>
      </c>
      <c r="B88" t="s">
        <v>3</v>
      </c>
      <c r="C88">
        <f>VLOOKUP(A88,Table75[],3,FALSE)</f>
        <v>795</v>
      </c>
      <c r="D88">
        <f>VLOOKUP(A88,Table75[],4,FALSE)</f>
        <v>0</v>
      </c>
      <c r="H88">
        <v>29967</v>
      </c>
      <c r="I88" t="s">
        <v>11</v>
      </c>
      <c r="J88">
        <v>665</v>
      </c>
      <c r="K88">
        <v>0</v>
      </c>
      <c r="N88" s="35">
        <v>30032</v>
      </c>
      <c r="O88" s="83">
        <v>505</v>
      </c>
      <c r="P88" s="83">
        <v>0</v>
      </c>
    </row>
    <row r="89" spans="1:16" x14ac:dyDescent="0.3">
      <c r="A89">
        <v>29885</v>
      </c>
      <c r="B89" t="s">
        <v>3</v>
      </c>
      <c r="C89">
        <f>VLOOKUP(A89,Table75[],3,FALSE)</f>
        <v>97</v>
      </c>
      <c r="D89">
        <f>VLOOKUP(A89,Table75[],4,FALSE)</f>
        <v>0</v>
      </c>
      <c r="H89">
        <v>29966</v>
      </c>
      <c r="I89" t="s">
        <v>11</v>
      </c>
      <c r="J89">
        <v>612</v>
      </c>
      <c r="K89">
        <v>0</v>
      </c>
      <c r="N89" s="35">
        <v>30033</v>
      </c>
      <c r="O89" s="83">
        <v>451</v>
      </c>
      <c r="P89" s="83">
        <v>0</v>
      </c>
    </row>
    <row r="90" spans="1:16" x14ac:dyDescent="0.3">
      <c r="A90">
        <v>29998</v>
      </c>
      <c r="B90" t="s">
        <v>3</v>
      </c>
      <c r="C90">
        <f>VLOOKUP(A90,Table75[],3,FALSE)</f>
        <v>578</v>
      </c>
      <c r="D90">
        <f>VLOOKUP(A90,Table75[],4,FALSE)</f>
        <v>0</v>
      </c>
      <c r="H90">
        <v>29965</v>
      </c>
      <c r="I90" t="s">
        <v>13</v>
      </c>
      <c r="J90">
        <v>1428</v>
      </c>
      <c r="K90">
        <v>0</v>
      </c>
      <c r="N90" s="35">
        <v>30035</v>
      </c>
      <c r="O90" s="83">
        <v>393</v>
      </c>
      <c r="P90" s="83">
        <v>0</v>
      </c>
    </row>
    <row r="91" spans="1:16" x14ac:dyDescent="0.3">
      <c r="A91">
        <v>29921</v>
      </c>
      <c r="B91" t="s">
        <v>3</v>
      </c>
      <c r="C91">
        <f>VLOOKUP(A91,Table75[],3,FALSE)</f>
        <v>40</v>
      </c>
      <c r="D91">
        <f>VLOOKUP(A91,Table75[],4,FALSE)</f>
        <v>0</v>
      </c>
      <c r="H91">
        <v>29963</v>
      </c>
      <c r="I91" t="s">
        <v>12</v>
      </c>
      <c r="J91">
        <v>413</v>
      </c>
      <c r="K91">
        <v>0</v>
      </c>
      <c r="N91" s="35">
        <v>30036</v>
      </c>
      <c r="O91" s="83">
        <v>454</v>
      </c>
      <c r="P91" s="83">
        <v>0</v>
      </c>
    </row>
    <row r="92" spans="1:16" x14ac:dyDescent="0.3">
      <c r="A92">
        <v>29978</v>
      </c>
      <c r="B92" t="s">
        <v>3</v>
      </c>
      <c r="C92">
        <f>VLOOKUP(A92,Table75[],3,FALSE)</f>
        <v>465</v>
      </c>
      <c r="D92">
        <f>VLOOKUP(A92,Table75[],4,FALSE)</f>
        <v>0</v>
      </c>
      <c r="H92">
        <v>29962</v>
      </c>
      <c r="I92" t="s">
        <v>66</v>
      </c>
      <c r="J92">
        <v>607</v>
      </c>
      <c r="K92">
        <v>0</v>
      </c>
      <c r="N92" s="35">
        <v>30037</v>
      </c>
      <c r="O92" s="83">
        <v>748</v>
      </c>
      <c r="P92" s="83">
        <v>0</v>
      </c>
    </row>
    <row r="93" spans="1:16" x14ac:dyDescent="0.3">
      <c r="A93">
        <v>30007</v>
      </c>
      <c r="B93" t="s">
        <v>3</v>
      </c>
      <c r="C93">
        <f>VLOOKUP(A93,Table75[],3,FALSE)</f>
        <v>23</v>
      </c>
      <c r="D93">
        <f>VLOOKUP(A93,Table75[],4,FALSE)</f>
        <v>0</v>
      </c>
      <c r="H93">
        <v>29961</v>
      </c>
      <c r="I93" t="s">
        <v>11</v>
      </c>
      <c r="J93">
        <v>505</v>
      </c>
      <c r="K93">
        <v>0</v>
      </c>
      <c r="N93" s="35">
        <v>30038</v>
      </c>
      <c r="O93" s="83">
        <v>683.5</v>
      </c>
      <c r="P93" s="83">
        <v>0</v>
      </c>
    </row>
    <row r="94" spans="1:16" x14ac:dyDescent="0.3">
      <c r="A94">
        <v>30046</v>
      </c>
      <c r="B94" t="s">
        <v>3</v>
      </c>
      <c r="C94">
        <f>VLOOKUP(A94,Table75[],3,FALSE)</f>
        <v>73</v>
      </c>
      <c r="D94">
        <f>VLOOKUP(A94,Table75[],4,FALSE)</f>
        <v>0</v>
      </c>
      <c r="H94">
        <v>29960</v>
      </c>
      <c r="I94" t="s">
        <v>66</v>
      </c>
      <c r="J94">
        <v>546</v>
      </c>
      <c r="K94">
        <v>0</v>
      </c>
      <c r="N94" s="35">
        <v>30039</v>
      </c>
      <c r="O94" s="83">
        <v>487</v>
      </c>
      <c r="P94" s="83">
        <v>0</v>
      </c>
    </row>
    <row r="95" spans="1:16" x14ac:dyDescent="0.3">
      <c r="A95">
        <v>30027</v>
      </c>
      <c r="B95" t="s">
        <v>3</v>
      </c>
      <c r="C95">
        <f>VLOOKUP(A95,Table75[],3,FALSE)</f>
        <v>829</v>
      </c>
      <c r="D95">
        <f>VLOOKUP(A95,Table75[],4,FALSE)</f>
        <v>0</v>
      </c>
      <c r="H95">
        <v>29959</v>
      </c>
      <c r="I95" t="s">
        <v>66</v>
      </c>
      <c r="J95">
        <v>512</v>
      </c>
      <c r="K95">
        <v>0</v>
      </c>
      <c r="N95" s="35">
        <v>30040</v>
      </c>
      <c r="O95" s="83">
        <v>1163</v>
      </c>
      <c r="P95" s="83">
        <v>1163</v>
      </c>
    </row>
    <row r="96" spans="1:16" x14ac:dyDescent="0.3">
      <c r="A96">
        <v>30044</v>
      </c>
      <c r="B96" t="s">
        <v>3</v>
      </c>
      <c r="C96">
        <f>VLOOKUP(A96,Table75[],3,FALSE)</f>
        <v>186</v>
      </c>
      <c r="D96">
        <f>VLOOKUP(A96,Table75[],4,FALSE)</f>
        <v>0</v>
      </c>
      <c r="H96">
        <v>29958</v>
      </c>
      <c r="I96" t="s">
        <v>13</v>
      </c>
      <c r="J96">
        <v>475</v>
      </c>
      <c r="K96">
        <v>0</v>
      </c>
      <c r="N96" s="35">
        <v>30041</v>
      </c>
      <c r="O96" s="83">
        <v>503</v>
      </c>
      <c r="P96" s="83">
        <v>0</v>
      </c>
    </row>
    <row r="97" spans="1:16" x14ac:dyDescent="0.3">
      <c r="A97">
        <v>30014</v>
      </c>
      <c r="B97" t="s">
        <v>3</v>
      </c>
      <c r="C97">
        <f>VLOOKUP(A97,Table75[],3,FALSE)</f>
        <v>490</v>
      </c>
      <c r="D97">
        <f>VLOOKUP(A97,Table75[],4,FALSE)</f>
        <v>0</v>
      </c>
      <c r="H97">
        <v>29957</v>
      </c>
      <c r="I97" t="s">
        <v>12</v>
      </c>
      <c r="J97">
        <v>440</v>
      </c>
      <c r="K97">
        <v>0</v>
      </c>
      <c r="N97" s="35">
        <v>30043</v>
      </c>
      <c r="O97" s="83">
        <v>490</v>
      </c>
      <c r="P97" s="83">
        <v>0</v>
      </c>
    </row>
    <row r="98" spans="1:16" x14ac:dyDescent="0.3">
      <c r="A98">
        <v>30018</v>
      </c>
      <c r="B98" t="s">
        <v>3</v>
      </c>
      <c r="C98">
        <f>VLOOKUP(A98,Table75[],3,FALSE)</f>
        <v>469</v>
      </c>
      <c r="D98">
        <f>VLOOKUP(A98,Table75[],4,FALSE)</f>
        <v>0</v>
      </c>
      <c r="H98">
        <v>29955</v>
      </c>
      <c r="I98" t="s">
        <v>91</v>
      </c>
      <c r="J98">
        <v>739</v>
      </c>
      <c r="K98">
        <v>0</v>
      </c>
      <c r="N98" s="35">
        <v>30044</v>
      </c>
      <c r="O98" s="83">
        <v>186</v>
      </c>
      <c r="P98" s="83">
        <v>0</v>
      </c>
    </row>
    <row r="99" spans="1:16" x14ac:dyDescent="0.3">
      <c r="A99">
        <v>30054</v>
      </c>
      <c r="B99" t="s">
        <v>3</v>
      </c>
      <c r="C99">
        <f>VLOOKUP(A99,Table75[],3,FALSE)</f>
        <v>610</v>
      </c>
      <c r="D99">
        <f>VLOOKUP(A99,Table75[],4,FALSE)</f>
        <v>0</v>
      </c>
      <c r="H99">
        <v>29954</v>
      </c>
      <c r="I99" t="s">
        <v>13</v>
      </c>
      <c r="J99">
        <v>828</v>
      </c>
      <c r="K99">
        <v>0</v>
      </c>
      <c r="N99" s="35">
        <v>30045</v>
      </c>
      <c r="O99" s="83">
        <v>244</v>
      </c>
      <c r="P99" s="83">
        <v>0</v>
      </c>
    </row>
    <row r="100" spans="1:16" x14ac:dyDescent="0.3">
      <c r="A100">
        <v>30061</v>
      </c>
      <c r="B100" t="s">
        <v>3</v>
      </c>
      <c r="C100">
        <f>VLOOKUP(A100,Table75[],3,FALSE)</f>
        <v>469</v>
      </c>
      <c r="D100">
        <f>VLOOKUP(A100,Table75[],4,FALSE)</f>
        <v>469</v>
      </c>
      <c r="H100">
        <v>29953</v>
      </c>
      <c r="I100" t="s">
        <v>12</v>
      </c>
      <c r="J100">
        <v>603.65</v>
      </c>
      <c r="K100">
        <v>0</v>
      </c>
      <c r="N100" s="35">
        <v>30046</v>
      </c>
      <c r="O100" s="83">
        <v>73</v>
      </c>
      <c r="P100" s="83">
        <v>0</v>
      </c>
    </row>
    <row r="101" spans="1:16" x14ac:dyDescent="0.3">
      <c r="A101">
        <v>30016</v>
      </c>
      <c r="B101" t="s">
        <v>3</v>
      </c>
      <c r="C101">
        <f>VLOOKUP(A101,Table75[],3,FALSE)</f>
        <v>1274</v>
      </c>
      <c r="D101">
        <f>VLOOKUP(A101,Table75[],4,FALSE)</f>
        <v>1274</v>
      </c>
      <c r="H101">
        <v>29952</v>
      </c>
      <c r="I101" t="s">
        <v>13</v>
      </c>
      <c r="J101">
        <v>498</v>
      </c>
      <c r="K101">
        <v>0</v>
      </c>
      <c r="N101" s="35">
        <v>30047</v>
      </c>
      <c r="O101" s="83">
        <v>714</v>
      </c>
      <c r="P101" s="83">
        <v>0</v>
      </c>
    </row>
    <row r="102" spans="1:16" x14ac:dyDescent="0.3">
      <c r="A102">
        <v>30032</v>
      </c>
      <c r="B102" t="s">
        <v>110</v>
      </c>
      <c r="C102">
        <f>VLOOKUP(A102,Table75[],3,FALSE)</f>
        <v>505</v>
      </c>
      <c r="D102">
        <f>VLOOKUP(A102,Table75[],4,FALSE)</f>
        <v>0</v>
      </c>
      <c r="H102">
        <v>29951</v>
      </c>
      <c r="I102" t="s">
        <v>13</v>
      </c>
      <c r="J102">
        <v>498</v>
      </c>
      <c r="K102">
        <v>0</v>
      </c>
      <c r="N102" s="35">
        <v>30050</v>
      </c>
      <c r="O102" s="83">
        <v>496</v>
      </c>
      <c r="P102" s="83">
        <v>0</v>
      </c>
    </row>
    <row r="103" spans="1:16" x14ac:dyDescent="0.3">
      <c r="A103">
        <v>29873</v>
      </c>
      <c r="B103" t="s">
        <v>110</v>
      </c>
      <c r="C103">
        <f>VLOOKUP(A103,Table75[],3,FALSE)</f>
        <v>379</v>
      </c>
      <c r="D103">
        <f>VLOOKUP(A103,Table75[],4,FALSE)</f>
        <v>0</v>
      </c>
      <c r="H103">
        <v>29950</v>
      </c>
      <c r="I103" t="s">
        <v>66</v>
      </c>
      <c r="J103">
        <v>469</v>
      </c>
      <c r="K103">
        <v>0</v>
      </c>
      <c r="N103" s="35">
        <v>30052</v>
      </c>
      <c r="O103" s="83">
        <v>970</v>
      </c>
      <c r="P103" s="83">
        <v>0</v>
      </c>
    </row>
    <row r="104" spans="1:16" x14ac:dyDescent="0.3">
      <c r="A104">
        <v>30013</v>
      </c>
      <c r="B104" t="s">
        <v>110</v>
      </c>
      <c r="C104">
        <f>VLOOKUP(A104,Table75[],3,FALSE)</f>
        <v>545</v>
      </c>
      <c r="D104">
        <f>VLOOKUP(A104,Table75[],4,FALSE)</f>
        <v>0</v>
      </c>
      <c r="H104">
        <v>29949</v>
      </c>
      <c r="I104" t="s">
        <v>53</v>
      </c>
      <c r="J104">
        <v>481</v>
      </c>
      <c r="K104">
        <v>0</v>
      </c>
      <c r="N104" s="35">
        <v>30053</v>
      </c>
      <c r="O104" s="83">
        <v>122</v>
      </c>
      <c r="P104" s="83">
        <v>0</v>
      </c>
    </row>
    <row r="105" spans="1:16" x14ac:dyDescent="0.3">
      <c r="A105">
        <v>29618</v>
      </c>
      <c r="B105" t="s">
        <v>110</v>
      </c>
      <c r="C105">
        <f>VLOOKUP(A105,Table75[],3,FALSE)</f>
        <v>440</v>
      </c>
      <c r="D105">
        <f>VLOOKUP(A105,Table75[],4,FALSE)</f>
        <v>0</v>
      </c>
      <c r="H105">
        <v>29948</v>
      </c>
      <c r="I105" t="s">
        <v>13</v>
      </c>
      <c r="J105">
        <v>602</v>
      </c>
      <c r="K105">
        <v>0</v>
      </c>
      <c r="N105" s="35">
        <v>30054</v>
      </c>
      <c r="O105" s="83">
        <v>610</v>
      </c>
      <c r="P105" s="83">
        <v>0</v>
      </c>
    </row>
    <row r="106" spans="1:16" x14ac:dyDescent="0.3">
      <c r="A106">
        <v>30012</v>
      </c>
      <c r="B106" t="s">
        <v>110</v>
      </c>
      <c r="C106">
        <f>VLOOKUP(A106,Table75[],3,FALSE)</f>
        <v>52</v>
      </c>
      <c r="D106">
        <f>VLOOKUP(A106,Table75[],4,FALSE)</f>
        <v>0</v>
      </c>
      <c r="H106">
        <v>29947</v>
      </c>
      <c r="I106" t="s">
        <v>7</v>
      </c>
      <c r="J106">
        <v>-5</v>
      </c>
      <c r="K106">
        <v>0</v>
      </c>
      <c r="N106" s="35">
        <v>30055</v>
      </c>
      <c r="O106" s="83">
        <v>109</v>
      </c>
      <c r="P106" s="83">
        <v>0</v>
      </c>
    </row>
    <row r="107" spans="1:16" x14ac:dyDescent="0.3">
      <c r="A107">
        <v>30053</v>
      </c>
      <c r="B107" t="s">
        <v>110</v>
      </c>
      <c r="C107">
        <f>VLOOKUP(A107,Table75[],3,FALSE)</f>
        <v>122</v>
      </c>
      <c r="D107">
        <f>VLOOKUP(A107,Table75[],4,FALSE)</f>
        <v>0</v>
      </c>
      <c r="H107">
        <v>29946</v>
      </c>
      <c r="I107" t="s">
        <v>66</v>
      </c>
      <c r="J107">
        <v>579</v>
      </c>
      <c r="K107">
        <v>0</v>
      </c>
      <c r="N107" s="35">
        <v>30056</v>
      </c>
      <c r="O107" s="83">
        <v>465</v>
      </c>
      <c r="P107" s="83">
        <v>0</v>
      </c>
    </row>
    <row r="108" spans="1:16" x14ac:dyDescent="0.3">
      <c r="A108">
        <v>30063</v>
      </c>
      <c r="B108" t="s">
        <v>110</v>
      </c>
      <c r="C108">
        <f>VLOOKUP(A108,Table75[],3,FALSE)</f>
        <v>267</v>
      </c>
      <c r="D108">
        <f>VLOOKUP(A108,Table75[],4,FALSE)</f>
        <v>267</v>
      </c>
      <c r="H108">
        <v>29945</v>
      </c>
      <c r="I108" t="s">
        <v>53</v>
      </c>
      <c r="J108">
        <v>551</v>
      </c>
      <c r="K108">
        <v>0</v>
      </c>
      <c r="N108" s="35">
        <v>30057</v>
      </c>
      <c r="O108" s="83">
        <v>610</v>
      </c>
      <c r="P108" s="83">
        <v>0</v>
      </c>
    </row>
    <row r="109" spans="1:16" x14ac:dyDescent="0.3">
      <c r="A109">
        <v>29840</v>
      </c>
      <c r="B109" t="s">
        <v>110</v>
      </c>
      <c r="C109">
        <f>VLOOKUP(A109,Table75[],3,FALSE)</f>
        <v>544</v>
      </c>
      <c r="D109">
        <f>VLOOKUP(A109,Table75[],4,FALSE)</f>
        <v>0</v>
      </c>
      <c r="H109">
        <v>29944</v>
      </c>
      <c r="I109" t="s">
        <v>53</v>
      </c>
      <c r="J109">
        <v>536</v>
      </c>
      <c r="K109">
        <v>0</v>
      </c>
      <c r="N109" s="35">
        <v>30059</v>
      </c>
      <c r="O109" s="83">
        <v>265</v>
      </c>
      <c r="P109" s="83">
        <v>0</v>
      </c>
    </row>
    <row r="110" spans="1:16" x14ac:dyDescent="0.3">
      <c r="H110">
        <v>29943</v>
      </c>
      <c r="I110" t="s">
        <v>66</v>
      </c>
      <c r="J110">
        <v>1147</v>
      </c>
      <c r="K110">
        <v>1147</v>
      </c>
      <c r="N110" s="35">
        <v>30061</v>
      </c>
      <c r="O110" s="83">
        <v>469</v>
      </c>
      <c r="P110" s="83">
        <v>469</v>
      </c>
    </row>
    <row r="111" spans="1:16" x14ac:dyDescent="0.3">
      <c r="H111">
        <v>29942</v>
      </c>
      <c r="I111" t="s">
        <v>11</v>
      </c>
      <c r="J111">
        <v>438</v>
      </c>
      <c r="K111">
        <v>0</v>
      </c>
      <c r="N111" s="35">
        <v>30062</v>
      </c>
      <c r="O111" s="83">
        <v>417</v>
      </c>
      <c r="P111" s="83">
        <v>0</v>
      </c>
    </row>
    <row r="112" spans="1:16" x14ac:dyDescent="0.3">
      <c r="H112">
        <v>29941</v>
      </c>
      <c r="I112" t="s">
        <v>53</v>
      </c>
      <c r="J112">
        <v>546</v>
      </c>
      <c r="K112">
        <v>0</v>
      </c>
      <c r="N112" s="35">
        <v>30063</v>
      </c>
      <c r="O112" s="83">
        <v>267</v>
      </c>
      <c r="P112" s="83">
        <v>267</v>
      </c>
    </row>
    <row r="113" spans="8:16" x14ac:dyDescent="0.3">
      <c r="H113">
        <v>29940</v>
      </c>
      <c r="I113" t="s">
        <v>11</v>
      </c>
      <c r="J113">
        <v>498</v>
      </c>
      <c r="K113">
        <v>0</v>
      </c>
      <c r="N113" s="35" t="s">
        <v>30</v>
      </c>
      <c r="O113" s="83">
        <v>59415.8</v>
      </c>
      <c r="P113" s="83">
        <v>7137.65</v>
      </c>
    </row>
    <row r="114" spans="8:16" x14ac:dyDescent="0.3">
      <c r="H114">
        <v>29939</v>
      </c>
      <c r="I114" t="s">
        <v>18</v>
      </c>
      <c r="J114">
        <v>763</v>
      </c>
      <c r="K114">
        <v>0</v>
      </c>
    </row>
    <row r="115" spans="8:16" x14ac:dyDescent="0.3">
      <c r="H115">
        <v>29937</v>
      </c>
      <c r="I115" t="s">
        <v>53</v>
      </c>
      <c r="J115">
        <v>567</v>
      </c>
      <c r="K115">
        <v>0</v>
      </c>
    </row>
    <row r="116" spans="8:16" x14ac:dyDescent="0.3">
      <c r="H116">
        <v>29935</v>
      </c>
      <c r="I116" t="s">
        <v>7</v>
      </c>
      <c r="J116">
        <v>0</v>
      </c>
      <c r="K116">
        <v>0</v>
      </c>
    </row>
    <row r="117" spans="8:16" x14ac:dyDescent="0.3">
      <c r="H117">
        <v>29933</v>
      </c>
      <c r="I117" t="s">
        <v>53</v>
      </c>
      <c r="J117">
        <v>651</v>
      </c>
      <c r="K117">
        <v>0</v>
      </c>
    </row>
    <row r="118" spans="8:16" x14ac:dyDescent="0.3">
      <c r="H118">
        <v>29932</v>
      </c>
      <c r="I118" t="s">
        <v>7</v>
      </c>
      <c r="J118">
        <v>0</v>
      </c>
      <c r="K118">
        <v>508</v>
      </c>
    </row>
    <row r="119" spans="8:16" x14ac:dyDescent="0.3">
      <c r="H119">
        <v>29930</v>
      </c>
      <c r="I119" t="s">
        <v>11</v>
      </c>
      <c r="J119">
        <v>243</v>
      </c>
      <c r="K119">
        <v>0</v>
      </c>
    </row>
    <row r="120" spans="8:16" x14ac:dyDescent="0.3">
      <c r="H120">
        <v>29929</v>
      </c>
      <c r="I120" t="s">
        <v>9</v>
      </c>
      <c r="J120">
        <v>654</v>
      </c>
      <c r="K120">
        <v>0</v>
      </c>
    </row>
    <row r="121" spans="8:16" x14ac:dyDescent="0.3">
      <c r="H121">
        <v>29928</v>
      </c>
      <c r="I121" t="s">
        <v>53</v>
      </c>
      <c r="J121">
        <v>147</v>
      </c>
      <c r="K121">
        <v>0</v>
      </c>
    </row>
    <row r="122" spans="8:16" x14ac:dyDescent="0.3">
      <c r="H122">
        <v>29927</v>
      </c>
      <c r="I122" t="s">
        <v>9</v>
      </c>
      <c r="J122">
        <v>621</v>
      </c>
      <c r="K122">
        <v>0</v>
      </c>
    </row>
    <row r="123" spans="8:16" x14ac:dyDescent="0.3">
      <c r="H123">
        <v>29926</v>
      </c>
      <c r="I123" t="s">
        <v>8</v>
      </c>
      <c r="J123">
        <v>585</v>
      </c>
      <c r="K123">
        <v>0</v>
      </c>
    </row>
    <row r="124" spans="8:16" x14ac:dyDescent="0.3">
      <c r="H124">
        <v>29925</v>
      </c>
      <c r="I124" t="s">
        <v>91</v>
      </c>
      <c r="J124">
        <v>381</v>
      </c>
      <c r="K124">
        <v>0</v>
      </c>
    </row>
    <row r="125" spans="8:16" x14ac:dyDescent="0.3">
      <c r="H125">
        <v>29924</v>
      </c>
      <c r="I125" t="s">
        <v>9</v>
      </c>
      <c r="J125">
        <v>454</v>
      </c>
      <c r="K125">
        <v>454</v>
      </c>
    </row>
    <row r="126" spans="8:16" x14ac:dyDescent="0.3">
      <c r="H126">
        <v>29923</v>
      </c>
      <c r="I126" t="s">
        <v>53</v>
      </c>
      <c r="J126">
        <v>436</v>
      </c>
      <c r="K126">
        <v>0</v>
      </c>
    </row>
    <row r="127" spans="8:16" x14ac:dyDescent="0.3">
      <c r="H127">
        <v>29922</v>
      </c>
      <c r="I127" t="s">
        <v>11</v>
      </c>
      <c r="J127">
        <v>1500</v>
      </c>
      <c r="K127">
        <v>0</v>
      </c>
    </row>
    <row r="128" spans="8:16" x14ac:dyDescent="0.3">
      <c r="H128">
        <v>29921</v>
      </c>
      <c r="I128" t="s">
        <v>9</v>
      </c>
      <c r="J128">
        <v>40</v>
      </c>
      <c r="K128">
        <v>0</v>
      </c>
    </row>
    <row r="129" spans="8:11" x14ac:dyDescent="0.3">
      <c r="H129">
        <v>29920</v>
      </c>
      <c r="I129" t="s">
        <v>11</v>
      </c>
      <c r="J129">
        <v>1347</v>
      </c>
      <c r="K129">
        <v>0</v>
      </c>
    </row>
    <row r="130" spans="8:11" x14ac:dyDescent="0.3">
      <c r="H130">
        <v>29919</v>
      </c>
      <c r="I130" t="s">
        <v>53</v>
      </c>
      <c r="J130">
        <v>1524</v>
      </c>
      <c r="K130">
        <v>0</v>
      </c>
    </row>
    <row r="131" spans="8:11" x14ac:dyDescent="0.3">
      <c r="H131">
        <v>29918</v>
      </c>
      <c r="I131" t="s">
        <v>66</v>
      </c>
      <c r="J131">
        <v>658</v>
      </c>
      <c r="K131">
        <v>0</v>
      </c>
    </row>
    <row r="132" spans="8:11" x14ac:dyDescent="0.3">
      <c r="H132">
        <v>29917</v>
      </c>
      <c r="I132" t="s">
        <v>13</v>
      </c>
      <c r="J132">
        <v>389</v>
      </c>
      <c r="K132">
        <v>0</v>
      </c>
    </row>
    <row r="133" spans="8:11" x14ac:dyDescent="0.3">
      <c r="H133">
        <v>29916</v>
      </c>
      <c r="I133" t="s">
        <v>9</v>
      </c>
      <c r="J133">
        <v>0</v>
      </c>
      <c r="K133">
        <v>0</v>
      </c>
    </row>
    <row r="134" spans="8:11" x14ac:dyDescent="0.3">
      <c r="H134">
        <v>29915</v>
      </c>
      <c r="I134" t="s">
        <v>9</v>
      </c>
      <c r="J134">
        <v>527</v>
      </c>
      <c r="K134">
        <v>527</v>
      </c>
    </row>
    <row r="135" spans="8:11" x14ac:dyDescent="0.3">
      <c r="H135">
        <v>29914</v>
      </c>
      <c r="I135" t="s">
        <v>53</v>
      </c>
      <c r="J135">
        <v>1477</v>
      </c>
      <c r="K135">
        <v>0</v>
      </c>
    </row>
    <row r="136" spans="8:11" x14ac:dyDescent="0.3">
      <c r="H136">
        <v>29910</v>
      </c>
      <c r="I136" t="s">
        <v>11</v>
      </c>
      <c r="J136">
        <v>1518</v>
      </c>
      <c r="K136">
        <v>0</v>
      </c>
    </row>
    <row r="137" spans="8:11" x14ac:dyDescent="0.3">
      <c r="H137">
        <v>29909</v>
      </c>
      <c r="I137" t="s">
        <v>53</v>
      </c>
      <c r="J137">
        <v>1584</v>
      </c>
      <c r="K137">
        <v>0</v>
      </c>
    </row>
    <row r="138" spans="8:11" x14ac:dyDescent="0.3">
      <c r="H138">
        <v>29908</v>
      </c>
      <c r="I138" t="s">
        <v>8</v>
      </c>
      <c r="J138">
        <v>464</v>
      </c>
      <c r="K138">
        <v>0</v>
      </c>
    </row>
    <row r="139" spans="8:11" x14ac:dyDescent="0.3">
      <c r="H139">
        <v>29907</v>
      </c>
      <c r="I139" t="s">
        <v>91</v>
      </c>
      <c r="J139">
        <v>1205</v>
      </c>
      <c r="K139">
        <v>0</v>
      </c>
    </row>
    <row r="140" spans="8:11" x14ac:dyDescent="0.3">
      <c r="H140">
        <v>29906</v>
      </c>
      <c r="I140" t="s">
        <v>9</v>
      </c>
      <c r="J140">
        <v>795</v>
      </c>
      <c r="K140">
        <v>0</v>
      </c>
    </row>
    <row r="141" spans="8:11" x14ac:dyDescent="0.3">
      <c r="H141">
        <v>29905</v>
      </c>
      <c r="I141" t="s">
        <v>53</v>
      </c>
      <c r="J141">
        <v>648</v>
      </c>
      <c r="K141">
        <v>0</v>
      </c>
    </row>
    <row r="142" spans="8:11" x14ac:dyDescent="0.3">
      <c r="H142">
        <v>29904</v>
      </c>
      <c r="I142" t="s">
        <v>66</v>
      </c>
      <c r="J142">
        <v>70</v>
      </c>
      <c r="K142">
        <v>0</v>
      </c>
    </row>
    <row r="143" spans="8:11" x14ac:dyDescent="0.3">
      <c r="H143">
        <v>29903</v>
      </c>
      <c r="I143" t="s">
        <v>13</v>
      </c>
      <c r="J143">
        <v>458</v>
      </c>
      <c r="K143">
        <v>0</v>
      </c>
    </row>
    <row r="144" spans="8:11" x14ac:dyDescent="0.3">
      <c r="H144">
        <v>29902</v>
      </c>
      <c r="I144" t="s">
        <v>91</v>
      </c>
      <c r="J144">
        <v>528</v>
      </c>
      <c r="K144">
        <v>0</v>
      </c>
    </row>
    <row r="145" spans="8:11" x14ac:dyDescent="0.3">
      <c r="H145">
        <v>29901</v>
      </c>
      <c r="I145" t="s">
        <v>9</v>
      </c>
      <c r="J145">
        <v>441</v>
      </c>
      <c r="K145">
        <v>0</v>
      </c>
    </row>
    <row r="146" spans="8:11" x14ac:dyDescent="0.3">
      <c r="H146">
        <v>29900</v>
      </c>
      <c r="I146" t="s">
        <v>9</v>
      </c>
      <c r="J146">
        <v>486</v>
      </c>
      <c r="K146">
        <v>0</v>
      </c>
    </row>
    <row r="147" spans="8:11" x14ac:dyDescent="0.3">
      <c r="H147">
        <v>29899</v>
      </c>
      <c r="I147" t="s">
        <v>18</v>
      </c>
      <c r="J147">
        <v>394</v>
      </c>
      <c r="K147">
        <v>0</v>
      </c>
    </row>
    <row r="148" spans="8:11" x14ac:dyDescent="0.3">
      <c r="H148">
        <v>29898</v>
      </c>
      <c r="I148" t="s">
        <v>66</v>
      </c>
      <c r="J148">
        <v>480</v>
      </c>
      <c r="K148">
        <v>0</v>
      </c>
    </row>
    <row r="149" spans="8:11" x14ac:dyDescent="0.3">
      <c r="H149">
        <v>29897</v>
      </c>
      <c r="I149" t="s">
        <v>18</v>
      </c>
      <c r="J149">
        <v>1039</v>
      </c>
      <c r="K149">
        <v>1039</v>
      </c>
    </row>
    <row r="150" spans="8:11" x14ac:dyDescent="0.3">
      <c r="H150">
        <v>29896</v>
      </c>
      <c r="I150" t="s">
        <v>12</v>
      </c>
      <c r="J150">
        <v>492</v>
      </c>
      <c r="K150">
        <v>0</v>
      </c>
    </row>
    <row r="151" spans="8:11" x14ac:dyDescent="0.3">
      <c r="H151">
        <v>29895</v>
      </c>
      <c r="I151" t="s">
        <v>8</v>
      </c>
      <c r="J151">
        <v>447</v>
      </c>
      <c r="K151">
        <v>0</v>
      </c>
    </row>
    <row r="152" spans="8:11" x14ac:dyDescent="0.3">
      <c r="H152">
        <v>29894</v>
      </c>
      <c r="I152" t="s">
        <v>13</v>
      </c>
      <c r="J152">
        <v>860</v>
      </c>
      <c r="K152">
        <v>0</v>
      </c>
    </row>
    <row r="153" spans="8:11" x14ac:dyDescent="0.3">
      <c r="H153">
        <v>29893</v>
      </c>
      <c r="I153" t="s">
        <v>53</v>
      </c>
      <c r="J153">
        <v>458</v>
      </c>
      <c r="K153">
        <v>0</v>
      </c>
    </row>
    <row r="154" spans="8:11" x14ac:dyDescent="0.3">
      <c r="H154">
        <v>29892</v>
      </c>
      <c r="I154" t="s">
        <v>18</v>
      </c>
      <c r="J154">
        <v>952</v>
      </c>
      <c r="K154">
        <v>0</v>
      </c>
    </row>
    <row r="155" spans="8:11" x14ac:dyDescent="0.3">
      <c r="H155">
        <v>29891</v>
      </c>
      <c r="I155" t="s">
        <v>53</v>
      </c>
      <c r="J155">
        <v>483</v>
      </c>
      <c r="K155">
        <v>0</v>
      </c>
    </row>
    <row r="156" spans="8:11" x14ac:dyDescent="0.3">
      <c r="H156">
        <v>29890</v>
      </c>
      <c r="I156" t="s">
        <v>13</v>
      </c>
      <c r="J156">
        <v>1082</v>
      </c>
      <c r="K156">
        <v>0</v>
      </c>
    </row>
    <row r="157" spans="8:11" x14ac:dyDescent="0.3">
      <c r="H157">
        <v>29889</v>
      </c>
      <c r="I157" t="s">
        <v>91</v>
      </c>
      <c r="J157">
        <v>568</v>
      </c>
      <c r="K157">
        <v>0</v>
      </c>
    </row>
    <row r="158" spans="8:11" x14ac:dyDescent="0.3">
      <c r="H158">
        <v>29888</v>
      </c>
      <c r="I158" t="s">
        <v>8</v>
      </c>
      <c r="J158">
        <v>265</v>
      </c>
      <c r="K158">
        <v>0</v>
      </c>
    </row>
    <row r="159" spans="8:11" x14ac:dyDescent="0.3">
      <c r="H159">
        <v>29887</v>
      </c>
      <c r="I159" t="s">
        <v>53</v>
      </c>
      <c r="J159">
        <v>468</v>
      </c>
      <c r="K159">
        <v>0</v>
      </c>
    </row>
    <row r="160" spans="8:11" x14ac:dyDescent="0.3">
      <c r="H160">
        <v>29886</v>
      </c>
      <c r="I160" t="s">
        <v>91</v>
      </c>
      <c r="J160">
        <v>852</v>
      </c>
      <c r="K160">
        <v>0</v>
      </c>
    </row>
    <row r="161" spans="8:11" x14ac:dyDescent="0.3">
      <c r="H161">
        <v>29885</v>
      </c>
      <c r="I161" t="s">
        <v>9</v>
      </c>
      <c r="J161">
        <v>97</v>
      </c>
      <c r="K161">
        <v>0</v>
      </c>
    </row>
    <row r="162" spans="8:11" x14ac:dyDescent="0.3">
      <c r="H162">
        <v>29884</v>
      </c>
      <c r="I162" t="s">
        <v>12</v>
      </c>
      <c r="J162">
        <v>431</v>
      </c>
      <c r="K162">
        <v>0</v>
      </c>
    </row>
    <row r="163" spans="8:11" x14ac:dyDescent="0.3">
      <c r="H163">
        <v>29882</v>
      </c>
      <c r="I163" t="s">
        <v>18</v>
      </c>
      <c r="J163">
        <v>307</v>
      </c>
      <c r="K163">
        <v>0</v>
      </c>
    </row>
    <row r="164" spans="8:11" x14ac:dyDescent="0.3">
      <c r="H164">
        <v>29881</v>
      </c>
      <c r="I164" t="s">
        <v>53</v>
      </c>
      <c r="J164">
        <v>631</v>
      </c>
      <c r="K164">
        <v>0</v>
      </c>
    </row>
    <row r="165" spans="8:11" x14ac:dyDescent="0.3">
      <c r="H165">
        <v>29880</v>
      </c>
      <c r="I165" t="s">
        <v>13</v>
      </c>
      <c r="J165">
        <v>136</v>
      </c>
      <c r="K165">
        <v>0</v>
      </c>
    </row>
    <row r="166" spans="8:11" x14ac:dyDescent="0.3">
      <c r="H166">
        <v>29879</v>
      </c>
      <c r="I166" t="s">
        <v>8</v>
      </c>
      <c r="J166">
        <v>4875</v>
      </c>
      <c r="K166">
        <v>4875</v>
      </c>
    </row>
    <row r="167" spans="8:11" x14ac:dyDescent="0.3">
      <c r="H167">
        <v>29878</v>
      </c>
      <c r="I167" t="s">
        <v>8</v>
      </c>
      <c r="J167">
        <v>584</v>
      </c>
      <c r="K167">
        <v>0</v>
      </c>
    </row>
    <row r="168" spans="8:11" x14ac:dyDescent="0.3">
      <c r="H168">
        <v>29877</v>
      </c>
      <c r="I168" t="s">
        <v>66</v>
      </c>
      <c r="J168">
        <v>455</v>
      </c>
      <c r="K168">
        <v>0</v>
      </c>
    </row>
    <row r="169" spans="8:11" x14ac:dyDescent="0.3">
      <c r="H169">
        <v>29876</v>
      </c>
      <c r="I169" t="s">
        <v>13</v>
      </c>
      <c r="J169">
        <v>465</v>
      </c>
      <c r="K169">
        <v>0</v>
      </c>
    </row>
    <row r="170" spans="8:11" x14ac:dyDescent="0.3">
      <c r="H170">
        <v>29875</v>
      </c>
      <c r="I170" t="s">
        <v>12</v>
      </c>
      <c r="J170">
        <v>498</v>
      </c>
      <c r="K170">
        <v>0</v>
      </c>
    </row>
    <row r="171" spans="8:11" x14ac:dyDescent="0.3">
      <c r="H171">
        <v>29874</v>
      </c>
      <c r="I171" t="s">
        <v>11</v>
      </c>
      <c r="J171">
        <v>1534.5</v>
      </c>
      <c r="K171">
        <v>1534.5</v>
      </c>
    </row>
    <row r="172" spans="8:11" x14ac:dyDescent="0.3">
      <c r="H172">
        <v>29873</v>
      </c>
      <c r="I172" t="s">
        <v>111</v>
      </c>
      <c r="J172">
        <v>379</v>
      </c>
      <c r="K172">
        <v>0</v>
      </c>
    </row>
    <row r="173" spans="8:11" x14ac:dyDescent="0.3">
      <c r="H173">
        <v>29872</v>
      </c>
      <c r="I173" t="s">
        <v>53</v>
      </c>
      <c r="J173">
        <v>563</v>
      </c>
      <c r="K173">
        <v>0</v>
      </c>
    </row>
    <row r="174" spans="8:11" x14ac:dyDescent="0.3">
      <c r="H174">
        <v>29871</v>
      </c>
      <c r="I174" t="s">
        <v>11</v>
      </c>
      <c r="J174">
        <v>641</v>
      </c>
      <c r="K174">
        <v>0</v>
      </c>
    </row>
    <row r="175" spans="8:11" x14ac:dyDescent="0.3">
      <c r="H175">
        <v>29870</v>
      </c>
      <c r="I175" t="s">
        <v>13</v>
      </c>
      <c r="J175">
        <v>622</v>
      </c>
      <c r="K175">
        <v>0</v>
      </c>
    </row>
    <row r="176" spans="8:11" x14ac:dyDescent="0.3">
      <c r="H176">
        <v>29869</v>
      </c>
      <c r="I176" t="s">
        <v>13</v>
      </c>
      <c r="J176">
        <v>828</v>
      </c>
      <c r="K176">
        <v>0</v>
      </c>
    </row>
    <row r="177" spans="8:11" x14ac:dyDescent="0.3">
      <c r="H177">
        <v>29868</v>
      </c>
      <c r="I177" t="s">
        <v>18</v>
      </c>
      <c r="J177">
        <v>484.5</v>
      </c>
      <c r="K177">
        <v>484.5</v>
      </c>
    </row>
    <row r="178" spans="8:11" x14ac:dyDescent="0.3">
      <c r="H178">
        <v>29867</v>
      </c>
      <c r="I178" t="s">
        <v>9</v>
      </c>
      <c r="J178">
        <v>449</v>
      </c>
      <c r="K178">
        <v>449</v>
      </c>
    </row>
    <row r="179" spans="8:11" x14ac:dyDescent="0.3">
      <c r="H179">
        <v>29866</v>
      </c>
      <c r="I179" t="s">
        <v>8</v>
      </c>
      <c r="J179">
        <v>999.5</v>
      </c>
      <c r="K179">
        <v>0</v>
      </c>
    </row>
    <row r="180" spans="8:11" x14ac:dyDescent="0.3">
      <c r="H180">
        <v>29865</v>
      </c>
      <c r="I180" t="s">
        <v>91</v>
      </c>
      <c r="J180">
        <v>497</v>
      </c>
      <c r="K180">
        <v>0</v>
      </c>
    </row>
    <row r="181" spans="8:11" x14ac:dyDescent="0.3">
      <c r="H181">
        <v>29864</v>
      </c>
      <c r="I181" t="s">
        <v>9</v>
      </c>
      <c r="J181">
        <v>467</v>
      </c>
      <c r="K181">
        <v>0</v>
      </c>
    </row>
    <row r="182" spans="8:11" x14ac:dyDescent="0.3">
      <c r="H182">
        <v>29863</v>
      </c>
      <c r="I182" t="s">
        <v>9</v>
      </c>
      <c r="J182">
        <v>763.65</v>
      </c>
      <c r="K182">
        <v>0</v>
      </c>
    </row>
    <row r="183" spans="8:11" x14ac:dyDescent="0.3">
      <c r="H183">
        <v>29862</v>
      </c>
      <c r="I183" t="s">
        <v>91</v>
      </c>
      <c r="J183">
        <v>792</v>
      </c>
      <c r="K183">
        <v>0</v>
      </c>
    </row>
    <row r="184" spans="8:11" x14ac:dyDescent="0.3">
      <c r="H184">
        <v>29861</v>
      </c>
      <c r="I184" t="s">
        <v>13</v>
      </c>
      <c r="J184">
        <v>423</v>
      </c>
      <c r="K184">
        <v>0</v>
      </c>
    </row>
    <row r="185" spans="8:11" x14ac:dyDescent="0.3">
      <c r="H185">
        <v>29860</v>
      </c>
      <c r="I185" t="s">
        <v>53</v>
      </c>
      <c r="J185">
        <v>250.5</v>
      </c>
      <c r="K185">
        <v>0</v>
      </c>
    </row>
    <row r="186" spans="8:11" x14ac:dyDescent="0.3">
      <c r="H186">
        <v>29859</v>
      </c>
      <c r="I186" t="s">
        <v>53</v>
      </c>
      <c r="J186">
        <v>512</v>
      </c>
      <c r="K186">
        <v>0</v>
      </c>
    </row>
    <row r="187" spans="8:11" x14ac:dyDescent="0.3">
      <c r="H187">
        <v>29858</v>
      </c>
      <c r="I187" t="s">
        <v>11</v>
      </c>
      <c r="J187">
        <v>677</v>
      </c>
      <c r="K187">
        <v>0</v>
      </c>
    </row>
    <row r="188" spans="8:11" x14ac:dyDescent="0.3">
      <c r="H188">
        <v>29857</v>
      </c>
      <c r="I188" t="s">
        <v>18</v>
      </c>
      <c r="J188">
        <v>475</v>
      </c>
      <c r="K188">
        <v>0</v>
      </c>
    </row>
    <row r="189" spans="8:11" x14ac:dyDescent="0.3">
      <c r="H189">
        <v>29856</v>
      </c>
      <c r="I189" t="s">
        <v>91</v>
      </c>
      <c r="J189">
        <v>525</v>
      </c>
      <c r="K189">
        <v>0</v>
      </c>
    </row>
    <row r="190" spans="8:11" x14ac:dyDescent="0.3">
      <c r="H190">
        <v>29855</v>
      </c>
      <c r="I190" t="s">
        <v>18</v>
      </c>
      <c r="J190">
        <v>519</v>
      </c>
      <c r="K190">
        <v>0</v>
      </c>
    </row>
    <row r="191" spans="8:11" x14ac:dyDescent="0.3">
      <c r="H191">
        <v>29854</v>
      </c>
      <c r="I191" t="s">
        <v>66</v>
      </c>
      <c r="J191">
        <v>261</v>
      </c>
      <c r="K191">
        <v>0</v>
      </c>
    </row>
    <row r="192" spans="8:11" x14ac:dyDescent="0.3">
      <c r="H192">
        <v>29853</v>
      </c>
      <c r="I192" t="s">
        <v>14</v>
      </c>
      <c r="J192">
        <v>426</v>
      </c>
      <c r="K192">
        <v>0</v>
      </c>
    </row>
    <row r="193" spans="8:11" x14ac:dyDescent="0.3">
      <c r="H193">
        <v>29852</v>
      </c>
      <c r="I193" t="s">
        <v>9</v>
      </c>
      <c r="J193">
        <v>99</v>
      </c>
      <c r="K193">
        <v>0</v>
      </c>
    </row>
    <row r="194" spans="8:11" x14ac:dyDescent="0.3">
      <c r="H194">
        <v>29851</v>
      </c>
      <c r="I194" t="s">
        <v>12</v>
      </c>
      <c r="J194">
        <v>502</v>
      </c>
      <c r="K194">
        <v>0</v>
      </c>
    </row>
    <row r="195" spans="8:11" x14ac:dyDescent="0.3">
      <c r="H195">
        <v>29850</v>
      </c>
      <c r="I195" t="s">
        <v>11</v>
      </c>
      <c r="J195">
        <v>23</v>
      </c>
      <c r="K195">
        <v>0</v>
      </c>
    </row>
    <row r="196" spans="8:11" x14ac:dyDescent="0.3">
      <c r="H196">
        <v>29849</v>
      </c>
      <c r="I196" t="s">
        <v>9</v>
      </c>
      <c r="J196">
        <v>87</v>
      </c>
      <c r="K196">
        <v>0</v>
      </c>
    </row>
    <row r="197" spans="8:11" x14ac:dyDescent="0.3">
      <c r="H197">
        <v>29848</v>
      </c>
      <c r="I197" t="s">
        <v>66</v>
      </c>
      <c r="J197">
        <v>117</v>
      </c>
      <c r="K197">
        <v>0</v>
      </c>
    </row>
    <row r="198" spans="8:11" x14ac:dyDescent="0.3">
      <c r="H198">
        <v>29847</v>
      </c>
      <c r="I198" t="s">
        <v>91</v>
      </c>
      <c r="J198">
        <v>82</v>
      </c>
      <c r="K198">
        <v>0</v>
      </c>
    </row>
    <row r="199" spans="8:11" x14ac:dyDescent="0.3">
      <c r="H199">
        <v>29846</v>
      </c>
      <c r="I199" t="s">
        <v>9</v>
      </c>
      <c r="J199">
        <v>1024</v>
      </c>
      <c r="K199">
        <v>0</v>
      </c>
    </row>
    <row r="200" spans="8:11" x14ac:dyDescent="0.3">
      <c r="H200">
        <v>29845</v>
      </c>
      <c r="I200" t="s">
        <v>8</v>
      </c>
      <c r="J200">
        <v>637</v>
      </c>
      <c r="K200">
        <v>0</v>
      </c>
    </row>
    <row r="201" spans="8:11" x14ac:dyDescent="0.3">
      <c r="H201">
        <v>29844</v>
      </c>
      <c r="I201" t="s">
        <v>53</v>
      </c>
      <c r="J201">
        <v>708</v>
      </c>
      <c r="K201">
        <v>0</v>
      </c>
    </row>
    <row r="202" spans="8:11" x14ac:dyDescent="0.3">
      <c r="H202">
        <v>29843</v>
      </c>
      <c r="I202" t="s">
        <v>13</v>
      </c>
      <c r="J202">
        <v>35</v>
      </c>
      <c r="K202">
        <v>0</v>
      </c>
    </row>
    <row r="203" spans="8:11" x14ac:dyDescent="0.3">
      <c r="H203">
        <v>29842</v>
      </c>
      <c r="I203" t="s">
        <v>13</v>
      </c>
      <c r="J203">
        <v>152</v>
      </c>
      <c r="K203">
        <v>0</v>
      </c>
    </row>
    <row r="204" spans="8:11" x14ac:dyDescent="0.3">
      <c r="H204">
        <v>29841</v>
      </c>
      <c r="I204" t="s">
        <v>11</v>
      </c>
      <c r="J204">
        <v>453</v>
      </c>
      <c r="K204">
        <v>0</v>
      </c>
    </row>
    <row r="205" spans="8:11" x14ac:dyDescent="0.3">
      <c r="H205">
        <v>29840</v>
      </c>
      <c r="I205" t="s">
        <v>111</v>
      </c>
      <c r="J205">
        <v>544</v>
      </c>
      <c r="K205">
        <v>0</v>
      </c>
    </row>
    <row r="206" spans="8:11" x14ac:dyDescent="0.3">
      <c r="H206">
        <v>29839</v>
      </c>
      <c r="I206" t="s">
        <v>11</v>
      </c>
      <c r="J206">
        <v>23</v>
      </c>
      <c r="K206">
        <v>0</v>
      </c>
    </row>
    <row r="207" spans="8:11" x14ac:dyDescent="0.3">
      <c r="H207">
        <v>29838</v>
      </c>
      <c r="I207" t="s">
        <v>13</v>
      </c>
      <c r="J207">
        <v>547</v>
      </c>
      <c r="K207">
        <v>0</v>
      </c>
    </row>
    <row r="208" spans="8:11" x14ac:dyDescent="0.3">
      <c r="H208">
        <v>29836</v>
      </c>
      <c r="I208" t="s">
        <v>66</v>
      </c>
      <c r="J208">
        <v>2237</v>
      </c>
      <c r="K208">
        <v>2237</v>
      </c>
    </row>
    <row r="209" spans="8:11" x14ac:dyDescent="0.3">
      <c r="H209">
        <v>29835</v>
      </c>
      <c r="I209" t="s">
        <v>111</v>
      </c>
      <c r="J209">
        <v>46</v>
      </c>
      <c r="K209">
        <v>0</v>
      </c>
    </row>
    <row r="210" spans="8:11" x14ac:dyDescent="0.3">
      <c r="H210">
        <v>29833</v>
      </c>
      <c r="I210" t="s">
        <v>66</v>
      </c>
      <c r="J210">
        <v>803</v>
      </c>
      <c r="K210">
        <v>803</v>
      </c>
    </row>
    <row r="211" spans="8:11" x14ac:dyDescent="0.3">
      <c r="H211">
        <v>29827</v>
      </c>
      <c r="I211" t="s">
        <v>66</v>
      </c>
      <c r="J211">
        <v>619</v>
      </c>
      <c r="K211">
        <v>0</v>
      </c>
    </row>
    <row r="212" spans="8:11" x14ac:dyDescent="0.3">
      <c r="H212">
        <v>29826</v>
      </c>
      <c r="I212" t="s">
        <v>66</v>
      </c>
      <c r="J212">
        <v>563</v>
      </c>
      <c r="K212">
        <v>0</v>
      </c>
    </row>
    <row r="213" spans="8:11" x14ac:dyDescent="0.3">
      <c r="H213">
        <v>29823</v>
      </c>
      <c r="I213" t="s">
        <v>66</v>
      </c>
      <c r="J213">
        <v>539</v>
      </c>
      <c r="K213">
        <v>0</v>
      </c>
    </row>
    <row r="214" spans="8:11" x14ac:dyDescent="0.3">
      <c r="H214">
        <v>29822</v>
      </c>
      <c r="I214" t="s">
        <v>66</v>
      </c>
      <c r="J214">
        <v>496</v>
      </c>
      <c r="K214">
        <v>0</v>
      </c>
    </row>
    <row r="215" spans="8:11" x14ac:dyDescent="0.3">
      <c r="H215">
        <v>29821</v>
      </c>
      <c r="I215" t="s">
        <v>66</v>
      </c>
      <c r="J215">
        <v>438</v>
      </c>
      <c r="K215">
        <v>0</v>
      </c>
    </row>
    <row r="216" spans="8:11" x14ac:dyDescent="0.3">
      <c r="H216">
        <v>29820</v>
      </c>
      <c r="I216" t="s">
        <v>66</v>
      </c>
      <c r="J216">
        <v>436</v>
      </c>
      <c r="K216">
        <v>0</v>
      </c>
    </row>
    <row r="217" spans="8:11" x14ac:dyDescent="0.3">
      <c r="H217">
        <v>29819</v>
      </c>
      <c r="I217" t="s">
        <v>13</v>
      </c>
      <c r="J217">
        <v>462</v>
      </c>
      <c r="K217">
        <v>0</v>
      </c>
    </row>
    <row r="218" spans="8:11" x14ac:dyDescent="0.3">
      <c r="H218">
        <v>29815</v>
      </c>
      <c r="I218" t="s">
        <v>8</v>
      </c>
      <c r="J218">
        <v>3849</v>
      </c>
      <c r="K218">
        <v>0</v>
      </c>
    </row>
    <row r="219" spans="8:11" x14ac:dyDescent="0.3">
      <c r="H219">
        <v>29814</v>
      </c>
      <c r="I219" t="s">
        <v>11</v>
      </c>
      <c r="J219">
        <v>538</v>
      </c>
      <c r="K219">
        <v>0</v>
      </c>
    </row>
    <row r="220" spans="8:11" x14ac:dyDescent="0.3">
      <c r="H220">
        <v>29811</v>
      </c>
      <c r="I220" t="s">
        <v>7</v>
      </c>
      <c r="J220">
        <v>0</v>
      </c>
      <c r="K220">
        <v>508</v>
      </c>
    </row>
    <row r="221" spans="8:11" x14ac:dyDescent="0.3">
      <c r="H221">
        <v>29810</v>
      </c>
      <c r="I221" t="s">
        <v>7</v>
      </c>
      <c r="J221">
        <v>0</v>
      </c>
      <c r="K221">
        <v>508</v>
      </c>
    </row>
    <row r="222" spans="8:11" x14ac:dyDescent="0.3">
      <c r="H222">
        <v>29809</v>
      </c>
      <c r="I222" t="s">
        <v>7</v>
      </c>
      <c r="J222">
        <v>0</v>
      </c>
      <c r="K222">
        <v>508</v>
      </c>
    </row>
    <row r="223" spans="8:11" x14ac:dyDescent="0.3">
      <c r="H223">
        <v>29808</v>
      </c>
      <c r="I223" t="s">
        <v>7</v>
      </c>
      <c r="J223">
        <v>0</v>
      </c>
      <c r="K223">
        <v>508</v>
      </c>
    </row>
    <row r="224" spans="8:11" x14ac:dyDescent="0.3">
      <c r="H224">
        <v>29805</v>
      </c>
      <c r="I224" t="s">
        <v>7</v>
      </c>
      <c r="J224">
        <v>0</v>
      </c>
      <c r="K224">
        <v>0</v>
      </c>
    </row>
    <row r="225" spans="8:11" x14ac:dyDescent="0.3">
      <c r="H225">
        <v>29804</v>
      </c>
      <c r="I225" t="s">
        <v>66</v>
      </c>
      <c r="J225">
        <v>491</v>
      </c>
      <c r="K225">
        <v>0</v>
      </c>
    </row>
    <row r="226" spans="8:11" x14ac:dyDescent="0.3">
      <c r="H226">
        <v>29800</v>
      </c>
      <c r="I226" t="s">
        <v>7</v>
      </c>
      <c r="J226">
        <v>0</v>
      </c>
      <c r="K226">
        <v>508</v>
      </c>
    </row>
    <row r="227" spans="8:11" x14ac:dyDescent="0.3">
      <c r="H227">
        <v>29799</v>
      </c>
      <c r="I227" t="s">
        <v>7</v>
      </c>
      <c r="J227">
        <v>0</v>
      </c>
      <c r="K227">
        <v>508</v>
      </c>
    </row>
    <row r="228" spans="8:11" x14ac:dyDescent="0.3">
      <c r="H228">
        <v>29798</v>
      </c>
      <c r="I228" t="s">
        <v>111</v>
      </c>
      <c r="J228">
        <v>23</v>
      </c>
      <c r="K228">
        <v>0</v>
      </c>
    </row>
    <row r="229" spans="8:11" x14ac:dyDescent="0.3">
      <c r="H229">
        <v>29797</v>
      </c>
      <c r="I229" t="s">
        <v>7</v>
      </c>
      <c r="J229">
        <v>0</v>
      </c>
      <c r="K229">
        <v>0</v>
      </c>
    </row>
    <row r="230" spans="8:11" x14ac:dyDescent="0.3">
      <c r="H230">
        <v>29794</v>
      </c>
      <c r="I230" t="s">
        <v>7</v>
      </c>
      <c r="J230">
        <v>0</v>
      </c>
      <c r="K230">
        <v>508</v>
      </c>
    </row>
    <row r="231" spans="8:11" x14ac:dyDescent="0.3">
      <c r="H231">
        <v>29793</v>
      </c>
      <c r="I231" t="s">
        <v>7</v>
      </c>
      <c r="J231">
        <v>0</v>
      </c>
      <c r="K231">
        <v>508</v>
      </c>
    </row>
    <row r="232" spans="8:11" x14ac:dyDescent="0.3">
      <c r="H232">
        <v>29791</v>
      </c>
      <c r="I232" t="s">
        <v>7</v>
      </c>
      <c r="J232">
        <v>0</v>
      </c>
      <c r="K232">
        <v>0</v>
      </c>
    </row>
    <row r="233" spans="8:11" x14ac:dyDescent="0.3">
      <c r="H233">
        <v>29790</v>
      </c>
      <c r="I233" t="s">
        <v>7</v>
      </c>
      <c r="J233">
        <v>0</v>
      </c>
      <c r="K233">
        <v>0</v>
      </c>
    </row>
    <row r="234" spans="8:11" x14ac:dyDescent="0.3">
      <c r="H234">
        <v>29789</v>
      </c>
      <c r="I234" t="s">
        <v>18</v>
      </c>
      <c r="J234">
        <v>683.5</v>
      </c>
      <c r="K234">
        <v>0</v>
      </c>
    </row>
    <row r="235" spans="8:11" x14ac:dyDescent="0.3">
      <c r="H235">
        <v>29788</v>
      </c>
      <c r="I235" t="s">
        <v>7</v>
      </c>
      <c r="J235">
        <v>0</v>
      </c>
      <c r="K235">
        <v>0</v>
      </c>
    </row>
    <row r="236" spans="8:11" x14ac:dyDescent="0.3">
      <c r="H236">
        <v>29787</v>
      </c>
      <c r="I236" t="s">
        <v>91</v>
      </c>
      <c r="J236">
        <v>1335</v>
      </c>
      <c r="K236">
        <v>0</v>
      </c>
    </row>
    <row r="237" spans="8:11" x14ac:dyDescent="0.3">
      <c r="H237">
        <v>29786</v>
      </c>
      <c r="I237" t="s">
        <v>66</v>
      </c>
      <c r="J237">
        <v>759</v>
      </c>
      <c r="K237">
        <v>0</v>
      </c>
    </row>
    <row r="238" spans="8:11" x14ac:dyDescent="0.3">
      <c r="H238">
        <v>29785</v>
      </c>
      <c r="I238" t="s">
        <v>91</v>
      </c>
      <c r="J238">
        <v>0</v>
      </c>
      <c r="K238">
        <v>0</v>
      </c>
    </row>
    <row r="239" spans="8:11" x14ac:dyDescent="0.3">
      <c r="H239">
        <v>29778</v>
      </c>
      <c r="I239" t="s">
        <v>91</v>
      </c>
      <c r="J239">
        <v>425</v>
      </c>
      <c r="K239">
        <v>0</v>
      </c>
    </row>
    <row r="240" spans="8:11" x14ac:dyDescent="0.3">
      <c r="H240">
        <v>29777</v>
      </c>
      <c r="I240" t="s">
        <v>91</v>
      </c>
      <c r="J240">
        <v>470</v>
      </c>
      <c r="K240">
        <v>470</v>
      </c>
    </row>
    <row r="241" spans="8:11" x14ac:dyDescent="0.3">
      <c r="H241">
        <v>29776</v>
      </c>
      <c r="I241" t="s">
        <v>13</v>
      </c>
      <c r="J241">
        <v>452</v>
      </c>
      <c r="K241">
        <v>0</v>
      </c>
    </row>
    <row r="242" spans="8:11" x14ac:dyDescent="0.3">
      <c r="H242">
        <v>29775</v>
      </c>
      <c r="I242" t="s">
        <v>91</v>
      </c>
      <c r="J242">
        <v>562</v>
      </c>
      <c r="K242">
        <v>0</v>
      </c>
    </row>
    <row r="243" spans="8:11" x14ac:dyDescent="0.3">
      <c r="H243">
        <v>29774</v>
      </c>
      <c r="I243" t="s">
        <v>91</v>
      </c>
      <c r="J243">
        <v>408</v>
      </c>
      <c r="K243">
        <v>0</v>
      </c>
    </row>
    <row r="244" spans="8:11" x14ac:dyDescent="0.3">
      <c r="H244">
        <v>29771</v>
      </c>
      <c r="I244" t="s">
        <v>9</v>
      </c>
      <c r="J244">
        <v>483</v>
      </c>
      <c r="K244">
        <v>0</v>
      </c>
    </row>
    <row r="245" spans="8:11" x14ac:dyDescent="0.3">
      <c r="H245">
        <v>29768</v>
      </c>
      <c r="I245" t="s">
        <v>8</v>
      </c>
      <c r="J245">
        <v>99</v>
      </c>
      <c r="K245">
        <v>0</v>
      </c>
    </row>
    <row r="246" spans="8:11" x14ac:dyDescent="0.3">
      <c r="H246">
        <v>29767</v>
      </c>
      <c r="I246" t="s">
        <v>20</v>
      </c>
      <c r="J246">
        <v>549</v>
      </c>
      <c r="K246">
        <v>0</v>
      </c>
    </row>
    <row r="247" spans="8:11" x14ac:dyDescent="0.3">
      <c r="H247">
        <v>29760</v>
      </c>
      <c r="I247" t="s">
        <v>7</v>
      </c>
      <c r="J247">
        <v>0</v>
      </c>
      <c r="K247">
        <v>0</v>
      </c>
    </row>
    <row r="248" spans="8:11" x14ac:dyDescent="0.3">
      <c r="H248">
        <v>29759</v>
      </c>
      <c r="I248" t="s">
        <v>13</v>
      </c>
      <c r="J248">
        <v>400</v>
      </c>
      <c r="K248">
        <v>0</v>
      </c>
    </row>
    <row r="249" spans="8:11" x14ac:dyDescent="0.3">
      <c r="H249">
        <v>29757</v>
      </c>
      <c r="I249" t="s">
        <v>91</v>
      </c>
      <c r="J249">
        <v>456</v>
      </c>
      <c r="K249">
        <v>0</v>
      </c>
    </row>
    <row r="250" spans="8:11" x14ac:dyDescent="0.3">
      <c r="H250">
        <v>29752</v>
      </c>
      <c r="I250" t="s">
        <v>9</v>
      </c>
      <c r="J250">
        <v>95</v>
      </c>
      <c r="K250">
        <v>0</v>
      </c>
    </row>
    <row r="251" spans="8:11" x14ac:dyDescent="0.3">
      <c r="H251">
        <v>29751</v>
      </c>
      <c r="I251" t="s">
        <v>8</v>
      </c>
      <c r="J251">
        <v>1452.3</v>
      </c>
      <c r="K251">
        <v>0</v>
      </c>
    </row>
    <row r="252" spans="8:11" x14ac:dyDescent="0.3">
      <c r="H252">
        <v>29750</v>
      </c>
      <c r="I252" t="s">
        <v>66</v>
      </c>
      <c r="J252">
        <v>1490.3</v>
      </c>
      <c r="K252">
        <v>0</v>
      </c>
    </row>
    <row r="253" spans="8:11" x14ac:dyDescent="0.3">
      <c r="H253">
        <v>29749</v>
      </c>
      <c r="I253" t="s">
        <v>9</v>
      </c>
      <c r="J253">
        <v>702</v>
      </c>
      <c r="K253">
        <v>0</v>
      </c>
    </row>
    <row r="254" spans="8:11" x14ac:dyDescent="0.3">
      <c r="H254">
        <v>29746</v>
      </c>
      <c r="I254" t="s">
        <v>91</v>
      </c>
      <c r="J254">
        <v>527</v>
      </c>
      <c r="K254">
        <v>0</v>
      </c>
    </row>
    <row r="255" spans="8:11" x14ac:dyDescent="0.3">
      <c r="H255">
        <v>29744</v>
      </c>
      <c r="I255" t="s">
        <v>7</v>
      </c>
      <c r="J255">
        <v>0</v>
      </c>
      <c r="K255">
        <v>0</v>
      </c>
    </row>
    <row r="256" spans="8:11" x14ac:dyDescent="0.3">
      <c r="H256">
        <v>29743</v>
      </c>
      <c r="I256" t="s">
        <v>20</v>
      </c>
      <c r="J256">
        <v>507</v>
      </c>
      <c r="K256">
        <v>0</v>
      </c>
    </row>
    <row r="257" spans="8:11" x14ac:dyDescent="0.3">
      <c r="H257">
        <v>29742</v>
      </c>
      <c r="I257" t="s">
        <v>8</v>
      </c>
      <c r="J257">
        <v>607</v>
      </c>
      <c r="K257">
        <v>0</v>
      </c>
    </row>
    <row r="258" spans="8:11" x14ac:dyDescent="0.3">
      <c r="H258">
        <v>29736</v>
      </c>
      <c r="I258" t="s">
        <v>91</v>
      </c>
      <c r="J258">
        <v>913</v>
      </c>
      <c r="K258">
        <v>913</v>
      </c>
    </row>
    <row r="259" spans="8:11" x14ac:dyDescent="0.3">
      <c r="H259">
        <v>29735</v>
      </c>
      <c r="I259" t="s">
        <v>20</v>
      </c>
      <c r="J259">
        <v>573</v>
      </c>
      <c r="K259">
        <v>0</v>
      </c>
    </row>
    <row r="260" spans="8:11" x14ac:dyDescent="0.3">
      <c r="H260">
        <v>29732</v>
      </c>
      <c r="I260" t="s">
        <v>7</v>
      </c>
      <c r="J260">
        <v>0</v>
      </c>
      <c r="K260">
        <v>0</v>
      </c>
    </row>
    <row r="261" spans="8:11" x14ac:dyDescent="0.3">
      <c r="H261">
        <v>29730</v>
      </c>
      <c r="I261" t="s">
        <v>9</v>
      </c>
      <c r="J261">
        <v>23</v>
      </c>
      <c r="K261">
        <v>0</v>
      </c>
    </row>
    <row r="262" spans="8:11" x14ac:dyDescent="0.3">
      <c r="H262">
        <v>29726</v>
      </c>
      <c r="I262" t="s">
        <v>20</v>
      </c>
      <c r="J262">
        <v>505</v>
      </c>
      <c r="K262">
        <v>0</v>
      </c>
    </row>
    <row r="263" spans="8:11" x14ac:dyDescent="0.3">
      <c r="H263">
        <v>29725</v>
      </c>
      <c r="I263" t="s">
        <v>11</v>
      </c>
      <c r="J263">
        <v>0</v>
      </c>
      <c r="K263">
        <v>538</v>
      </c>
    </row>
    <row r="264" spans="8:11" x14ac:dyDescent="0.3">
      <c r="H264">
        <v>29722</v>
      </c>
      <c r="I264" t="s">
        <v>91</v>
      </c>
      <c r="J264">
        <v>25.7</v>
      </c>
      <c r="K264">
        <v>0</v>
      </c>
    </row>
    <row r="265" spans="8:11" x14ac:dyDescent="0.3">
      <c r="H265">
        <v>29721</v>
      </c>
      <c r="I265" t="s">
        <v>7</v>
      </c>
      <c r="J265">
        <v>0</v>
      </c>
      <c r="K265">
        <v>0</v>
      </c>
    </row>
    <row r="266" spans="8:11" x14ac:dyDescent="0.3">
      <c r="H266">
        <v>29720</v>
      </c>
      <c r="I266" t="s">
        <v>66</v>
      </c>
      <c r="J266">
        <v>708</v>
      </c>
      <c r="K266">
        <v>708</v>
      </c>
    </row>
    <row r="267" spans="8:11" x14ac:dyDescent="0.3">
      <c r="H267">
        <v>29717</v>
      </c>
      <c r="I267" t="s">
        <v>111</v>
      </c>
      <c r="J267">
        <v>186</v>
      </c>
      <c r="K267">
        <v>0</v>
      </c>
    </row>
    <row r="268" spans="8:11" x14ac:dyDescent="0.3">
      <c r="H268">
        <v>29709</v>
      </c>
      <c r="I268" t="s">
        <v>20</v>
      </c>
      <c r="J268">
        <v>421</v>
      </c>
      <c r="K268">
        <v>0</v>
      </c>
    </row>
    <row r="269" spans="8:11" x14ac:dyDescent="0.3">
      <c r="H269">
        <v>29707</v>
      </c>
      <c r="I269" t="s">
        <v>20</v>
      </c>
      <c r="J269">
        <v>31</v>
      </c>
      <c r="K269">
        <v>31</v>
      </c>
    </row>
    <row r="270" spans="8:11" x14ac:dyDescent="0.3">
      <c r="H270">
        <v>29697</v>
      </c>
      <c r="I270" t="s">
        <v>7</v>
      </c>
      <c r="J270">
        <v>0</v>
      </c>
      <c r="K270">
        <v>0</v>
      </c>
    </row>
    <row r="271" spans="8:11" x14ac:dyDescent="0.3">
      <c r="H271">
        <v>29696</v>
      </c>
      <c r="I271" t="s">
        <v>66</v>
      </c>
      <c r="J271">
        <v>1569</v>
      </c>
      <c r="K271">
        <v>0</v>
      </c>
    </row>
    <row r="272" spans="8:11" x14ac:dyDescent="0.3">
      <c r="H272">
        <v>29695</v>
      </c>
      <c r="I272" t="s">
        <v>20</v>
      </c>
      <c r="J272">
        <v>690</v>
      </c>
      <c r="K272">
        <v>0</v>
      </c>
    </row>
    <row r="273" spans="8:11" x14ac:dyDescent="0.3">
      <c r="H273">
        <v>29693</v>
      </c>
      <c r="I273" t="s">
        <v>13</v>
      </c>
      <c r="J273">
        <v>459</v>
      </c>
      <c r="K273">
        <v>0</v>
      </c>
    </row>
    <row r="274" spans="8:11" x14ac:dyDescent="0.3">
      <c r="H274">
        <v>29692</v>
      </c>
      <c r="I274" t="s">
        <v>20</v>
      </c>
      <c r="J274">
        <v>476</v>
      </c>
      <c r="K274">
        <v>0</v>
      </c>
    </row>
    <row r="275" spans="8:11" x14ac:dyDescent="0.3">
      <c r="H275">
        <v>29687</v>
      </c>
      <c r="I275" t="s">
        <v>66</v>
      </c>
      <c r="J275">
        <v>430</v>
      </c>
      <c r="K275">
        <v>430</v>
      </c>
    </row>
    <row r="276" spans="8:11" x14ac:dyDescent="0.3">
      <c r="H276">
        <v>29685</v>
      </c>
      <c r="I276" t="s">
        <v>91</v>
      </c>
      <c r="J276">
        <v>105</v>
      </c>
      <c r="K276">
        <v>0</v>
      </c>
    </row>
    <row r="277" spans="8:11" x14ac:dyDescent="0.3">
      <c r="H277">
        <v>29680</v>
      </c>
      <c r="I277" t="s">
        <v>66</v>
      </c>
      <c r="J277">
        <v>1454.65</v>
      </c>
      <c r="K277">
        <v>1454.65</v>
      </c>
    </row>
    <row r="278" spans="8:11" x14ac:dyDescent="0.3">
      <c r="H278">
        <v>29673</v>
      </c>
      <c r="I278" t="s">
        <v>7</v>
      </c>
      <c r="J278">
        <v>0</v>
      </c>
      <c r="K278">
        <v>0</v>
      </c>
    </row>
    <row r="279" spans="8:11" x14ac:dyDescent="0.3">
      <c r="H279">
        <v>29669</v>
      </c>
      <c r="I279" t="s">
        <v>7</v>
      </c>
      <c r="J279">
        <v>0</v>
      </c>
      <c r="K279">
        <v>0</v>
      </c>
    </row>
    <row r="280" spans="8:11" x14ac:dyDescent="0.3">
      <c r="H280">
        <v>29668</v>
      </c>
      <c r="I280" t="s">
        <v>66</v>
      </c>
      <c r="J280">
        <v>1300</v>
      </c>
      <c r="K280">
        <v>1300</v>
      </c>
    </row>
    <row r="281" spans="8:11" x14ac:dyDescent="0.3">
      <c r="H281">
        <v>29666</v>
      </c>
      <c r="I281" t="s">
        <v>66</v>
      </c>
      <c r="J281">
        <v>650.65</v>
      </c>
      <c r="K281">
        <v>0</v>
      </c>
    </row>
    <row r="282" spans="8:11" x14ac:dyDescent="0.3">
      <c r="H282">
        <v>29665</v>
      </c>
      <c r="I282" t="s">
        <v>91</v>
      </c>
      <c r="J282">
        <v>0</v>
      </c>
      <c r="K282">
        <v>0</v>
      </c>
    </row>
    <row r="283" spans="8:11" x14ac:dyDescent="0.3">
      <c r="H283">
        <v>29664</v>
      </c>
      <c r="I283" t="s">
        <v>7</v>
      </c>
      <c r="J283">
        <v>0</v>
      </c>
      <c r="K283">
        <v>0</v>
      </c>
    </row>
    <row r="284" spans="8:11" x14ac:dyDescent="0.3">
      <c r="H284">
        <v>29658</v>
      </c>
      <c r="I284" t="s">
        <v>7</v>
      </c>
      <c r="J284">
        <v>0</v>
      </c>
      <c r="K284">
        <v>0</v>
      </c>
    </row>
    <row r="285" spans="8:11" x14ac:dyDescent="0.3">
      <c r="H285">
        <v>29657</v>
      </c>
      <c r="I285" t="s">
        <v>7</v>
      </c>
      <c r="J285">
        <v>0</v>
      </c>
      <c r="K285">
        <v>0</v>
      </c>
    </row>
    <row r="286" spans="8:11" x14ac:dyDescent="0.3">
      <c r="H286">
        <v>29654</v>
      </c>
      <c r="I286" t="s">
        <v>66</v>
      </c>
      <c r="J286">
        <v>513</v>
      </c>
      <c r="K286">
        <v>513</v>
      </c>
    </row>
    <row r="287" spans="8:11" x14ac:dyDescent="0.3">
      <c r="H287">
        <v>29653</v>
      </c>
      <c r="I287" t="s">
        <v>7</v>
      </c>
      <c r="J287">
        <v>0</v>
      </c>
      <c r="K287">
        <v>0</v>
      </c>
    </row>
    <row r="288" spans="8:11" x14ac:dyDescent="0.3">
      <c r="H288">
        <v>29651</v>
      </c>
      <c r="I288" t="s">
        <v>7</v>
      </c>
      <c r="J288">
        <v>0</v>
      </c>
      <c r="K288">
        <v>0</v>
      </c>
    </row>
    <row r="289" spans="8:11" x14ac:dyDescent="0.3">
      <c r="H289">
        <v>29647</v>
      </c>
      <c r="I289" t="s">
        <v>7</v>
      </c>
      <c r="J289">
        <v>0</v>
      </c>
      <c r="K289">
        <v>0</v>
      </c>
    </row>
    <row r="290" spans="8:11" x14ac:dyDescent="0.3">
      <c r="H290">
        <v>29645</v>
      </c>
      <c r="I290" t="s">
        <v>7</v>
      </c>
      <c r="J290">
        <v>0</v>
      </c>
      <c r="K290">
        <v>0</v>
      </c>
    </row>
    <row r="291" spans="8:11" x14ac:dyDescent="0.3">
      <c r="H291">
        <v>29640</v>
      </c>
      <c r="I291" t="s">
        <v>66</v>
      </c>
      <c r="J291">
        <v>637</v>
      </c>
      <c r="K291">
        <v>0</v>
      </c>
    </row>
    <row r="292" spans="8:11" x14ac:dyDescent="0.3">
      <c r="H292">
        <v>29638</v>
      </c>
      <c r="I292" t="s">
        <v>20</v>
      </c>
      <c r="J292">
        <v>457</v>
      </c>
      <c r="K292">
        <v>0</v>
      </c>
    </row>
    <row r="293" spans="8:11" x14ac:dyDescent="0.3">
      <c r="H293">
        <v>29636</v>
      </c>
      <c r="I293" t="s">
        <v>11</v>
      </c>
      <c r="J293">
        <v>506</v>
      </c>
      <c r="K293">
        <v>506</v>
      </c>
    </row>
    <row r="294" spans="8:11" x14ac:dyDescent="0.3">
      <c r="H294">
        <v>29635</v>
      </c>
      <c r="I294" t="s">
        <v>20</v>
      </c>
      <c r="J294">
        <v>714.65</v>
      </c>
      <c r="K294">
        <v>714.65</v>
      </c>
    </row>
    <row r="295" spans="8:11" x14ac:dyDescent="0.3">
      <c r="H295">
        <v>29626</v>
      </c>
      <c r="I295" t="s">
        <v>66</v>
      </c>
      <c r="J295">
        <v>617</v>
      </c>
      <c r="K295">
        <v>0</v>
      </c>
    </row>
    <row r="296" spans="8:11" x14ac:dyDescent="0.3">
      <c r="H296">
        <v>29622</v>
      </c>
      <c r="I296" t="s">
        <v>66</v>
      </c>
      <c r="J296">
        <v>83</v>
      </c>
      <c r="K296">
        <v>0</v>
      </c>
    </row>
    <row r="297" spans="8:11" x14ac:dyDescent="0.3">
      <c r="H297">
        <v>29620</v>
      </c>
      <c r="I297" t="s">
        <v>66</v>
      </c>
      <c r="J297">
        <v>799</v>
      </c>
      <c r="K297">
        <v>0</v>
      </c>
    </row>
    <row r="298" spans="8:11" x14ac:dyDescent="0.3">
      <c r="H298">
        <v>29619</v>
      </c>
      <c r="I298" t="s">
        <v>11</v>
      </c>
      <c r="J298">
        <v>71</v>
      </c>
      <c r="K298">
        <v>0</v>
      </c>
    </row>
    <row r="299" spans="8:11" x14ac:dyDescent="0.3">
      <c r="H299">
        <v>29618</v>
      </c>
      <c r="I299" t="s">
        <v>111</v>
      </c>
      <c r="J299">
        <v>440</v>
      </c>
      <c r="K299">
        <v>0</v>
      </c>
    </row>
    <row r="300" spans="8:11" x14ac:dyDescent="0.3">
      <c r="H300">
        <v>29611</v>
      </c>
      <c r="I300" t="s">
        <v>8</v>
      </c>
      <c r="J300">
        <v>0</v>
      </c>
      <c r="K300">
        <v>0</v>
      </c>
    </row>
    <row r="301" spans="8:11" x14ac:dyDescent="0.3">
      <c r="H301">
        <v>29610</v>
      </c>
      <c r="I301" t="s">
        <v>53</v>
      </c>
      <c r="J301">
        <v>750</v>
      </c>
      <c r="K301">
        <v>0</v>
      </c>
    </row>
    <row r="302" spans="8:11" x14ac:dyDescent="0.3">
      <c r="H302">
        <v>29609</v>
      </c>
      <c r="I302" t="s">
        <v>66</v>
      </c>
      <c r="J302">
        <v>471</v>
      </c>
      <c r="K302">
        <v>471</v>
      </c>
    </row>
    <row r="303" spans="8:11" x14ac:dyDescent="0.3">
      <c r="H303">
        <v>29608</v>
      </c>
      <c r="I303" t="s">
        <v>66</v>
      </c>
      <c r="J303">
        <v>493</v>
      </c>
      <c r="K303">
        <v>0</v>
      </c>
    </row>
    <row r="304" spans="8:11" x14ac:dyDescent="0.3">
      <c r="H304">
        <v>29606</v>
      </c>
      <c r="I304" t="s">
        <v>20</v>
      </c>
      <c r="J304">
        <v>532</v>
      </c>
      <c r="K304">
        <v>532</v>
      </c>
    </row>
    <row r="305" spans="8:11" x14ac:dyDescent="0.3">
      <c r="H305">
        <v>29604</v>
      </c>
      <c r="I305" t="s">
        <v>20</v>
      </c>
      <c r="J305">
        <v>1129</v>
      </c>
      <c r="K305">
        <v>0</v>
      </c>
    </row>
    <row r="306" spans="8:11" x14ac:dyDescent="0.3">
      <c r="H306">
        <v>29602</v>
      </c>
      <c r="I306" t="s">
        <v>18</v>
      </c>
      <c r="J306">
        <v>418</v>
      </c>
      <c r="K306">
        <v>0</v>
      </c>
    </row>
    <row r="307" spans="8:11" x14ac:dyDescent="0.3">
      <c r="H307">
        <v>29599</v>
      </c>
      <c r="I307" t="s">
        <v>7</v>
      </c>
      <c r="J307">
        <v>0</v>
      </c>
      <c r="K307">
        <v>0</v>
      </c>
    </row>
    <row r="308" spans="8:11" x14ac:dyDescent="0.3">
      <c r="H308">
        <v>29592</v>
      </c>
      <c r="I308" t="s">
        <v>20</v>
      </c>
      <c r="J308">
        <v>649</v>
      </c>
      <c r="K308">
        <v>0</v>
      </c>
    </row>
    <row r="309" spans="8:11" x14ac:dyDescent="0.3">
      <c r="H309">
        <v>29591</v>
      </c>
      <c r="I309" t="s">
        <v>18</v>
      </c>
      <c r="J309">
        <v>0</v>
      </c>
      <c r="K309">
        <v>0</v>
      </c>
    </row>
    <row r="310" spans="8:11" x14ac:dyDescent="0.3">
      <c r="H310">
        <v>29587</v>
      </c>
      <c r="I310" t="s">
        <v>18</v>
      </c>
      <c r="J310">
        <v>451</v>
      </c>
      <c r="K310">
        <v>0</v>
      </c>
    </row>
    <row r="311" spans="8:11" x14ac:dyDescent="0.3">
      <c r="H311">
        <v>29585</v>
      </c>
      <c r="I311" t="s">
        <v>66</v>
      </c>
      <c r="J311">
        <v>3000</v>
      </c>
      <c r="K311">
        <v>0</v>
      </c>
    </row>
    <row r="312" spans="8:11" x14ac:dyDescent="0.3">
      <c r="H312">
        <v>29584</v>
      </c>
      <c r="I312" t="s">
        <v>66</v>
      </c>
      <c r="J312">
        <v>852</v>
      </c>
      <c r="K312">
        <v>852</v>
      </c>
    </row>
    <row r="313" spans="8:11" x14ac:dyDescent="0.3">
      <c r="H313">
        <v>29581</v>
      </c>
      <c r="I313" t="s">
        <v>91</v>
      </c>
      <c r="J313">
        <v>763</v>
      </c>
      <c r="K313">
        <v>0</v>
      </c>
    </row>
    <row r="314" spans="8:11" x14ac:dyDescent="0.3">
      <c r="H314">
        <v>29579</v>
      </c>
      <c r="I314" t="s">
        <v>91</v>
      </c>
      <c r="J314">
        <v>265.64999999999998</v>
      </c>
      <c r="K314">
        <v>0</v>
      </c>
    </row>
    <row r="315" spans="8:11" x14ac:dyDescent="0.3">
      <c r="H315">
        <v>29578</v>
      </c>
      <c r="I315" t="s">
        <v>66</v>
      </c>
      <c r="J315">
        <v>1431</v>
      </c>
      <c r="K315">
        <v>0</v>
      </c>
    </row>
    <row r="316" spans="8:11" x14ac:dyDescent="0.3">
      <c r="H316">
        <v>29577</v>
      </c>
      <c r="I316" t="s">
        <v>66</v>
      </c>
      <c r="J316">
        <v>483</v>
      </c>
      <c r="K316">
        <v>0</v>
      </c>
    </row>
    <row r="317" spans="8:11" x14ac:dyDescent="0.3">
      <c r="H317">
        <v>29573</v>
      </c>
      <c r="I317" t="s">
        <v>66</v>
      </c>
      <c r="J317">
        <v>544</v>
      </c>
      <c r="K317">
        <v>0</v>
      </c>
    </row>
    <row r="318" spans="8:11" x14ac:dyDescent="0.3">
      <c r="H318">
        <v>29571</v>
      </c>
      <c r="I318" t="s">
        <v>20</v>
      </c>
      <c r="J318">
        <v>449</v>
      </c>
      <c r="K318">
        <v>0</v>
      </c>
    </row>
    <row r="319" spans="8:11" x14ac:dyDescent="0.3">
      <c r="H319">
        <v>29569</v>
      </c>
      <c r="I319" t="s">
        <v>20</v>
      </c>
      <c r="J319">
        <v>456</v>
      </c>
      <c r="K319">
        <v>0</v>
      </c>
    </row>
    <row r="320" spans="8:11" x14ac:dyDescent="0.3">
      <c r="H320">
        <v>29568</v>
      </c>
      <c r="I320" t="s">
        <v>112</v>
      </c>
      <c r="J320">
        <v>0</v>
      </c>
      <c r="K320">
        <v>0</v>
      </c>
    </row>
    <row r="321" spans="8:11" x14ac:dyDescent="0.3">
      <c r="H321">
        <v>29567</v>
      </c>
      <c r="I321" t="s">
        <v>66</v>
      </c>
      <c r="J321">
        <v>420</v>
      </c>
      <c r="K321">
        <v>420</v>
      </c>
    </row>
    <row r="322" spans="8:11" x14ac:dyDescent="0.3">
      <c r="H322">
        <v>29565</v>
      </c>
      <c r="I322" t="s">
        <v>11</v>
      </c>
      <c r="J322">
        <v>0</v>
      </c>
      <c r="K322">
        <v>0</v>
      </c>
    </row>
    <row r="323" spans="8:11" x14ac:dyDescent="0.3">
      <c r="H323">
        <v>29559</v>
      </c>
      <c r="I323" t="s">
        <v>7</v>
      </c>
      <c r="J323">
        <v>0</v>
      </c>
      <c r="K323">
        <v>0</v>
      </c>
    </row>
    <row r="324" spans="8:11" x14ac:dyDescent="0.3">
      <c r="H324">
        <v>29556</v>
      </c>
      <c r="I324" t="s">
        <v>66</v>
      </c>
      <c r="J324">
        <v>625</v>
      </c>
      <c r="K324">
        <v>0</v>
      </c>
    </row>
    <row r="325" spans="8:11" x14ac:dyDescent="0.3">
      <c r="H325">
        <v>29555</v>
      </c>
      <c r="I325" t="s">
        <v>20</v>
      </c>
      <c r="J325">
        <v>698</v>
      </c>
      <c r="K325">
        <v>0</v>
      </c>
    </row>
    <row r="326" spans="8:11" x14ac:dyDescent="0.3">
      <c r="H326">
        <v>29552</v>
      </c>
      <c r="I326" t="s">
        <v>7</v>
      </c>
      <c r="J326">
        <v>0</v>
      </c>
      <c r="K326">
        <v>0</v>
      </c>
    </row>
    <row r="327" spans="8:11" x14ac:dyDescent="0.3">
      <c r="H327">
        <v>29551</v>
      </c>
      <c r="I327" t="s">
        <v>20</v>
      </c>
      <c r="J327">
        <v>925</v>
      </c>
      <c r="K327">
        <v>0</v>
      </c>
    </row>
    <row r="328" spans="8:11" x14ac:dyDescent="0.3">
      <c r="H328">
        <v>29548</v>
      </c>
      <c r="I328" t="s">
        <v>18</v>
      </c>
      <c r="J328">
        <v>515</v>
      </c>
      <c r="K328">
        <v>0</v>
      </c>
    </row>
    <row r="329" spans="8:11" x14ac:dyDescent="0.3">
      <c r="H329">
        <v>29538</v>
      </c>
      <c r="I329" t="s">
        <v>91</v>
      </c>
      <c r="J329">
        <v>497</v>
      </c>
      <c r="K329">
        <v>0</v>
      </c>
    </row>
    <row r="330" spans="8:11" x14ac:dyDescent="0.3">
      <c r="H330">
        <v>29536</v>
      </c>
      <c r="I330" t="s">
        <v>53</v>
      </c>
      <c r="J330">
        <v>500</v>
      </c>
      <c r="K330">
        <v>0</v>
      </c>
    </row>
    <row r="331" spans="8:11" x14ac:dyDescent="0.3">
      <c r="H331">
        <v>29532</v>
      </c>
      <c r="I331" t="s">
        <v>53</v>
      </c>
      <c r="J331">
        <v>2086</v>
      </c>
      <c r="K331">
        <v>0</v>
      </c>
    </row>
    <row r="332" spans="8:11" x14ac:dyDescent="0.3">
      <c r="H332">
        <v>29531</v>
      </c>
      <c r="I332" t="s">
        <v>11</v>
      </c>
      <c r="J332">
        <v>-11</v>
      </c>
      <c r="K332">
        <v>0</v>
      </c>
    </row>
    <row r="333" spans="8:11" x14ac:dyDescent="0.3">
      <c r="H333">
        <v>29530</v>
      </c>
      <c r="I333" t="s">
        <v>11</v>
      </c>
      <c r="J333">
        <v>1239</v>
      </c>
      <c r="K333">
        <v>0</v>
      </c>
    </row>
    <row r="334" spans="8:11" x14ac:dyDescent="0.3">
      <c r="H334">
        <v>29529</v>
      </c>
      <c r="I334" t="s">
        <v>12</v>
      </c>
      <c r="J334">
        <v>342</v>
      </c>
      <c r="K334">
        <v>0</v>
      </c>
    </row>
    <row r="335" spans="8:11" x14ac:dyDescent="0.3">
      <c r="H335">
        <v>29528</v>
      </c>
      <c r="I335" t="s">
        <v>53</v>
      </c>
      <c r="J335">
        <v>481</v>
      </c>
      <c r="K335">
        <v>0</v>
      </c>
    </row>
    <row r="336" spans="8:11" x14ac:dyDescent="0.3">
      <c r="H336">
        <v>29526</v>
      </c>
      <c r="I336" t="s">
        <v>53</v>
      </c>
      <c r="J336">
        <v>1010</v>
      </c>
      <c r="K336">
        <v>0</v>
      </c>
    </row>
    <row r="337" spans="8:11" x14ac:dyDescent="0.3">
      <c r="H337">
        <v>29521</v>
      </c>
      <c r="I337" t="s">
        <v>91</v>
      </c>
      <c r="J337">
        <v>0</v>
      </c>
      <c r="K337">
        <v>0</v>
      </c>
    </row>
    <row r="338" spans="8:11" x14ac:dyDescent="0.3">
      <c r="H338">
        <v>29515</v>
      </c>
      <c r="I338" t="s">
        <v>91</v>
      </c>
      <c r="J338">
        <v>0</v>
      </c>
      <c r="K338">
        <v>0</v>
      </c>
    </row>
    <row r="339" spans="8:11" x14ac:dyDescent="0.3">
      <c r="H339">
        <v>29513</v>
      </c>
      <c r="I339" t="s">
        <v>91</v>
      </c>
      <c r="J339">
        <v>826</v>
      </c>
      <c r="K339">
        <v>826</v>
      </c>
    </row>
    <row r="340" spans="8:11" x14ac:dyDescent="0.3">
      <c r="H340">
        <v>29512</v>
      </c>
      <c r="I340" t="s">
        <v>66</v>
      </c>
      <c r="J340">
        <v>491</v>
      </c>
      <c r="K340">
        <v>491</v>
      </c>
    </row>
    <row r="341" spans="8:11" x14ac:dyDescent="0.3">
      <c r="H341">
        <v>29510</v>
      </c>
      <c r="I341" t="s">
        <v>11</v>
      </c>
      <c r="J341">
        <v>562</v>
      </c>
      <c r="K341">
        <v>562</v>
      </c>
    </row>
    <row r="342" spans="8:11" x14ac:dyDescent="0.3">
      <c r="H342">
        <v>29504</v>
      </c>
      <c r="I342" t="s">
        <v>53</v>
      </c>
      <c r="J342">
        <v>432</v>
      </c>
      <c r="K342">
        <v>0</v>
      </c>
    </row>
    <row r="343" spans="8:11" x14ac:dyDescent="0.3">
      <c r="H343">
        <v>29502</v>
      </c>
      <c r="I343" t="s">
        <v>111</v>
      </c>
      <c r="J343">
        <v>500</v>
      </c>
      <c r="K343">
        <v>0</v>
      </c>
    </row>
    <row r="344" spans="8:11" x14ac:dyDescent="0.3">
      <c r="H344">
        <v>29499</v>
      </c>
      <c r="I344" t="s">
        <v>21</v>
      </c>
      <c r="J344">
        <v>519</v>
      </c>
      <c r="K344">
        <v>0</v>
      </c>
    </row>
    <row r="345" spans="8:11" x14ac:dyDescent="0.3">
      <c r="H345">
        <v>29498</v>
      </c>
      <c r="I345" t="s">
        <v>53</v>
      </c>
      <c r="J345">
        <v>738</v>
      </c>
      <c r="K345">
        <v>738</v>
      </c>
    </row>
    <row r="346" spans="8:11" x14ac:dyDescent="0.3">
      <c r="H346">
        <v>29497</v>
      </c>
      <c r="I346" t="s">
        <v>53</v>
      </c>
      <c r="J346">
        <v>23</v>
      </c>
      <c r="K346">
        <v>0</v>
      </c>
    </row>
    <row r="347" spans="8:11" x14ac:dyDescent="0.3">
      <c r="H347">
        <v>29495</v>
      </c>
      <c r="I347" t="s">
        <v>53</v>
      </c>
      <c r="J347">
        <v>450</v>
      </c>
      <c r="K347">
        <v>0</v>
      </c>
    </row>
    <row r="348" spans="8:11" x14ac:dyDescent="0.3">
      <c r="H348">
        <v>29492</v>
      </c>
      <c r="I348" t="s">
        <v>53</v>
      </c>
      <c r="J348">
        <v>569</v>
      </c>
      <c r="K348">
        <v>0</v>
      </c>
    </row>
    <row r="349" spans="8:11" x14ac:dyDescent="0.3">
      <c r="H349">
        <v>29491</v>
      </c>
      <c r="I349" t="s">
        <v>20</v>
      </c>
      <c r="J349">
        <v>657</v>
      </c>
      <c r="K349">
        <v>0</v>
      </c>
    </row>
    <row r="350" spans="8:11" x14ac:dyDescent="0.3">
      <c r="H350">
        <v>29479</v>
      </c>
      <c r="I350" t="s">
        <v>53</v>
      </c>
      <c r="J350">
        <v>498</v>
      </c>
      <c r="K350">
        <v>0</v>
      </c>
    </row>
    <row r="351" spans="8:11" x14ac:dyDescent="0.3">
      <c r="H351">
        <v>29477</v>
      </c>
      <c r="I351" t="s">
        <v>66</v>
      </c>
      <c r="J351">
        <v>0</v>
      </c>
      <c r="K351">
        <v>0</v>
      </c>
    </row>
    <row r="352" spans="8:11" x14ac:dyDescent="0.3">
      <c r="H352">
        <v>29476</v>
      </c>
      <c r="I352" t="s">
        <v>7</v>
      </c>
      <c r="J352">
        <v>0</v>
      </c>
      <c r="K352">
        <v>0</v>
      </c>
    </row>
    <row r="353" spans="8:11" x14ac:dyDescent="0.3">
      <c r="H353">
        <v>29471</v>
      </c>
      <c r="I353" t="s">
        <v>112</v>
      </c>
      <c r="J353">
        <v>0</v>
      </c>
      <c r="K353">
        <v>0</v>
      </c>
    </row>
    <row r="354" spans="8:11" x14ac:dyDescent="0.3">
      <c r="H354">
        <v>29470</v>
      </c>
      <c r="I354" t="s">
        <v>111</v>
      </c>
      <c r="J354">
        <v>237</v>
      </c>
      <c r="K354">
        <v>0</v>
      </c>
    </row>
    <row r="355" spans="8:11" x14ac:dyDescent="0.3">
      <c r="H355">
        <v>29464</v>
      </c>
      <c r="I355" t="s">
        <v>7</v>
      </c>
      <c r="J355">
        <v>0</v>
      </c>
      <c r="K355">
        <v>0</v>
      </c>
    </row>
    <row r="356" spans="8:11" x14ac:dyDescent="0.3">
      <c r="H356">
        <v>29458</v>
      </c>
      <c r="I356" t="s">
        <v>53</v>
      </c>
      <c r="J356">
        <v>527</v>
      </c>
      <c r="K356">
        <v>0</v>
      </c>
    </row>
    <row r="357" spans="8:11" x14ac:dyDescent="0.3">
      <c r="H357">
        <v>29453</v>
      </c>
      <c r="I357" t="s">
        <v>53</v>
      </c>
      <c r="J357">
        <v>75.5</v>
      </c>
      <c r="K357">
        <v>0</v>
      </c>
    </row>
    <row r="358" spans="8:11" x14ac:dyDescent="0.3">
      <c r="H358">
        <v>29452</v>
      </c>
      <c r="I358" t="s">
        <v>7</v>
      </c>
      <c r="J358">
        <v>86</v>
      </c>
      <c r="K358">
        <v>0</v>
      </c>
    </row>
    <row r="359" spans="8:11" x14ac:dyDescent="0.3">
      <c r="H359">
        <v>29448</v>
      </c>
      <c r="I359" t="s">
        <v>53</v>
      </c>
      <c r="J359">
        <v>2004</v>
      </c>
      <c r="K359">
        <v>2004</v>
      </c>
    </row>
    <row r="360" spans="8:11" x14ac:dyDescent="0.3">
      <c r="H360">
        <v>29444</v>
      </c>
      <c r="I360" t="s">
        <v>53</v>
      </c>
      <c r="J360">
        <v>608</v>
      </c>
      <c r="K360">
        <v>0</v>
      </c>
    </row>
    <row r="361" spans="8:11" x14ac:dyDescent="0.3">
      <c r="H361">
        <v>29443</v>
      </c>
      <c r="I361" t="s">
        <v>53</v>
      </c>
      <c r="J361">
        <v>494</v>
      </c>
      <c r="K361">
        <v>0</v>
      </c>
    </row>
    <row r="362" spans="8:11" x14ac:dyDescent="0.3">
      <c r="H362">
        <v>29441</v>
      </c>
      <c r="I362" t="s">
        <v>20</v>
      </c>
      <c r="J362">
        <v>452</v>
      </c>
      <c r="K362">
        <v>0</v>
      </c>
    </row>
    <row r="363" spans="8:11" x14ac:dyDescent="0.3">
      <c r="H363">
        <v>29440</v>
      </c>
      <c r="I363" t="s">
        <v>53</v>
      </c>
      <c r="J363">
        <v>1122</v>
      </c>
      <c r="K363">
        <v>0</v>
      </c>
    </row>
    <row r="364" spans="8:11" x14ac:dyDescent="0.3">
      <c r="H364">
        <v>29431</v>
      </c>
      <c r="I364" t="s">
        <v>66</v>
      </c>
      <c r="J364">
        <v>417</v>
      </c>
      <c r="K364">
        <v>0</v>
      </c>
    </row>
    <row r="365" spans="8:11" x14ac:dyDescent="0.3">
      <c r="H365">
        <v>29411</v>
      </c>
      <c r="I365" t="s">
        <v>66</v>
      </c>
      <c r="J365">
        <v>489</v>
      </c>
      <c r="K365">
        <v>0</v>
      </c>
    </row>
    <row r="366" spans="8:11" x14ac:dyDescent="0.3">
      <c r="H366">
        <v>29410</v>
      </c>
      <c r="I366" t="s">
        <v>7</v>
      </c>
      <c r="J366">
        <v>0</v>
      </c>
      <c r="K366">
        <v>0</v>
      </c>
    </row>
    <row r="367" spans="8:11" x14ac:dyDescent="0.3">
      <c r="H367">
        <v>29400</v>
      </c>
      <c r="I367" t="s">
        <v>7</v>
      </c>
      <c r="J367">
        <v>0</v>
      </c>
      <c r="K367">
        <v>0</v>
      </c>
    </row>
    <row r="368" spans="8:11" x14ac:dyDescent="0.3">
      <c r="H368">
        <v>29398</v>
      </c>
      <c r="I368" t="s">
        <v>13</v>
      </c>
      <c r="J368">
        <v>855</v>
      </c>
      <c r="K368">
        <v>0</v>
      </c>
    </row>
    <row r="369" spans="8:11" x14ac:dyDescent="0.3">
      <c r="H369">
        <v>29392</v>
      </c>
      <c r="I369" t="s">
        <v>21</v>
      </c>
      <c r="J369">
        <v>0</v>
      </c>
      <c r="K369">
        <v>0</v>
      </c>
    </row>
    <row r="370" spans="8:11" x14ac:dyDescent="0.3">
      <c r="H370">
        <v>29391</v>
      </c>
      <c r="I370" t="s">
        <v>21</v>
      </c>
      <c r="J370">
        <v>0</v>
      </c>
      <c r="K370">
        <v>0</v>
      </c>
    </row>
    <row r="371" spans="8:11" x14ac:dyDescent="0.3">
      <c r="H371">
        <v>29388</v>
      </c>
      <c r="I371" t="s">
        <v>53</v>
      </c>
      <c r="J371">
        <v>63</v>
      </c>
      <c r="K371">
        <v>0</v>
      </c>
    </row>
    <row r="372" spans="8:11" x14ac:dyDescent="0.3">
      <c r="H372">
        <v>29385</v>
      </c>
      <c r="I372" t="s">
        <v>20</v>
      </c>
      <c r="J372">
        <v>577</v>
      </c>
      <c r="K372">
        <v>0</v>
      </c>
    </row>
    <row r="373" spans="8:11" x14ac:dyDescent="0.3">
      <c r="H373">
        <v>29373</v>
      </c>
      <c r="I373" t="s">
        <v>66</v>
      </c>
      <c r="J373">
        <v>511</v>
      </c>
      <c r="K373">
        <v>0</v>
      </c>
    </row>
    <row r="374" spans="8:11" x14ac:dyDescent="0.3">
      <c r="H374">
        <v>29370</v>
      </c>
      <c r="I374" t="s">
        <v>66</v>
      </c>
      <c r="J374">
        <v>458.5</v>
      </c>
      <c r="K374">
        <v>0</v>
      </c>
    </row>
    <row r="375" spans="8:11" x14ac:dyDescent="0.3">
      <c r="H375">
        <v>29363</v>
      </c>
      <c r="I375" t="s">
        <v>7</v>
      </c>
      <c r="J375">
        <v>0</v>
      </c>
      <c r="K375">
        <v>0</v>
      </c>
    </row>
    <row r="376" spans="8:11" x14ac:dyDescent="0.3">
      <c r="H376">
        <v>29361</v>
      </c>
      <c r="I376" t="s">
        <v>7</v>
      </c>
      <c r="J376">
        <v>0</v>
      </c>
      <c r="K376">
        <v>0</v>
      </c>
    </row>
    <row r="377" spans="8:11" x14ac:dyDescent="0.3">
      <c r="H377">
        <v>29346</v>
      </c>
      <c r="I377" t="s">
        <v>7</v>
      </c>
      <c r="J377">
        <v>0</v>
      </c>
      <c r="K377">
        <v>0</v>
      </c>
    </row>
    <row r="378" spans="8:11" x14ac:dyDescent="0.3">
      <c r="H378">
        <v>29339</v>
      </c>
      <c r="I378" t="s">
        <v>66</v>
      </c>
      <c r="J378">
        <v>0</v>
      </c>
      <c r="K378">
        <v>0</v>
      </c>
    </row>
    <row r="379" spans="8:11" x14ac:dyDescent="0.3">
      <c r="H379">
        <v>29336</v>
      </c>
      <c r="I379" t="s">
        <v>91</v>
      </c>
      <c r="J379">
        <v>176</v>
      </c>
      <c r="K379">
        <v>0</v>
      </c>
    </row>
    <row r="380" spans="8:11" x14ac:dyDescent="0.3">
      <c r="H380">
        <v>29332</v>
      </c>
      <c r="I380" t="s">
        <v>7</v>
      </c>
      <c r="J380">
        <v>0</v>
      </c>
      <c r="K380">
        <v>0</v>
      </c>
    </row>
    <row r="381" spans="8:11" x14ac:dyDescent="0.3">
      <c r="H381">
        <v>29321</v>
      </c>
      <c r="I381" t="s">
        <v>7</v>
      </c>
      <c r="J381">
        <v>0</v>
      </c>
      <c r="K381">
        <v>0</v>
      </c>
    </row>
    <row r="382" spans="8:11" x14ac:dyDescent="0.3">
      <c r="H382">
        <v>29320</v>
      </c>
      <c r="I382" t="s">
        <v>21</v>
      </c>
      <c r="J382">
        <v>0</v>
      </c>
      <c r="K382">
        <v>0</v>
      </c>
    </row>
    <row r="383" spans="8:11" x14ac:dyDescent="0.3">
      <c r="H383">
        <v>29310</v>
      </c>
      <c r="I383" t="s">
        <v>14</v>
      </c>
      <c r="J383">
        <v>459</v>
      </c>
      <c r="K383">
        <v>0</v>
      </c>
    </row>
    <row r="384" spans="8:11" x14ac:dyDescent="0.3">
      <c r="H384">
        <v>29305</v>
      </c>
      <c r="I384" t="s">
        <v>7</v>
      </c>
      <c r="J384">
        <v>0</v>
      </c>
      <c r="K384">
        <v>0</v>
      </c>
    </row>
    <row r="385" spans="8:11" x14ac:dyDescent="0.3">
      <c r="H385">
        <v>29304</v>
      </c>
      <c r="I385" t="s">
        <v>66</v>
      </c>
      <c r="J385">
        <v>438</v>
      </c>
      <c r="K385">
        <v>0</v>
      </c>
    </row>
    <row r="386" spans="8:11" x14ac:dyDescent="0.3">
      <c r="H386">
        <v>29280</v>
      </c>
      <c r="I386" t="s">
        <v>7</v>
      </c>
      <c r="J386">
        <v>0</v>
      </c>
      <c r="K386">
        <v>0</v>
      </c>
    </row>
    <row r="387" spans="8:11" x14ac:dyDescent="0.3">
      <c r="H387">
        <v>29271</v>
      </c>
      <c r="I387" t="s">
        <v>7</v>
      </c>
      <c r="J387">
        <v>0</v>
      </c>
      <c r="K387">
        <v>0</v>
      </c>
    </row>
    <row r="388" spans="8:11" x14ac:dyDescent="0.3">
      <c r="H388">
        <v>29266</v>
      </c>
      <c r="I388" t="s">
        <v>7</v>
      </c>
      <c r="J388">
        <v>0</v>
      </c>
      <c r="K388">
        <v>0</v>
      </c>
    </row>
    <row r="389" spans="8:11" x14ac:dyDescent="0.3">
      <c r="H389">
        <v>29242</v>
      </c>
      <c r="I389" t="s">
        <v>7</v>
      </c>
      <c r="J389">
        <v>0</v>
      </c>
      <c r="K389">
        <v>0</v>
      </c>
    </row>
    <row r="390" spans="8:11" x14ac:dyDescent="0.3">
      <c r="H390">
        <v>29238</v>
      </c>
      <c r="I390" t="s">
        <v>7</v>
      </c>
      <c r="J390">
        <v>0</v>
      </c>
      <c r="K390">
        <v>0</v>
      </c>
    </row>
    <row r="391" spans="8:11" x14ac:dyDescent="0.3">
      <c r="H391">
        <v>29233</v>
      </c>
      <c r="I391" t="s">
        <v>7</v>
      </c>
      <c r="J391">
        <v>0</v>
      </c>
      <c r="K391">
        <v>0</v>
      </c>
    </row>
    <row r="392" spans="8:11" x14ac:dyDescent="0.3">
      <c r="H392">
        <v>29230</v>
      </c>
      <c r="I392" t="s">
        <v>7</v>
      </c>
      <c r="J392">
        <v>0</v>
      </c>
      <c r="K392">
        <v>0</v>
      </c>
    </row>
    <row r="393" spans="8:11" x14ac:dyDescent="0.3">
      <c r="H393">
        <v>29226</v>
      </c>
      <c r="I393" t="s">
        <v>14</v>
      </c>
      <c r="J393">
        <v>32</v>
      </c>
      <c r="K393">
        <v>0</v>
      </c>
    </row>
    <row r="394" spans="8:11" x14ac:dyDescent="0.3">
      <c r="H394">
        <v>29221</v>
      </c>
      <c r="I394" t="s">
        <v>15</v>
      </c>
      <c r="J394">
        <v>756</v>
      </c>
      <c r="K394">
        <v>0</v>
      </c>
    </row>
    <row r="395" spans="8:11" x14ac:dyDescent="0.3">
      <c r="H395">
        <v>29218</v>
      </c>
      <c r="I395" t="s">
        <v>111</v>
      </c>
      <c r="J395">
        <v>335</v>
      </c>
      <c r="K395">
        <v>0</v>
      </c>
    </row>
    <row r="396" spans="8:11" x14ac:dyDescent="0.3">
      <c r="H396">
        <v>29212</v>
      </c>
      <c r="I396" t="s">
        <v>15</v>
      </c>
      <c r="J396">
        <v>605</v>
      </c>
      <c r="K396">
        <v>0</v>
      </c>
    </row>
    <row r="397" spans="8:11" x14ac:dyDescent="0.3">
      <c r="H397">
        <v>29208</v>
      </c>
      <c r="I397" t="s">
        <v>7</v>
      </c>
      <c r="J397">
        <v>0</v>
      </c>
      <c r="K397">
        <v>0</v>
      </c>
    </row>
    <row r="398" spans="8:11" x14ac:dyDescent="0.3">
      <c r="H398">
        <v>29200</v>
      </c>
      <c r="I398" t="s">
        <v>91</v>
      </c>
      <c r="J398">
        <v>0</v>
      </c>
      <c r="K398">
        <v>0</v>
      </c>
    </row>
    <row r="399" spans="8:11" x14ac:dyDescent="0.3">
      <c r="H399">
        <v>29196</v>
      </c>
      <c r="I399" t="s">
        <v>91</v>
      </c>
      <c r="J399">
        <v>0</v>
      </c>
      <c r="K399">
        <v>0</v>
      </c>
    </row>
    <row r="400" spans="8:11" x14ac:dyDescent="0.3">
      <c r="H400">
        <v>29195</v>
      </c>
      <c r="I400" t="s">
        <v>15</v>
      </c>
      <c r="J400">
        <v>374</v>
      </c>
      <c r="K400">
        <v>0</v>
      </c>
    </row>
    <row r="401" spans="8:11" x14ac:dyDescent="0.3">
      <c r="H401">
        <v>29187</v>
      </c>
      <c r="I401" t="s">
        <v>15</v>
      </c>
      <c r="J401">
        <v>466</v>
      </c>
      <c r="K401">
        <v>0</v>
      </c>
    </row>
    <row r="402" spans="8:11" x14ac:dyDescent="0.3">
      <c r="H402">
        <v>29181</v>
      </c>
      <c r="I402" t="s">
        <v>66</v>
      </c>
      <c r="J402">
        <v>625</v>
      </c>
      <c r="K402">
        <v>0</v>
      </c>
    </row>
    <row r="403" spans="8:11" x14ac:dyDescent="0.3">
      <c r="H403">
        <v>29176</v>
      </c>
      <c r="I403" t="s">
        <v>15</v>
      </c>
      <c r="J403">
        <v>494</v>
      </c>
      <c r="K403">
        <v>0</v>
      </c>
    </row>
    <row r="404" spans="8:11" x14ac:dyDescent="0.3">
      <c r="H404">
        <v>29175</v>
      </c>
      <c r="I404" t="s">
        <v>15</v>
      </c>
      <c r="J404">
        <v>810</v>
      </c>
      <c r="K404">
        <v>0</v>
      </c>
    </row>
    <row r="405" spans="8:11" x14ac:dyDescent="0.3">
      <c r="H405">
        <v>29174</v>
      </c>
      <c r="I405" t="s">
        <v>15</v>
      </c>
      <c r="J405">
        <v>350</v>
      </c>
      <c r="K405">
        <v>0</v>
      </c>
    </row>
    <row r="406" spans="8:11" x14ac:dyDescent="0.3">
      <c r="H406">
        <v>29163</v>
      </c>
      <c r="I406" t="s">
        <v>15</v>
      </c>
      <c r="J406">
        <v>946</v>
      </c>
      <c r="K406">
        <v>0</v>
      </c>
    </row>
    <row r="407" spans="8:11" x14ac:dyDescent="0.3">
      <c r="H407">
        <v>29160</v>
      </c>
      <c r="I407" t="s">
        <v>15</v>
      </c>
      <c r="J407">
        <v>2758</v>
      </c>
      <c r="K407">
        <v>0</v>
      </c>
    </row>
    <row r="408" spans="8:11" x14ac:dyDescent="0.3">
      <c r="H408">
        <v>29158</v>
      </c>
      <c r="I408" t="s">
        <v>15</v>
      </c>
      <c r="J408">
        <v>646</v>
      </c>
      <c r="K408">
        <v>0</v>
      </c>
    </row>
    <row r="409" spans="8:11" x14ac:dyDescent="0.3">
      <c r="H409">
        <v>29156</v>
      </c>
      <c r="I409" t="s">
        <v>12</v>
      </c>
      <c r="J409">
        <v>276</v>
      </c>
      <c r="K409">
        <v>0</v>
      </c>
    </row>
    <row r="410" spans="8:11" x14ac:dyDescent="0.3">
      <c r="H410">
        <v>29154</v>
      </c>
      <c r="I410" t="s">
        <v>18</v>
      </c>
      <c r="J410">
        <v>0</v>
      </c>
      <c r="K410">
        <v>0</v>
      </c>
    </row>
    <row r="411" spans="8:11" x14ac:dyDescent="0.3">
      <c r="H411">
        <v>29147</v>
      </c>
      <c r="I411" t="s">
        <v>15</v>
      </c>
      <c r="J411">
        <v>43</v>
      </c>
      <c r="K411">
        <v>43</v>
      </c>
    </row>
    <row r="412" spans="8:11" x14ac:dyDescent="0.3">
      <c r="H412">
        <v>29144</v>
      </c>
      <c r="I412" t="s">
        <v>12</v>
      </c>
      <c r="J412">
        <v>0</v>
      </c>
      <c r="K412">
        <v>0</v>
      </c>
    </row>
    <row r="413" spans="8:11" x14ac:dyDescent="0.3">
      <c r="H413">
        <v>29141</v>
      </c>
      <c r="I413" t="s">
        <v>7</v>
      </c>
      <c r="J413">
        <v>0</v>
      </c>
      <c r="K413">
        <v>0</v>
      </c>
    </row>
    <row r="414" spans="8:11" x14ac:dyDescent="0.3">
      <c r="H414">
        <v>29136</v>
      </c>
      <c r="I414" t="s">
        <v>20</v>
      </c>
      <c r="J414">
        <v>-25</v>
      </c>
      <c r="K414">
        <v>0</v>
      </c>
    </row>
    <row r="415" spans="8:11" x14ac:dyDescent="0.3">
      <c r="H415">
        <v>29130</v>
      </c>
      <c r="I415" t="s">
        <v>9</v>
      </c>
      <c r="J415">
        <v>0</v>
      </c>
      <c r="K415">
        <v>0</v>
      </c>
    </row>
    <row r="416" spans="8:11" x14ac:dyDescent="0.3">
      <c r="H416">
        <v>29125</v>
      </c>
      <c r="I416" t="s">
        <v>14</v>
      </c>
      <c r="J416">
        <v>32</v>
      </c>
      <c r="K416">
        <v>0</v>
      </c>
    </row>
    <row r="417" spans="8:11" x14ac:dyDescent="0.3">
      <c r="H417">
        <v>29111</v>
      </c>
      <c r="I417" t="s">
        <v>20</v>
      </c>
      <c r="J417">
        <v>0</v>
      </c>
      <c r="K417">
        <v>0</v>
      </c>
    </row>
    <row r="418" spans="8:11" x14ac:dyDescent="0.3">
      <c r="H418">
        <v>29104</v>
      </c>
      <c r="I418" t="s">
        <v>15</v>
      </c>
      <c r="J418">
        <v>670</v>
      </c>
      <c r="K418">
        <v>0</v>
      </c>
    </row>
    <row r="419" spans="8:11" x14ac:dyDescent="0.3">
      <c r="H419">
        <v>29101</v>
      </c>
      <c r="I419" t="s">
        <v>18</v>
      </c>
      <c r="J419">
        <v>0</v>
      </c>
      <c r="K419">
        <v>0</v>
      </c>
    </row>
    <row r="420" spans="8:11" x14ac:dyDescent="0.3">
      <c r="H420">
        <v>29096</v>
      </c>
      <c r="I420" t="s">
        <v>15</v>
      </c>
      <c r="J420">
        <v>272.5</v>
      </c>
      <c r="K420">
        <v>0</v>
      </c>
    </row>
    <row r="421" spans="8:11" x14ac:dyDescent="0.3">
      <c r="H421">
        <v>29087</v>
      </c>
      <c r="I421" t="s">
        <v>15</v>
      </c>
      <c r="J421">
        <v>494</v>
      </c>
      <c r="K421">
        <v>0</v>
      </c>
    </row>
    <row r="422" spans="8:11" x14ac:dyDescent="0.3">
      <c r="H422">
        <v>29081</v>
      </c>
      <c r="I422" t="s">
        <v>7</v>
      </c>
      <c r="J422">
        <v>0</v>
      </c>
      <c r="K422">
        <v>0</v>
      </c>
    </row>
    <row r="423" spans="8:11" x14ac:dyDescent="0.3">
      <c r="H423">
        <v>29079</v>
      </c>
      <c r="I423" t="s">
        <v>7</v>
      </c>
      <c r="J423">
        <v>0</v>
      </c>
      <c r="K423">
        <v>0</v>
      </c>
    </row>
    <row r="424" spans="8:11" x14ac:dyDescent="0.3">
      <c r="H424">
        <v>29068</v>
      </c>
      <c r="I424" t="s">
        <v>11</v>
      </c>
      <c r="J424">
        <v>0</v>
      </c>
      <c r="K424">
        <v>0</v>
      </c>
    </row>
    <row r="425" spans="8:11" x14ac:dyDescent="0.3">
      <c r="H425">
        <v>29059</v>
      </c>
      <c r="I425" t="s">
        <v>15</v>
      </c>
      <c r="J425">
        <v>0</v>
      </c>
      <c r="K425">
        <v>0</v>
      </c>
    </row>
    <row r="426" spans="8:11" x14ac:dyDescent="0.3">
      <c r="H426">
        <v>29054</v>
      </c>
      <c r="I426" t="s">
        <v>7</v>
      </c>
      <c r="J426">
        <v>0</v>
      </c>
      <c r="K426">
        <v>0</v>
      </c>
    </row>
    <row r="427" spans="8:11" x14ac:dyDescent="0.3">
      <c r="H427">
        <v>29049</v>
      </c>
      <c r="I427" t="s">
        <v>9</v>
      </c>
      <c r="J427">
        <v>0</v>
      </c>
      <c r="K427">
        <v>0</v>
      </c>
    </row>
    <row r="428" spans="8:11" x14ac:dyDescent="0.3">
      <c r="H428">
        <v>29038</v>
      </c>
      <c r="I428" t="s">
        <v>21</v>
      </c>
      <c r="J428">
        <v>360</v>
      </c>
      <c r="K428">
        <v>429</v>
      </c>
    </row>
    <row r="429" spans="8:11" x14ac:dyDescent="0.3">
      <c r="H429">
        <v>29031</v>
      </c>
      <c r="I429" t="s">
        <v>8</v>
      </c>
      <c r="J429">
        <v>0</v>
      </c>
      <c r="K429">
        <v>0</v>
      </c>
    </row>
    <row r="430" spans="8:11" x14ac:dyDescent="0.3">
      <c r="H430">
        <v>29022</v>
      </c>
      <c r="I430" t="s">
        <v>7</v>
      </c>
      <c r="J430">
        <v>0</v>
      </c>
      <c r="K430">
        <v>0</v>
      </c>
    </row>
    <row r="431" spans="8:11" x14ac:dyDescent="0.3">
      <c r="H431">
        <v>28971</v>
      </c>
      <c r="I431" t="s">
        <v>7</v>
      </c>
      <c r="J431">
        <v>0</v>
      </c>
      <c r="K431">
        <v>0</v>
      </c>
    </row>
  </sheetData>
  <conditionalFormatting sqref="A1:A1048576">
    <cfRule type="duplicateValues" dxfId="89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2D2AA-461E-4E70-9642-2CD9CE34AD36}">
  <dimension ref="A1:Q420"/>
  <sheetViews>
    <sheetView topLeftCell="A82" workbookViewId="0">
      <selection activeCell="O1" sqref="O1:Q1048576"/>
    </sheetView>
  </sheetViews>
  <sheetFormatPr defaultRowHeight="15.6" x14ac:dyDescent="0.3"/>
  <cols>
    <col min="1" max="1" width="10.44140625" customWidth="1"/>
    <col min="3" max="3" width="11.33203125" customWidth="1"/>
    <col min="4" max="4" width="9.6640625" customWidth="1"/>
    <col min="8" max="8" width="9.33203125" customWidth="1"/>
    <col min="10" max="10" width="10" customWidth="1"/>
    <col min="15" max="17" width="9.109375" style="58" customWidth="1"/>
  </cols>
  <sheetData>
    <row r="1" spans="1:17" x14ac:dyDescent="0.3">
      <c r="O1" s="58" t="s">
        <v>124</v>
      </c>
    </row>
    <row r="2" spans="1:17" x14ac:dyDescent="0.3">
      <c r="A2" t="s">
        <v>116</v>
      </c>
      <c r="B2" t="s">
        <v>117</v>
      </c>
      <c r="C2" t="s">
        <v>120</v>
      </c>
      <c r="D2" t="s">
        <v>121</v>
      </c>
      <c r="H2" t="s">
        <v>23</v>
      </c>
      <c r="I2" t="s">
        <v>0</v>
      </c>
      <c r="J2" t="s">
        <v>25</v>
      </c>
      <c r="K2" t="s">
        <v>26</v>
      </c>
      <c r="O2" s="101" t="s">
        <v>117</v>
      </c>
      <c r="P2" s="102" t="s">
        <v>28</v>
      </c>
    </row>
    <row r="3" spans="1:17" x14ac:dyDescent="0.3">
      <c r="A3">
        <v>29883</v>
      </c>
      <c r="B3" t="s">
        <v>118</v>
      </c>
      <c r="C3">
        <f>VLOOKUP(A3,Table77[],3,FALSE)</f>
        <v>555</v>
      </c>
      <c r="D3">
        <f>VLOOKUP(A3,Table77[],4,FALSE)</f>
        <v>0</v>
      </c>
      <c r="H3">
        <v>30175</v>
      </c>
      <c r="I3" t="s">
        <v>7</v>
      </c>
      <c r="J3">
        <v>453</v>
      </c>
      <c r="K3">
        <v>0</v>
      </c>
    </row>
    <row r="4" spans="1:17" x14ac:dyDescent="0.3">
      <c r="A4">
        <v>30069</v>
      </c>
      <c r="B4" t="s">
        <v>118</v>
      </c>
      <c r="C4">
        <f>VLOOKUP(A4,Table77[],3,FALSE)</f>
        <v>771</v>
      </c>
      <c r="D4">
        <f>VLOOKUP(A4,Table77[],4,FALSE)</f>
        <v>0</v>
      </c>
      <c r="H4">
        <v>30174</v>
      </c>
      <c r="I4" t="s">
        <v>7</v>
      </c>
      <c r="J4">
        <v>458</v>
      </c>
      <c r="K4">
        <v>0</v>
      </c>
      <c r="O4" s="101" t="s">
        <v>29</v>
      </c>
      <c r="P4" s="102" t="s">
        <v>122</v>
      </c>
      <c r="Q4" s="102" t="s">
        <v>123</v>
      </c>
    </row>
    <row r="5" spans="1:17" x14ac:dyDescent="0.3">
      <c r="A5">
        <v>30105</v>
      </c>
      <c r="B5" t="s">
        <v>118</v>
      </c>
      <c r="C5">
        <f>VLOOKUP(A5,Table77[],3,FALSE)</f>
        <v>495</v>
      </c>
      <c r="D5">
        <f>VLOOKUP(A5,Table77[],4,FALSE)</f>
        <v>0</v>
      </c>
      <c r="H5">
        <v>30172</v>
      </c>
      <c r="I5" t="s">
        <v>7</v>
      </c>
      <c r="J5">
        <v>487</v>
      </c>
      <c r="K5">
        <v>0</v>
      </c>
      <c r="O5" s="103">
        <v>29701</v>
      </c>
      <c r="P5" s="104">
        <v>486</v>
      </c>
      <c r="Q5" s="104">
        <v>0</v>
      </c>
    </row>
    <row r="6" spans="1:17" x14ac:dyDescent="0.3">
      <c r="A6">
        <v>29938</v>
      </c>
      <c r="B6" t="s">
        <v>118</v>
      </c>
      <c r="C6">
        <f>VLOOKUP(A6,Table77[],3,FALSE)</f>
        <v>402</v>
      </c>
      <c r="D6">
        <f>VLOOKUP(A6,Table77[],4,FALSE)</f>
        <v>402</v>
      </c>
      <c r="H6">
        <v>30171</v>
      </c>
      <c r="I6" t="s">
        <v>7</v>
      </c>
      <c r="J6">
        <v>1704</v>
      </c>
      <c r="K6">
        <v>0</v>
      </c>
      <c r="O6" s="103">
        <v>29711</v>
      </c>
      <c r="P6" s="104">
        <v>591</v>
      </c>
      <c r="Q6" s="104">
        <v>0</v>
      </c>
    </row>
    <row r="7" spans="1:17" x14ac:dyDescent="0.3">
      <c r="A7">
        <v>30110</v>
      </c>
      <c r="B7" t="s">
        <v>118</v>
      </c>
      <c r="C7">
        <f>VLOOKUP(A7,Table77[],3,FALSE)</f>
        <v>882</v>
      </c>
      <c r="D7">
        <f>VLOOKUP(A7,Table77[],4,FALSE)</f>
        <v>0</v>
      </c>
      <c r="H7">
        <v>30170</v>
      </c>
      <c r="I7" t="s">
        <v>7</v>
      </c>
      <c r="J7">
        <v>228</v>
      </c>
      <c r="K7">
        <v>0</v>
      </c>
      <c r="O7" s="103">
        <v>29727</v>
      </c>
      <c r="P7" s="104">
        <v>1456</v>
      </c>
      <c r="Q7" s="104">
        <v>0</v>
      </c>
    </row>
    <row r="8" spans="1:17" x14ac:dyDescent="0.3">
      <c r="A8">
        <v>30129</v>
      </c>
      <c r="B8" t="s">
        <v>118</v>
      </c>
      <c r="C8">
        <f>VLOOKUP(A8,Table77[],3,FALSE)</f>
        <v>489</v>
      </c>
      <c r="D8">
        <f>VLOOKUP(A8,Table77[],4,FALSE)</f>
        <v>0</v>
      </c>
      <c r="H8">
        <v>30169</v>
      </c>
      <c r="I8" t="s">
        <v>7</v>
      </c>
      <c r="J8">
        <v>724</v>
      </c>
      <c r="K8">
        <v>0</v>
      </c>
      <c r="O8" s="103">
        <v>29807</v>
      </c>
      <c r="P8" s="104">
        <v>1116</v>
      </c>
      <c r="Q8" s="104">
        <v>0</v>
      </c>
    </row>
    <row r="9" spans="1:17" x14ac:dyDescent="0.3">
      <c r="A9">
        <v>29981</v>
      </c>
      <c r="B9" t="s">
        <v>2</v>
      </c>
      <c r="C9">
        <f>VLOOKUP(A9,Table77[],3,FALSE)</f>
        <v>53</v>
      </c>
      <c r="D9">
        <f>VLOOKUP(A9,Table77[],4,FALSE)</f>
        <v>0</v>
      </c>
      <c r="H9">
        <v>30168</v>
      </c>
      <c r="I9" t="s">
        <v>7</v>
      </c>
      <c r="J9">
        <v>988.3</v>
      </c>
      <c r="K9">
        <v>0</v>
      </c>
      <c r="O9" s="103">
        <v>29837</v>
      </c>
      <c r="P9" s="104">
        <v>637</v>
      </c>
      <c r="Q9" s="104">
        <v>0</v>
      </c>
    </row>
    <row r="10" spans="1:17" x14ac:dyDescent="0.3">
      <c r="A10">
        <v>30109</v>
      </c>
      <c r="B10" t="s">
        <v>2</v>
      </c>
      <c r="C10">
        <f>VLOOKUP(A10,Table77[],3,FALSE)</f>
        <v>449</v>
      </c>
      <c r="D10">
        <f>VLOOKUP(A10,Table77[],4,FALSE)</f>
        <v>0</v>
      </c>
      <c r="H10">
        <v>30167</v>
      </c>
      <c r="I10" t="s">
        <v>7</v>
      </c>
      <c r="J10">
        <v>611</v>
      </c>
      <c r="K10">
        <v>611</v>
      </c>
      <c r="O10" s="103">
        <v>29840</v>
      </c>
      <c r="P10" s="104">
        <v>544</v>
      </c>
      <c r="Q10" s="104">
        <v>0</v>
      </c>
    </row>
    <row r="11" spans="1:17" x14ac:dyDescent="0.3">
      <c r="A11">
        <v>30106</v>
      </c>
      <c r="B11" t="s">
        <v>2</v>
      </c>
      <c r="C11">
        <f>VLOOKUP(A11,Table77[],3,FALSE)</f>
        <v>510</v>
      </c>
      <c r="D11">
        <f>VLOOKUP(A11,Table77[],4,FALSE)</f>
        <v>0</v>
      </c>
      <c r="H11">
        <v>30166</v>
      </c>
      <c r="I11" t="s">
        <v>7</v>
      </c>
      <c r="J11">
        <v>472</v>
      </c>
      <c r="K11">
        <v>0</v>
      </c>
      <c r="O11" s="103">
        <v>29865</v>
      </c>
      <c r="P11" s="104">
        <v>497</v>
      </c>
      <c r="Q11" s="104">
        <v>0</v>
      </c>
    </row>
    <row r="12" spans="1:17" x14ac:dyDescent="0.3">
      <c r="A12">
        <v>30101</v>
      </c>
      <c r="B12" t="s">
        <v>2</v>
      </c>
      <c r="C12">
        <f>VLOOKUP(A12,Table77[],3,FALSE)</f>
        <v>476</v>
      </c>
      <c r="D12">
        <f>VLOOKUP(A12,Table77[],4,FALSE)</f>
        <v>476</v>
      </c>
      <c r="H12">
        <v>30165</v>
      </c>
      <c r="I12" t="s">
        <v>7</v>
      </c>
      <c r="J12">
        <v>452</v>
      </c>
      <c r="K12">
        <v>0</v>
      </c>
      <c r="O12" s="103">
        <v>29883</v>
      </c>
      <c r="P12" s="104">
        <v>555</v>
      </c>
      <c r="Q12" s="104">
        <v>0</v>
      </c>
    </row>
    <row r="13" spans="1:17" x14ac:dyDescent="0.3">
      <c r="A13">
        <v>30100</v>
      </c>
      <c r="B13" t="s">
        <v>2</v>
      </c>
      <c r="C13">
        <f>VLOOKUP(A13,Table77[],3,FALSE)</f>
        <v>582</v>
      </c>
      <c r="D13">
        <f>VLOOKUP(A13,Table77[],4,FALSE)</f>
        <v>0</v>
      </c>
      <c r="H13">
        <v>30164</v>
      </c>
      <c r="I13" t="s">
        <v>7</v>
      </c>
      <c r="J13">
        <v>726</v>
      </c>
      <c r="K13">
        <v>0</v>
      </c>
      <c r="O13" s="103">
        <v>29911</v>
      </c>
      <c r="P13" s="104">
        <v>479</v>
      </c>
      <c r="Q13" s="104">
        <v>0</v>
      </c>
    </row>
    <row r="14" spans="1:17" x14ac:dyDescent="0.3">
      <c r="A14">
        <v>30060</v>
      </c>
      <c r="B14" t="s">
        <v>2</v>
      </c>
      <c r="C14">
        <f>VLOOKUP(A14,Table77[],3,FALSE)</f>
        <v>497</v>
      </c>
      <c r="D14">
        <f>VLOOKUP(A14,Table77[],4,FALSE)</f>
        <v>0</v>
      </c>
      <c r="H14">
        <v>30163</v>
      </c>
      <c r="I14" t="s">
        <v>7</v>
      </c>
      <c r="J14">
        <v>161</v>
      </c>
      <c r="K14">
        <v>0</v>
      </c>
      <c r="O14" s="103">
        <v>29913</v>
      </c>
      <c r="P14" s="104">
        <v>417</v>
      </c>
      <c r="Q14" s="104">
        <v>0</v>
      </c>
    </row>
    <row r="15" spans="1:17" x14ac:dyDescent="0.3">
      <c r="A15">
        <v>30065</v>
      </c>
      <c r="B15" t="s">
        <v>2</v>
      </c>
      <c r="C15">
        <f>VLOOKUP(A15,Table77[],3,FALSE)</f>
        <v>478.65</v>
      </c>
      <c r="D15">
        <f>VLOOKUP(A15,Table77[],4,FALSE)</f>
        <v>0</v>
      </c>
      <c r="H15">
        <v>30162</v>
      </c>
      <c r="I15" t="s">
        <v>7</v>
      </c>
      <c r="J15">
        <v>525</v>
      </c>
      <c r="K15">
        <v>0</v>
      </c>
      <c r="O15" s="103">
        <v>29931</v>
      </c>
      <c r="P15" s="104">
        <v>1274</v>
      </c>
      <c r="Q15" s="104">
        <v>0</v>
      </c>
    </row>
    <row r="16" spans="1:17" x14ac:dyDescent="0.3">
      <c r="A16">
        <v>30082</v>
      </c>
      <c r="B16" t="s">
        <v>2</v>
      </c>
      <c r="C16">
        <f>VLOOKUP(A16,Table77[],3,FALSE)</f>
        <v>472.3</v>
      </c>
      <c r="D16">
        <f>VLOOKUP(A16,Table77[],4,FALSE)</f>
        <v>0</v>
      </c>
      <c r="H16">
        <v>30161</v>
      </c>
      <c r="I16" t="s">
        <v>7</v>
      </c>
      <c r="J16">
        <v>291</v>
      </c>
      <c r="K16">
        <v>0</v>
      </c>
      <c r="O16" s="103">
        <v>29934</v>
      </c>
      <c r="P16" s="104">
        <v>533</v>
      </c>
      <c r="Q16" s="104">
        <v>0</v>
      </c>
    </row>
    <row r="17" spans="1:17" x14ac:dyDescent="0.3">
      <c r="A17">
        <v>30127</v>
      </c>
      <c r="B17" t="s">
        <v>2</v>
      </c>
      <c r="C17">
        <f>VLOOKUP(A17,Table77[],3,FALSE)</f>
        <v>492</v>
      </c>
      <c r="D17">
        <f>VLOOKUP(A17,Table77[],4,FALSE)</f>
        <v>492</v>
      </c>
      <c r="H17">
        <v>30160</v>
      </c>
      <c r="I17" t="s">
        <v>7</v>
      </c>
      <c r="J17">
        <v>546</v>
      </c>
      <c r="K17">
        <v>0</v>
      </c>
      <c r="O17" s="103">
        <v>29936</v>
      </c>
      <c r="P17" s="104">
        <v>506</v>
      </c>
      <c r="Q17" s="104">
        <v>0</v>
      </c>
    </row>
    <row r="18" spans="1:17" x14ac:dyDescent="0.3">
      <c r="A18">
        <v>30118</v>
      </c>
      <c r="B18" t="s">
        <v>2</v>
      </c>
      <c r="C18">
        <f>VLOOKUP(A18,Table77[],3,FALSE)</f>
        <v>577</v>
      </c>
      <c r="D18">
        <f>VLOOKUP(A18,Table77[],4,FALSE)</f>
        <v>0</v>
      </c>
      <c r="H18">
        <v>30159</v>
      </c>
      <c r="I18" t="s">
        <v>7</v>
      </c>
      <c r="J18">
        <v>1270</v>
      </c>
      <c r="K18">
        <v>0</v>
      </c>
      <c r="O18" s="103">
        <v>29938</v>
      </c>
      <c r="P18" s="104">
        <v>402</v>
      </c>
      <c r="Q18" s="104">
        <v>402</v>
      </c>
    </row>
    <row r="19" spans="1:17" x14ac:dyDescent="0.3">
      <c r="A19">
        <v>30042</v>
      </c>
      <c r="B19" t="s">
        <v>2</v>
      </c>
      <c r="C19">
        <f>VLOOKUP(A19,Table77[],3,FALSE)</f>
        <v>610</v>
      </c>
      <c r="D19">
        <f>VLOOKUP(A19,Table77[],4,FALSE)</f>
        <v>0</v>
      </c>
      <c r="H19">
        <v>30158</v>
      </c>
      <c r="I19" t="s">
        <v>7</v>
      </c>
      <c r="J19">
        <v>25</v>
      </c>
      <c r="K19">
        <v>0</v>
      </c>
      <c r="O19" s="103">
        <v>29946</v>
      </c>
      <c r="P19" s="104">
        <v>579</v>
      </c>
      <c r="Q19" s="104">
        <v>0</v>
      </c>
    </row>
    <row r="20" spans="1:17" x14ac:dyDescent="0.3">
      <c r="A20">
        <v>30032</v>
      </c>
      <c r="B20" t="s">
        <v>2</v>
      </c>
      <c r="C20">
        <f>VLOOKUP(A20,Table77[],3,FALSE)</f>
        <v>505</v>
      </c>
      <c r="D20">
        <f>VLOOKUP(A20,Table77[],4,FALSE)</f>
        <v>0</v>
      </c>
      <c r="H20">
        <v>30157</v>
      </c>
      <c r="I20" t="s">
        <v>7</v>
      </c>
      <c r="J20">
        <v>526</v>
      </c>
      <c r="K20">
        <v>0</v>
      </c>
      <c r="O20" s="103">
        <v>29964</v>
      </c>
      <c r="P20" s="104">
        <v>873</v>
      </c>
      <c r="Q20" s="104">
        <v>0</v>
      </c>
    </row>
    <row r="21" spans="1:17" x14ac:dyDescent="0.3">
      <c r="A21">
        <v>29964</v>
      </c>
      <c r="B21" t="s">
        <v>2</v>
      </c>
      <c r="C21">
        <f>VLOOKUP(A21,Table77[],3,FALSE)</f>
        <v>873</v>
      </c>
      <c r="D21">
        <f>VLOOKUP(A21,Table77[],4,FALSE)</f>
        <v>0</v>
      </c>
      <c r="H21">
        <v>30156</v>
      </c>
      <c r="I21" t="s">
        <v>7</v>
      </c>
      <c r="J21">
        <v>738</v>
      </c>
      <c r="K21">
        <v>0</v>
      </c>
      <c r="O21" s="103">
        <v>29979</v>
      </c>
      <c r="P21" s="104">
        <v>482</v>
      </c>
      <c r="Q21" s="104">
        <v>0</v>
      </c>
    </row>
    <row r="22" spans="1:17" x14ac:dyDescent="0.3">
      <c r="A22">
        <v>30125</v>
      </c>
      <c r="B22" t="s">
        <v>50</v>
      </c>
      <c r="C22">
        <f>VLOOKUP(A22,Table77[],3,FALSE)</f>
        <v>503</v>
      </c>
      <c r="D22">
        <f>VLOOKUP(A22,Table77[],4,FALSE)</f>
        <v>0</v>
      </c>
      <c r="H22">
        <v>30155</v>
      </c>
      <c r="I22" t="s">
        <v>7</v>
      </c>
      <c r="J22">
        <v>496</v>
      </c>
      <c r="K22">
        <v>0</v>
      </c>
      <c r="O22" s="103">
        <v>29981</v>
      </c>
      <c r="P22" s="104">
        <v>53</v>
      </c>
      <c r="Q22" s="104">
        <v>0</v>
      </c>
    </row>
    <row r="23" spans="1:17" x14ac:dyDescent="0.3">
      <c r="A23">
        <v>30120</v>
      </c>
      <c r="B23" t="s">
        <v>50</v>
      </c>
      <c r="C23">
        <f>VLOOKUP(A23,Table77[],3,FALSE)</f>
        <v>452</v>
      </c>
      <c r="D23">
        <f>VLOOKUP(A23,Table77[],4,FALSE)</f>
        <v>0</v>
      </c>
      <c r="H23">
        <v>30154</v>
      </c>
      <c r="I23" t="s">
        <v>7</v>
      </c>
      <c r="J23">
        <v>453</v>
      </c>
      <c r="K23">
        <v>0</v>
      </c>
      <c r="O23" s="103">
        <v>30000</v>
      </c>
      <c r="P23" s="104">
        <v>509</v>
      </c>
      <c r="Q23" s="104">
        <v>0</v>
      </c>
    </row>
    <row r="24" spans="1:17" x14ac:dyDescent="0.3">
      <c r="A24">
        <v>30071</v>
      </c>
      <c r="B24" t="s">
        <v>50</v>
      </c>
      <c r="C24">
        <f>VLOOKUP(A24,Table77[],3,FALSE)</f>
        <v>1221</v>
      </c>
      <c r="D24">
        <f>VLOOKUP(A24,Table77[],4,FALSE)</f>
        <v>0</v>
      </c>
      <c r="H24">
        <v>30153</v>
      </c>
      <c r="I24" t="s">
        <v>7</v>
      </c>
      <c r="J24">
        <v>1816.5</v>
      </c>
      <c r="K24">
        <v>0</v>
      </c>
      <c r="O24" s="103">
        <v>30002</v>
      </c>
      <c r="P24" s="104">
        <v>439</v>
      </c>
      <c r="Q24" s="104">
        <v>0</v>
      </c>
    </row>
    <row r="25" spans="1:17" x14ac:dyDescent="0.3">
      <c r="A25">
        <v>29913</v>
      </c>
      <c r="B25" t="s">
        <v>50</v>
      </c>
      <c r="C25">
        <f>VLOOKUP(A25,Table77[],3,FALSE)</f>
        <v>417</v>
      </c>
      <c r="D25">
        <f>VLOOKUP(A25,Table77[],4,FALSE)</f>
        <v>0</v>
      </c>
      <c r="H25">
        <v>30152</v>
      </c>
      <c r="I25" t="s">
        <v>7</v>
      </c>
      <c r="J25">
        <v>61</v>
      </c>
      <c r="K25">
        <v>0</v>
      </c>
      <c r="O25" s="103">
        <v>30014</v>
      </c>
      <c r="P25" s="104">
        <v>490</v>
      </c>
      <c r="Q25" s="104">
        <v>0</v>
      </c>
    </row>
    <row r="26" spans="1:17" x14ac:dyDescent="0.3">
      <c r="A26">
        <v>29911</v>
      </c>
      <c r="B26" t="s">
        <v>50</v>
      </c>
      <c r="C26">
        <f>VLOOKUP(A26,Table77[],3,FALSE)</f>
        <v>479</v>
      </c>
      <c r="D26">
        <f>VLOOKUP(A26,Table77[],4,FALSE)</f>
        <v>0</v>
      </c>
      <c r="H26">
        <v>30151</v>
      </c>
      <c r="I26" t="s">
        <v>7</v>
      </c>
      <c r="J26">
        <v>855</v>
      </c>
      <c r="K26">
        <v>0</v>
      </c>
      <c r="O26" s="103">
        <v>30026</v>
      </c>
      <c r="P26" s="104">
        <v>562</v>
      </c>
      <c r="Q26" s="104">
        <v>0</v>
      </c>
    </row>
    <row r="27" spans="1:17" x14ac:dyDescent="0.3">
      <c r="A27">
        <v>29865</v>
      </c>
      <c r="B27" t="s">
        <v>50</v>
      </c>
      <c r="C27">
        <f>VLOOKUP(A27,Table77[],3,FALSE)</f>
        <v>497</v>
      </c>
      <c r="D27">
        <f>VLOOKUP(A27,Table77[],4,FALSE)</f>
        <v>0</v>
      </c>
      <c r="H27">
        <v>30149</v>
      </c>
      <c r="I27" t="s">
        <v>7</v>
      </c>
      <c r="J27">
        <v>453</v>
      </c>
      <c r="K27">
        <v>453</v>
      </c>
      <c r="O27" s="103">
        <v>30030</v>
      </c>
      <c r="P27" s="104">
        <v>771</v>
      </c>
      <c r="Q27" s="104">
        <v>0</v>
      </c>
    </row>
    <row r="28" spans="1:17" x14ac:dyDescent="0.3">
      <c r="A28">
        <v>30086</v>
      </c>
      <c r="B28" t="s">
        <v>50</v>
      </c>
      <c r="C28">
        <f>VLOOKUP(A28,Table77[],3,FALSE)</f>
        <v>1197</v>
      </c>
      <c r="D28">
        <f>VLOOKUP(A28,Table77[],4,FALSE)</f>
        <v>0</v>
      </c>
      <c r="H28">
        <v>30148</v>
      </c>
      <c r="I28" t="s">
        <v>7</v>
      </c>
      <c r="J28">
        <v>447</v>
      </c>
      <c r="K28">
        <v>447</v>
      </c>
      <c r="O28" s="103">
        <v>30032</v>
      </c>
      <c r="P28" s="104">
        <v>505</v>
      </c>
      <c r="Q28" s="104">
        <v>0</v>
      </c>
    </row>
    <row r="29" spans="1:17" x14ac:dyDescent="0.3">
      <c r="A29">
        <v>30097</v>
      </c>
      <c r="B29" t="s">
        <v>50</v>
      </c>
      <c r="C29">
        <f>VLOOKUP(A29,Table77[],3,FALSE)</f>
        <v>416</v>
      </c>
      <c r="D29">
        <f>VLOOKUP(A29,Table77[],4,FALSE)</f>
        <v>0</v>
      </c>
      <c r="H29">
        <v>30147</v>
      </c>
      <c r="I29" t="s">
        <v>7</v>
      </c>
      <c r="J29">
        <v>886</v>
      </c>
      <c r="K29">
        <v>886</v>
      </c>
      <c r="O29" s="103">
        <v>30034</v>
      </c>
      <c r="P29" s="104">
        <v>462</v>
      </c>
      <c r="Q29" s="104">
        <v>0</v>
      </c>
    </row>
    <row r="30" spans="1:17" x14ac:dyDescent="0.3">
      <c r="A30">
        <v>30098</v>
      </c>
      <c r="B30" t="s">
        <v>50</v>
      </c>
      <c r="C30">
        <f>VLOOKUP(A30,Table77[],3,FALSE)</f>
        <v>426</v>
      </c>
      <c r="D30">
        <f>VLOOKUP(A30,Table77[],4,FALSE)</f>
        <v>0</v>
      </c>
      <c r="H30">
        <v>30146</v>
      </c>
      <c r="I30" t="s">
        <v>7</v>
      </c>
      <c r="J30">
        <v>472</v>
      </c>
      <c r="K30">
        <v>0</v>
      </c>
      <c r="O30" s="103">
        <v>30042</v>
      </c>
      <c r="P30" s="104">
        <v>610</v>
      </c>
      <c r="Q30" s="104">
        <v>0</v>
      </c>
    </row>
    <row r="31" spans="1:17" x14ac:dyDescent="0.3">
      <c r="A31">
        <v>30115</v>
      </c>
      <c r="B31" t="s">
        <v>50</v>
      </c>
      <c r="C31">
        <f>VLOOKUP(A31,Table77[],3,FALSE)</f>
        <v>503</v>
      </c>
      <c r="D31">
        <f>VLOOKUP(A31,Table77[],4,FALSE)</f>
        <v>0</v>
      </c>
      <c r="H31">
        <v>30145</v>
      </c>
      <c r="I31" t="s">
        <v>7</v>
      </c>
      <c r="J31">
        <v>484</v>
      </c>
      <c r="K31">
        <v>0</v>
      </c>
      <c r="O31" s="103">
        <v>30048</v>
      </c>
      <c r="P31" s="104">
        <v>534.65</v>
      </c>
      <c r="Q31" s="104">
        <v>0</v>
      </c>
    </row>
    <row r="32" spans="1:17" x14ac:dyDescent="0.3">
      <c r="A32">
        <v>30074</v>
      </c>
      <c r="B32" t="s">
        <v>38</v>
      </c>
      <c r="C32">
        <f>VLOOKUP(A32,Table77[],3,FALSE)</f>
        <v>484</v>
      </c>
      <c r="D32">
        <f>VLOOKUP(A32,Table77[],4,FALSE)</f>
        <v>0</v>
      </c>
      <c r="H32">
        <v>30144</v>
      </c>
      <c r="I32" t="s">
        <v>53</v>
      </c>
      <c r="J32">
        <v>845</v>
      </c>
      <c r="K32">
        <v>0</v>
      </c>
      <c r="O32" s="103">
        <v>30049</v>
      </c>
      <c r="P32" s="104">
        <v>481</v>
      </c>
      <c r="Q32" s="104">
        <v>0</v>
      </c>
    </row>
    <row r="33" spans="1:17" x14ac:dyDescent="0.3">
      <c r="A33">
        <v>30078</v>
      </c>
      <c r="B33" t="s">
        <v>38</v>
      </c>
      <c r="C33">
        <f>VLOOKUP(A33,Table77[],3,FALSE)</f>
        <v>77</v>
      </c>
      <c r="D33">
        <f>VLOOKUP(A33,Table77[],4,FALSE)</f>
        <v>0</v>
      </c>
      <c r="H33">
        <v>30143</v>
      </c>
      <c r="I33" t="s">
        <v>7</v>
      </c>
      <c r="J33">
        <v>404</v>
      </c>
      <c r="K33">
        <v>0</v>
      </c>
      <c r="O33" s="103">
        <v>30058</v>
      </c>
      <c r="P33" s="104">
        <v>501</v>
      </c>
      <c r="Q33" s="104">
        <v>0</v>
      </c>
    </row>
    <row r="34" spans="1:17" x14ac:dyDescent="0.3">
      <c r="A34">
        <v>30026</v>
      </c>
      <c r="B34" t="s">
        <v>38</v>
      </c>
      <c r="C34">
        <f>VLOOKUP(A34,Table77[],3,FALSE)</f>
        <v>562</v>
      </c>
      <c r="D34">
        <f>VLOOKUP(A34,Table77[],4,FALSE)</f>
        <v>0</v>
      </c>
      <c r="H34">
        <v>30142</v>
      </c>
      <c r="I34" t="s">
        <v>7</v>
      </c>
      <c r="J34">
        <v>608</v>
      </c>
      <c r="K34">
        <v>0</v>
      </c>
      <c r="O34" s="103">
        <v>30060</v>
      </c>
      <c r="P34" s="104">
        <v>497</v>
      </c>
      <c r="Q34" s="104">
        <v>0</v>
      </c>
    </row>
    <row r="35" spans="1:17" x14ac:dyDescent="0.3">
      <c r="A35">
        <v>30058</v>
      </c>
      <c r="B35" t="s">
        <v>38</v>
      </c>
      <c r="C35">
        <f>VLOOKUP(A35,Table77[],3,FALSE)</f>
        <v>501</v>
      </c>
      <c r="D35">
        <f>VLOOKUP(A35,Table77[],4,FALSE)</f>
        <v>0</v>
      </c>
      <c r="H35">
        <v>30141</v>
      </c>
      <c r="I35" t="s">
        <v>7</v>
      </c>
      <c r="J35">
        <v>602</v>
      </c>
      <c r="K35">
        <v>0</v>
      </c>
      <c r="O35" s="103">
        <v>30064</v>
      </c>
      <c r="P35" s="104">
        <v>717</v>
      </c>
      <c r="Q35" s="104">
        <v>0</v>
      </c>
    </row>
    <row r="36" spans="1:17" x14ac:dyDescent="0.3">
      <c r="A36">
        <v>29979</v>
      </c>
      <c r="B36" t="s">
        <v>38</v>
      </c>
      <c r="C36">
        <f>VLOOKUP(A36,Table77[],3,FALSE)</f>
        <v>482</v>
      </c>
      <c r="D36">
        <f>VLOOKUP(A36,Table77[],4,FALSE)</f>
        <v>0</v>
      </c>
      <c r="H36">
        <v>30139</v>
      </c>
      <c r="I36" t="s">
        <v>7</v>
      </c>
      <c r="J36">
        <v>388</v>
      </c>
      <c r="K36">
        <v>0</v>
      </c>
      <c r="O36" s="103">
        <v>30065</v>
      </c>
      <c r="P36" s="104">
        <v>478.65</v>
      </c>
      <c r="Q36" s="104">
        <v>0</v>
      </c>
    </row>
    <row r="37" spans="1:17" x14ac:dyDescent="0.3">
      <c r="A37">
        <v>30079</v>
      </c>
      <c r="B37" t="s">
        <v>38</v>
      </c>
      <c r="C37">
        <f>VLOOKUP(A37,Table77[],3,FALSE)</f>
        <v>513</v>
      </c>
      <c r="D37">
        <f>VLOOKUP(A37,Table77[],4,FALSE)</f>
        <v>0</v>
      </c>
      <c r="H37">
        <v>30137</v>
      </c>
      <c r="I37" t="s">
        <v>7</v>
      </c>
      <c r="J37">
        <v>1009</v>
      </c>
      <c r="K37">
        <v>0</v>
      </c>
      <c r="O37" s="103">
        <v>30066</v>
      </c>
      <c r="P37" s="104">
        <v>101</v>
      </c>
      <c r="Q37" s="104">
        <v>0</v>
      </c>
    </row>
    <row r="38" spans="1:17" x14ac:dyDescent="0.3">
      <c r="A38">
        <v>30108</v>
      </c>
      <c r="B38" t="s">
        <v>38</v>
      </c>
      <c r="C38">
        <f>VLOOKUP(A38,Table77[],3,FALSE)</f>
        <v>465</v>
      </c>
      <c r="D38">
        <f>VLOOKUP(A38,Table77[],4,FALSE)</f>
        <v>465</v>
      </c>
      <c r="H38">
        <v>30136</v>
      </c>
      <c r="I38" t="s">
        <v>7</v>
      </c>
      <c r="J38">
        <v>908</v>
      </c>
      <c r="K38">
        <v>0</v>
      </c>
      <c r="O38" s="103">
        <v>30067</v>
      </c>
      <c r="P38" s="104">
        <v>338</v>
      </c>
      <c r="Q38" s="104">
        <v>338</v>
      </c>
    </row>
    <row r="39" spans="1:17" x14ac:dyDescent="0.3">
      <c r="A39">
        <v>30014</v>
      </c>
      <c r="B39" t="s">
        <v>38</v>
      </c>
      <c r="C39">
        <f>VLOOKUP(A39,Table77[],3,FALSE)</f>
        <v>490</v>
      </c>
      <c r="D39">
        <f>VLOOKUP(A39,Table77[],4,FALSE)</f>
        <v>0</v>
      </c>
      <c r="H39">
        <v>30133</v>
      </c>
      <c r="I39" t="s">
        <v>7</v>
      </c>
      <c r="J39">
        <v>58</v>
      </c>
      <c r="K39">
        <v>0</v>
      </c>
      <c r="O39" s="103">
        <v>30068</v>
      </c>
      <c r="P39" s="104">
        <v>23</v>
      </c>
      <c r="Q39" s="104">
        <v>0</v>
      </c>
    </row>
    <row r="40" spans="1:17" x14ac:dyDescent="0.3">
      <c r="A40">
        <v>29727</v>
      </c>
      <c r="B40" t="s">
        <v>38</v>
      </c>
      <c r="C40">
        <f>VLOOKUP(A40,Table77[],3,FALSE)</f>
        <v>1456</v>
      </c>
      <c r="D40">
        <f>VLOOKUP(A40,Table77[],4,FALSE)</f>
        <v>0</v>
      </c>
      <c r="H40">
        <v>30132</v>
      </c>
      <c r="I40" t="s">
        <v>7</v>
      </c>
      <c r="J40">
        <v>553</v>
      </c>
      <c r="K40">
        <v>0</v>
      </c>
      <c r="O40" s="103">
        <v>30069</v>
      </c>
      <c r="P40" s="104">
        <v>771</v>
      </c>
      <c r="Q40" s="104">
        <v>0</v>
      </c>
    </row>
    <row r="41" spans="1:17" x14ac:dyDescent="0.3">
      <c r="A41">
        <v>30111</v>
      </c>
      <c r="B41" t="s">
        <v>3</v>
      </c>
      <c r="C41">
        <f>VLOOKUP(A41,Table77[],3,FALSE)</f>
        <v>630</v>
      </c>
      <c r="D41">
        <f>VLOOKUP(A41,Table77[],4,FALSE)</f>
        <v>0</v>
      </c>
      <c r="H41">
        <v>30131</v>
      </c>
      <c r="I41" t="s">
        <v>7</v>
      </c>
      <c r="J41">
        <v>1043</v>
      </c>
      <c r="K41">
        <v>0</v>
      </c>
      <c r="O41" s="103">
        <v>30070</v>
      </c>
      <c r="P41" s="104">
        <v>476</v>
      </c>
      <c r="Q41" s="104">
        <v>476</v>
      </c>
    </row>
    <row r="42" spans="1:17" x14ac:dyDescent="0.3">
      <c r="A42">
        <v>30103</v>
      </c>
      <c r="B42" t="s">
        <v>3</v>
      </c>
      <c r="C42">
        <f>VLOOKUP(A42,Table77[],3,FALSE)</f>
        <v>578</v>
      </c>
      <c r="D42">
        <f>VLOOKUP(A42,Table77[],4,FALSE)</f>
        <v>0</v>
      </c>
      <c r="H42">
        <v>30129</v>
      </c>
      <c r="I42" t="s">
        <v>119</v>
      </c>
      <c r="J42">
        <v>489</v>
      </c>
      <c r="K42">
        <v>0</v>
      </c>
      <c r="O42" s="103">
        <v>30071</v>
      </c>
      <c r="P42" s="104">
        <v>1221</v>
      </c>
      <c r="Q42" s="104">
        <v>0</v>
      </c>
    </row>
    <row r="43" spans="1:17" x14ac:dyDescent="0.3">
      <c r="A43">
        <v>29931</v>
      </c>
      <c r="B43" t="s">
        <v>3</v>
      </c>
      <c r="C43">
        <f>VLOOKUP(A43,Table77[],3,FALSE)</f>
        <v>1274</v>
      </c>
      <c r="D43">
        <f>VLOOKUP(A43,Table77[],4,FALSE)</f>
        <v>0</v>
      </c>
      <c r="H43">
        <v>30128</v>
      </c>
      <c r="I43" t="s">
        <v>53</v>
      </c>
      <c r="J43">
        <v>456</v>
      </c>
      <c r="K43">
        <v>0</v>
      </c>
      <c r="O43" s="103">
        <v>30072</v>
      </c>
      <c r="P43" s="104">
        <v>574</v>
      </c>
      <c r="Q43" s="104">
        <v>0</v>
      </c>
    </row>
    <row r="44" spans="1:17" x14ac:dyDescent="0.3">
      <c r="A44">
        <v>30089</v>
      </c>
      <c r="B44" t="s">
        <v>3</v>
      </c>
      <c r="C44">
        <f>VLOOKUP(A44,Table77[],3,FALSE)</f>
        <v>56</v>
      </c>
      <c r="D44">
        <f>VLOOKUP(A44,Table77[],4,FALSE)</f>
        <v>0</v>
      </c>
      <c r="H44">
        <v>30127</v>
      </c>
      <c r="I44" t="s">
        <v>11</v>
      </c>
      <c r="J44">
        <v>492</v>
      </c>
      <c r="K44">
        <v>492</v>
      </c>
      <c r="O44" s="103">
        <v>30074</v>
      </c>
      <c r="P44" s="104">
        <v>484</v>
      </c>
      <c r="Q44" s="104">
        <v>0</v>
      </c>
    </row>
    <row r="45" spans="1:17" x14ac:dyDescent="0.3">
      <c r="A45">
        <v>30102</v>
      </c>
      <c r="B45" t="s">
        <v>3</v>
      </c>
      <c r="C45">
        <f>VLOOKUP(A45,Table77[],3,FALSE)</f>
        <v>516.65</v>
      </c>
      <c r="D45">
        <f>VLOOKUP(A45,Table77[],4,FALSE)</f>
        <v>0</v>
      </c>
      <c r="H45">
        <v>30126</v>
      </c>
      <c r="I45" t="s">
        <v>66</v>
      </c>
      <c r="J45">
        <v>638</v>
      </c>
      <c r="K45">
        <v>638</v>
      </c>
      <c r="O45" s="103">
        <v>30075</v>
      </c>
      <c r="P45" s="104">
        <v>1317</v>
      </c>
      <c r="Q45" s="104">
        <v>0</v>
      </c>
    </row>
    <row r="46" spans="1:17" x14ac:dyDescent="0.3">
      <c r="A46">
        <v>29701</v>
      </c>
      <c r="B46" t="s">
        <v>3</v>
      </c>
      <c r="C46">
        <f>VLOOKUP(A46,Table77[],3,FALSE)</f>
        <v>486</v>
      </c>
      <c r="D46">
        <f>VLOOKUP(A46,Table77[],4,FALSE)</f>
        <v>0</v>
      </c>
      <c r="H46">
        <v>30125</v>
      </c>
      <c r="I46" t="s">
        <v>91</v>
      </c>
      <c r="J46">
        <v>503</v>
      </c>
      <c r="K46">
        <v>0</v>
      </c>
      <c r="O46" s="103">
        <v>30077</v>
      </c>
      <c r="P46" s="104">
        <v>418</v>
      </c>
      <c r="Q46" s="104">
        <v>0</v>
      </c>
    </row>
    <row r="47" spans="1:17" x14ac:dyDescent="0.3">
      <c r="A47">
        <v>30002</v>
      </c>
      <c r="B47" t="s">
        <v>3</v>
      </c>
      <c r="C47">
        <f>VLOOKUP(A47,Table77[],3,FALSE)</f>
        <v>439</v>
      </c>
      <c r="D47">
        <f>VLOOKUP(A47,Table77[],4,FALSE)</f>
        <v>0</v>
      </c>
      <c r="H47">
        <v>30124</v>
      </c>
      <c r="I47" t="s">
        <v>12</v>
      </c>
      <c r="J47">
        <v>442</v>
      </c>
      <c r="K47">
        <v>0</v>
      </c>
      <c r="O47" s="103">
        <v>30078</v>
      </c>
      <c r="P47" s="104">
        <v>77</v>
      </c>
      <c r="Q47" s="104">
        <v>0</v>
      </c>
    </row>
    <row r="48" spans="1:17" x14ac:dyDescent="0.3">
      <c r="A48">
        <v>30092</v>
      </c>
      <c r="B48" t="s">
        <v>3</v>
      </c>
      <c r="C48">
        <f>VLOOKUP(A48,Table77[],3,FALSE)</f>
        <v>506</v>
      </c>
      <c r="D48">
        <f>VLOOKUP(A48,Table77[],4,FALSE)</f>
        <v>0</v>
      </c>
      <c r="H48">
        <v>30123</v>
      </c>
      <c r="I48" t="s">
        <v>12</v>
      </c>
      <c r="J48">
        <v>407</v>
      </c>
      <c r="K48">
        <v>0</v>
      </c>
      <c r="O48" s="103">
        <v>30079</v>
      </c>
      <c r="P48" s="104">
        <v>513</v>
      </c>
      <c r="Q48" s="104">
        <v>0</v>
      </c>
    </row>
    <row r="49" spans="1:17" x14ac:dyDescent="0.3">
      <c r="A49">
        <v>29807</v>
      </c>
      <c r="B49" t="s">
        <v>3</v>
      </c>
      <c r="C49">
        <f>VLOOKUP(A49,Table77[],3,FALSE)</f>
        <v>1116</v>
      </c>
      <c r="D49">
        <f>VLOOKUP(A49,Table77[],4,FALSE)</f>
        <v>0</v>
      </c>
      <c r="H49">
        <v>30122</v>
      </c>
      <c r="I49" t="s">
        <v>7</v>
      </c>
      <c r="J49">
        <v>0</v>
      </c>
      <c r="K49">
        <v>0</v>
      </c>
      <c r="O49" s="103">
        <v>30080</v>
      </c>
      <c r="P49" s="104">
        <v>467</v>
      </c>
      <c r="Q49" s="104">
        <v>0</v>
      </c>
    </row>
    <row r="50" spans="1:17" x14ac:dyDescent="0.3">
      <c r="A50">
        <v>30068</v>
      </c>
      <c r="B50" t="s">
        <v>3</v>
      </c>
      <c r="C50">
        <f>VLOOKUP(A50,Table77[],3,FALSE)</f>
        <v>23</v>
      </c>
      <c r="D50">
        <f>VLOOKUP(A50,Table77[],4,FALSE)</f>
        <v>0</v>
      </c>
      <c r="H50">
        <v>30120</v>
      </c>
      <c r="I50" t="s">
        <v>91</v>
      </c>
      <c r="J50">
        <v>452</v>
      </c>
      <c r="K50">
        <v>0</v>
      </c>
      <c r="O50" s="103">
        <v>30081</v>
      </c>
      <c r="P50" s="104">
        <v>1361</v>
      </c>
      <c r="Q50" s="104">
        <v>1361</v>
      </c>
    </row>
    <row r="51" spans="1:17" x14ac:dyDescent="0.3">
      <c r="A51">
        <v>29934</v>
      </c>
      <c r="B51" t="s">
        <v>3</v>
      </c>
      <c r="C51">
        <f>VLOOKUP(A51,Table77[],3,FALSE)</f>
        <v>533</v>
      </c>
      <c r="D51">
        <f>VLOOKUP(A51,Table77[],4,FALSE)</f>
        <v>0</v>
      </c>
      <c r="H51">
        <v>30118</v>
      </c>
      <c r="I51" t="s">
        <v>11</v>
      </c>
      <c r="J51">
        <v>577</v>
      </c>
      <c r="K51">
        <v>0</v>
      </c>
      <c r="O51" s="103">
        <v>30082</v>
      </c>
      <c r="P51" s="104">
        <v>472.3</v>
      </c>
      <c r="Q51" s="104">
        <v>0</v>
      </c>
    </row>
    <row r="52" spans="1:17" x14ac:dyDescent="0.3">
      <c r="A52">
        <v>30091</v>
      </c>
      <c r="B52" t="s">
        <v>3</v>
      </c>
      <c r="C52">
        <f>VLOOKUP(A52,Table77[],3,FALSE)</f>
        <v>454</v>
      </c>
      <c r="D52">
        <f>VLOOKUP(A52,Table77[],4,FALSE)</f>
        <v>454</v>
      </c>
      <c r="H52">
        <v>30117</v>
      </c>
      <c r="I52" t="s">
        <v>8</v>
      </c>
      <c r="J52">
        <v>45</v>
      </c>
      <c r="K52">
        <v>0</v>
      </c>
      <c r="O52" s="103">
        <v>30083</v>
      </c>
      <c r="P52" s="104">
        <v>529</v>
      </c>
      <c r="Q52" s="104">
        <v>0</v>
      </c>
    </row>
    <row r="53" spans="1:17" x14ac:dyDescent="0.3">
      <c r="A53">
        <v>30077</v>
      </c>
      <c r="B53" t="s">
        <v>1</v>
      </c>
      <c r="C53">
        <f>VLOOKUP(A53,Table77[],3,FALSE)</f>
        <v>418</v>
      </c>
      <c r="D53">
        <f>VLOOKUP(A53,Table77[],4,FALSE)</f>
        <v>0</v>
      </c>
      <c r="H53">
        <v>30115</v>
      </c>
      <c r="I53" t="s">
        <v>91</v>
      </c>
      <c r="J53">
        <v>503</v>
      </c>
      <c r="K53">
        <v>0</v>
      </c>
      <c r="O53" s="103">
        <v>30084</v>
      </c>
      <c r="P53" s="104">
        <v>500</v>
      </c>
      <c r="Q53" s="104">
        <v>0</v>
      </c>
    </row>
    <row r="54" spans="1:17" x14ac:dyDescent="0.3">
      <c r="A54">
        <v>30070</v>
      </c>
      <c r="B54" t="s">
        <v>1</v>
      </c>
      <c r="C54">
        <f>VLOOKUP(A54,Table77[],3,FALSE)</f>
        <v>476</v>
      </c>
      <c r="D54">
        <f>VLOOKUP(A54,Table77[],4,FALSE)</f>
        <v>476</v>
      </c>
      <c r="H54">
        <v>30114</v>
      </c>
      <c r="I54" t="s">
        <v>66</v>
      </c>
      <c r="J54">
        <v>628</v>
      </c>
      <c r="K54">
        <v>0</v>
      </c>
      <c r="O54" s="103">
        <v>30085</v>
      </c>
      <c r="P54" s="104">
        <v>86</v>
      </c>
      <c r="Q54" s="104">
        <v>0</v>
      </c>
    </row>
    <row r="55" spans="1:17" x14ac:dyDescent="0.3">
      <c r="A55">
        <v>30093</v>
      </c>
      <c r="B55" t="s">
        <v>1</v>
      </c>
      <c r="C55">
        <f>VLOOKUP(A55,Table77[],3,FALSE)</f>
        <v>548</v>
      </c>
      <c r="D55">
        <f>VLOOKUP(A55,Table77[],4,FALSE)</f>
        <v>0</v>
      </c>
      <c r="H55">
        <v>30113</v>
      </c>
      <c r="I55" t="s">
        <v>7</v>
      </c>
      <c r="J55">
        <v>467</v>
      </c>
      <c r="K55">
        <v>0</v>
      </c>
      <c r="O55" s="103">
        <v>30086</v>
      </c>
      <c r="P55" s="104">
        <v>1197</v>
      </c>
      <c r="Q55" s="104">
        <v>0</v>
      </c>
    </row>
    <row r="56" spans="1:17" x14ac:dyDescent="0.3">
      <c r="A56">
        <v>30048</v>
      </c>
      <c r="B56" t="s">
        <v>1</v>
      </c>
      <c r="C56">
        <f>VLOOKUP(A56,Table77[],3,FALSE)</f>
        <v>534.65</v>
      </c>
      <c r="D56">
        <f>VLOOKUP(A56,Table77[],4,FALSE)</f>
        <v>0</v>
      </c>
      <c r="H56">
        <v>30112</v>
      </c>
      <c r="I56" t="s">
        <v>66</v>
      </c>
      <c r="J56">
        <v>506</v>
      </c>
      <c r="K56">
        <v>0</v>
      </c>
      <c r="O56" s="103">
        <v>30087</v>
      </c>
      <c r="P56" s="104">
        <v>23</v>
      </c>
      <c r="Q56" s="104">
        <v>0</v>
      </c>
    </row>
    <row r="57" spans="1:17" x14ac:dyDescent="0.3">
      <c r="A57">
        <v>30081</v>
      </c>
      <c r="B57" t="s">
        <v>1</v>
      </c>
      <c r="C57">
        <f>VLOOKUP(A57,Table77[],3,FALSE)</f>
        <v>1361</v>
      </c>
      <c r="D57">
        <f>VLOOKUP(A57,Table77[],4,FALSE)</f>
        <v>1361</v>
      </c>
      <c r="H57">
        <v>30111</v>
      </c>
      <c r="I57" t="s">
        <v>9</v>
      </c>
      <c r="J57">
        <v>630</v>
      </c>
      <c r="K57">
        <v>0</v>
      </c>
      <c r="O57" s="103">
        <v>30088</v>
      </c>
      <c r="P57" s="104">
        <v>478</v>
      </c>
      <c r="Q57" s="104">
        <v>0</v>
      </c>
    </row>
    <row r="58" spans="1:17" x14ac:dyDescent="0.3">
      <c r="A58">
        <v>30095</v>
      </c>
      <c r="B58" t="s">
        <v>1</v>
      </c>
      <c r="C58">
        <f>VLOOKUP(A58,Table77[],3,FALSE)</f>
        <v>715</v>
      </c>
      <c r="D58">
        <f>VLOOKUP(A58,Table77[],4,FALSE)</f>
        <v>0</v>
      </c>
      <c r="H58">
        <v>30110</v>
      </c>
      <c r="I58" t="s">
        <v>119</v>
      </c>
      <c r="J58">
        <v>882</v>
      </c>
      <c r="K58">
        <v>0</v>
      </c>
      <c r="O58" s="103">
        <v>30089</v>
      </c>
      <c r="P58" s="104">
        <v>56</v>
      </c>
      <c r="Q58" s="104">
        <v>0</v>
      </c>
    </row>
    <row r="59" spans="1:17" x14ac:dyDescent="0.3">
      <c r="A59">
        <v>30084</v>
      </c>
      <c r="B59" t="s">
        <v>1</v>
      </c>
      <c r="C59">
        <f>VLOOKUP(A59,Table77[],3,FALSE)</f>
        <v>500</v>
      </c>
      <c r="D59">
        <f>VLOOKUP(A59,Table77[],4,FALSE)</f>
        <v>0</v>
      </c>
      <c r="H59">
        <v>30109</v>
      </c>
      <c r="I59" t="s">
        <v>11</v>
      </c>
      <c r="J59">
        <v>449</v>
      </c>
      <c r="K59">
        <v>0</v>
      </c>
      <c r="O59" s="103">
        <v>30090</v>
      </c>
      <c r="P59" s="104">
        <v>2195</v>
      </c>
      <c r="Q59" s="104">
        <v>0</v>
      </c>
    </row>
    <row r="60" spans="1:17" x14ac:dyDescent="0.3">
      <c r="A60">
        <v>30117</v>
      </c>
      <c r="B60" t="s">
        <v>1</v>
      </c>
      <c r="C60">
        <f>VLOOKUP(A60,Table77[],3,FALSE)</f>
        <v>45</v>
      </c>
      <c r="D60">
        <f>VLOOKUP(A60,Table77[],4,FALSE)</f>
        <v>0</v>
      </c>
      <c r="H60">
        <v>30108</v>
      </c>
      <c r="I60" t="s">
        <v>18</v>
      </c>
      <c r="J60">
        <v>465</v>
      </c>
      <c r="K60">
        <v>465</v>
      </c>
      <c r="O60" s="103">
        <v>30091</v>
      </c>
      <c r="P60" s="104">
        <v>454</v>
      </c>
      <c r="Q60" s="104">
        <v>454</v>
      </c>
    </row>
    <row r="61" spans="1:17" x14ac:dyDescent="0.3">
      <c r="A61">
        <v>30114</v>
      </c>
      <c r="B61" t="s">
        <v>64</v>
      </c>
      <c r="C61">
        <f>VLOOKUP(A61,Table77[],3,FALSE)</f>
        <v>628</v>
      </c>
      <c r="D61">
        <f>VLOOKUP(A61,Table77[],4,FALSE)</f>
        <v>0</v>
      </c>
      <c r="H61">
        <v>30106</v>
      </c>
      <c r="I61" t="s">
        <v>11</v>
      </c>
      <c r="J61">
        <v>510</v>
      </c>
      <c r="K61">
        <v>0</v>
      </c>
      <c r="O61" s="103">
        <v>30092</v>
      </c>
      <c r="P61" s="104">
        <v>506</v>
      </c>
      <c r="Q61" s="104">
        <v>0</v>
      </c>
    </row>
    <row r="62" spans="1:17" x14ac:dyDescent="0.3">
      <c r="A62">
        <v>30112</v>
      </c>
      <c r="B62" t="s">
        <v>64</v>
      </c>
      <c r="C62">
        <f>VLOOKUP(A62,Table77[],3,FALSE)</f>
        <v>506</v>
      </c>
      <c r="D62">
        <f>VLOOKUP(A62,Table77[],4,FALSE)</f>
        <v>0</v>
      </c>
      <c r="H62">
        <v>30105</v>
      </c>
      <c r="I62" t="s">
        <v>119</v>
      </c>
      <c r="J62">
        <v>495</v>
      </c>
      <c r="K62">
        <v>0</v>
      </c>
      <c r="O62" s="103">
        <v>30093</v>
      </c>
      <c r="P62" s="104">
        <v>548</v>
      </c>
      <c r="Q62" s="104">
        <v>0</v>
      </c>
    </row>
    <row r="63" spans="1:17" x14ac:dyDescent="0.3">
      <c r="A63">
        <v>30000</v>
      </c>
      <c r="B63" t="s">
        <v>64</v>
      </c>
      <c r="C63">
        <f>VLOOKUP(A63,Table77[],3,FALSE)</f>
        <v>509</v>
      </c>
      <c r="D63">
        <f>VLOOKUP(A63,Table77[],4,FALSE)</f>
        <v>0</v>
      </c>
      <c r="H63">
        <v>30104</v>
      </c>
      <c r="I63" t="s">
        <v>53</v>
      </c>
      <c r="J63">
        <v>595</v>
      </c>
      <c r="K63">
        <v>0</v>
      </c>
      <c r="O63" s="103">
        <v>30094</v>
      </c>
      <c r="P63" s="104">
        <v>748</v>
      </c>
      <c r="Q63" s="104">
        <v>0</v>
      </c>
    </row>
    <row r="64" spans="1:17" x14ac:dyDescent="0.3">
      <c r="A64">
        <v>30049</v>
      </c>
      <c r="B64" t="s">
        <v>64</v>
      </c>
      <c r="C64">
        <f>VLOOKUP(A64,Table77[],3,FALSE)</f>
        <v>481</v>
      </c>
      <c r="D64">
        <f>VLOOKUP(A64,Table77[],4,FALSE)</f>
        <v>0</v>
      </c>
      <c r="H64">
        <v>30103</v>
      </c>
      <c r="I64" t="s">
        <v>9</v>
      </c>
      <c r="J64">
        <v>578</v>
      </c>
      <c r="K64">
        <v>0</v>
      </c>
      <c r="O64" s="103">
        <v>30095</v>
      </c>
      <c r="P64" s="104">
        <v>715</v>
      </c>
      <c r="Q64" s="104">
        <v>0</v>
      </c>
    </row>
    <row r="65" spans="1:17" x14ac:dyDescent="0.3">
      <c r="A65">
        <v>30066</v>
      </c>
      <c r="B65" t="s">
        <v>64</v>
      </c>
      <c r="C65">
        <f>VLOOKUP(A65,Table77[],3,FALSE)</f>
        <v>101</v>
      </c>
      <c r="D65">
        <f>VLOOKUP(A65,Table77[],4,FALSE)</f>
        <v>0</v>
      </c>
      <c r="H65">
        <v>30102</v>
      </c>
      <c r="I65" t="s">
        <v>9</v>
      </c>
      <c r="J65">
        <v>516.65</v>
      </c>
      <c r="K65">
        <v>0</v>
      </c>
      <c r="O65" s="103">
        <v>30096</v>
      </c>
      <c r="P65" s="104">
        <v>1301</v>
      </c>
      <c r="Q65" s="104">
        <v>0</v>
      </c>
    </row>
    <row r="66" spans="1:17" x14ac:dyDescent="0.3">
      <c r="A66">
        <v>29936</v>
      </c>
      <c r="B66" t="s">
        <v>64</v>
      </c>
      <c r="C66">
        <f>VLOOKUP(A66,Table77[],3,FALSE)</f>
        <v>506</v>
      </c>
      <c r="D66">
        <f>VLOOKUP(A66,Table77[],4,FALSE)</f>
        <v>0</v>
      </c>
      <c r="H66">
        <v>30101</v>
      </c>
      <c r="I66" t="s">
        <v>11</v>
      </c>
      <c r="J66">
        <v>476</v>
      </c>
      <c r="K66">
        <v>476</v>
      </c>
      <c r="O66" s="103">
        <v>30097</v>
      </c>
      <c r="P66" s="104">
        <v>416</v>
      </c>
      <c r="Q66" s="104">
        <v>0</v>
      </c>
    </row>
    <row r="67" spans="1:17" x14ac:dyDescent="0.3">
      <c r="A67">
        <v>30080</v>
      </c>
      <c r="B67" t="s">
        <v>64</v>
      </c>
      <c r="C67">
        <f>VLOOKUP(A67,Table77[],3,FALSE)</f>
        <v>467</v>
      </c>
      <c r="D67">
        <f>VLOOKUP(A67,Table77[],4,FALSE)</f>
        <v>0</v>
      </c>
      <c r="H67">
        <v>30100</v>
      </c>
      <c r="I67" t="s">
        <v>11</v>
      </c>
      <c r="J67">
        <v>582</v>
      </c>
      <c r="K67">
        <v>0</v>
      </c>
      <c r="O67" s="103">
        <v>30098</v>
      </c>
      <c r="P67" s="104">
        <v>426</v>
      </c>
      <c r="Q67" s="104">
        <v>0</v>
      </c>
    </row>
    <row r="68" spans="1:17" x14ac:dyDescent="0.3">
      <c r="A68">
        <v>30126</v>
      </c>
      <c r="B68" t="s">
        <v>64</v>
      </c>
      <c r="C68">
        <f>VLOOKUP(A68,Table77[],3,FALSE)</f>
        <v>638</v>
      </c>
      <c r="D68">
        <f>VLOOKUP(A68,Table77[],4,FALSE)</f>
        <v>638</v>
      </c>
      <c r="H68">
        <v>30098</v>
      </c>
      <c r="I68" t="s">
        <v>91</v>
      </c>
      <c r="J68">
        <v>426</v>
      </c>
      <c r="K68">
        <v>0</v>
      </c>
      <c r="O68" s="103">
        <v>30100</v>
      </c>
      <c r="P68" s="104">
        <v>582</v>
      </c>
      <c r="Q68" s="104">
        <v>0</v>
      </c>
    </row>
    <row r="69" spans="1:17" x14ac:dyDescent="0.3">
      <c r="A69">
        <v>30075</v>
      </c>
      <c r="B69" t="s">
        <v>64</v>
      </c>
      <c r="C69">
        <f>VLOOKUP(A69,Table77[],3,FALSE)</f>
        <v>1317</v>
      </c>
      <c r="D69">
        <f>VLOOKUP(A69,Table77[],4,FALSE)</f>
        <v>0</v>
      </c>
      <c r="H69">
        <v>30097</v>
      </c>
      <c r="I69" t="s">
        <v>91</v>
      </c>
      <c r="J69">
        <v>416</v>
      </c>
      <c r="K69">
        <v>0</v>
      </c>
      <c r="O69" s="103">
        <v>30101</v>
      </c>
      <c r="P69" s="104">
        <v>476</v>
      </c>
      <c r="Q69" s="104">
        <v>476</v>
      </c>
    </row>
    <row r="70" spans="1:17" x14ac:dyDescent="0.3">
      <c r="A70">
        <v>29946</v>
      </c>
      <c r="B70" t="s">
        <v>64</v>
      </c>
      <c r="C70">
        <f>VLOOKUP(A70,Table77[],3,FALSE)</f>
        <v>579</v>
      </c>
      <c r="D70">
        <f>VLOOKUP(A70,Table77[],4,FALSE)</f>
        <v>0</v>
      </c>
      <c r="H70">
        <v>30096</v>
      </c>
      <c r="I70" t="s">
        <v>53</v>
      </c>
      <c r="J70">
        <v>1301</v>
      </c>
      <c r="K70">
        <v>0</v>
      </c>
      <c r="O70" s="103">
        <v>30102</v>
      </c>
      <c r="P70" s="104">
        <v>516.65</v>
      </c>
      <c r="Q70" s="104">
        <v>0</v>
      </c>
    </row>
    <row r="71" spans="1:17" x14ac:dyDescent="0.3">
      <c r="A71">
        <v>30090</v>
      </c>
      <c r="B71" t="s">
        <v>64</v>
      </c>
      <c r="C71">
        <f>VLOOKUP(A71,Table77[],3,FALSE)</f>
        <v>2195</v>
      </c>
      <c r="D71">
        <f>VLOOKUP(A71,Table77[],4,FALSE)</f>
        <v>0</v>
      </c>
      <c r="H71">
        <v>30095</v>
      </c>
      <c r="I71" t="s">
        <v>8</v>
      </c>
      <c r="J71">
        <v>715</v>
      </c>
      <c r="K71">
        <v>0</v>
      </c>
      <c r="O71" s="103">
        <v>30103</v>
      </c>
      <c r="P71" s="104">
        <v>578</v>
      </c>
      <c r="Q71" s="104">
        <v>0</v>
      </c>
    </row>
    <row r="72" spans="1:17" x14ac:dyDescent="0.3">
      <c r="A72">
        <v>30145</v>
      </c>
      <c r="B72" t="s">
        <v>64</v>
      </c>
      <c r="C72">
        <f>VLOOKUP(A72,Table77[],3,FALSE)</f>
        <v>484</v>
      </c>
      <c r="D72">
        <f>VLOOKUP(A72,Table77[],4,FALSE)</f>
        <v>0</v>
      </c>
      <c r="H72">
        <v>30094</v>
      </c>
      <c r="I72" t="s">
        <v>53</v>
      </c>
      <c r="J72">
        <v>748</v>
      </c>
      <c r="K72">
        <v>0</v>
      </c>
      <c r="O72" s="103">
        <v>30104</v>
      </c>
      <c r="P72" s="104">
        <v>595</v>
      </c>
      <c r="Q72" s="104">
        <v>0</v>
      </c>
    </row>
    <row r="73" spans="1:17" x14ac:dyDescent="0.3">
      <c r="A73">
        <v>30128</v>
      </c>
      <c r="B73" t="s">
        <v>52</v>
      </c>
      <c r="C73">
        <f>VLOOKUP(A73,Table77[],3,FALSE)</f>
        <v>456</v>
      </c>
      <c r="D73">
        <f>VLOOKUP(A73,Table77[],4,FALSE)</f>
        <v>0</v>
      </c>
      <c r="H73">
        <v>30093</v>
      </c>
      <c r="I73" t="s">
        <v>8</v>
      </c>
      <c r="J73">
        <v>548</v>
      </c>
      <c r="K73">
        <v>0</v>
      </c>
      <c r="O73" s="103">
        <v>30105</v>
      </c>
      <c r="P73" s="104">
        <v>495</v>
      </c>
      <c r="Q73" s="104">
        <v>0</v>
      </c>
    </row>
    <row r="74" spans="1:17" x14ac:dyDescent="0.3">
      <c r="A74">
        <v>30067</v>
      </c>
      <c r="B74" t="s">
        <v>52</v>
      </c>
      <c r="C74">
        <f>VLOOKUP(A74,Table77[],3,FALSE)</f>
        <v>338</v>
      </c>
      <c r="D74">
        <f>VLOOKUP(A74,Table77[],4,FALSE)</f>
        <v>338</v>
      </c>
      <c r="H74">
        <v>30092</v>
      </c>
      <c r="I74" t="s">
        <v>9</v>
      </c>
      <c r="J74">
        <v>506</v>
      </c>
      <c r="K74">
        <v>0</v>
      </c>
      <c r="O74" s="103">
        <v>30106</v>
      </c>
      <c r="P74" s="104">
        <v>510</v>
      </c>
      <c r="Q74" s="104">
        <v>0</v>
      </c>
    </row>
    <row r="75" spans="1:17" x14ac:dyDescent="0.3">
      <c r="A75">
        <v>29837</v>
      </c>
      <c r="B75" t="s">
        <v>52</v>
      </c>
      <c r="C75">
        <f>VLOOKUP(A75,Table77[],3,FALSE)</f>
        <v>637</v>
      </c>
      <c r="D75">
        <f>VLOOKUP(A75,Table77[],4,FALSE)</f>
        <v>0</v>
      </c>
      <c r="H75">
        <v>30091</v>
      </c>
      <c r="I75" t="s">
        <v>9</v>
      </c>
      <c r="J75">
        <v>454</v>
      </c>
      <c r="K75">
        <v>454</v>
      </c>
      <c r="O75" s="103">
        <v>30108</v>
      </c>
      <c r="P75" s="104">
        <v>465</v>
      </c>
      <c r="Q75" s="104">
        <v>465</v>
      </c>
    </row>
    <row r="76" spans="1:17" x14ac:dyDescent="0.3">
      <c r="A76">
        <v>30088</v>
      </c>
      <c r="B76" t="s">
        <v>52</v>
      </c>
      <c r="C76">
        <f>VLOOKUP(A76,Table77[],3,FALSE)</f>
        <v>478</v>
      </c>
      <c r="D76">
        <f>VLOOKUP(A76,Table77[],4,FALSE)</f>
        <v>0</v>
      </c>
      <c r="H76">
        <v>30090</v>
      </c>
      <c r="I76" t="s">
        <v>66</v>
      </c>
      <c r="J76">
        <v>2195</v>
      </c>
      <c r="K76">
        <v>0</v>
      </c>
      <c r="O76" s="103">
        <v>30109</v>
      </c>
      <c r="P76" s="104">
        <v>449</v>
      </c>
      <c r="Q76" s="104">
        <v>0</v>
      </c>
    </row>
    <row r="77" spans="1:17" x14ac:dyDescent="0.3">
      <c r="A77">
        <v>30104</v>
      </c>
      <c r="B77" t="s">
        <v>52</v>
      </c>
      <c r="C77">
        <f>VLOOKUP(A77,Table77[],3,FALSE)</f>
        <v>595</v>
      </c>
      <c r="D77">
        <f>VLOOKUP(A77,Table77[],4,FALSE)</f>
        <v>0</v>
      </c>
      <c r="H77">
        <v>30089</v>
      </c>
      <c r="I77" t="s">
        <v>9</v>
      </c>
      <c r="J77">
        <v>56</v>
      </c>
      <c r="K77">
        <v>0</v>
      </c>
      <c r="O77" s="103">
        <v>30110</v>
      </c>
      <c r="P77" s="104">
        <v>882</v>
      </c>
      <c r="Q77" s="104">
        <v>0</v>
      </c>
    </row>
    <row r="78" spans="1:17" x14ac:dyDescent="0.3">
      <c r="A78">
        <v>30083</v>
      </c>
      <c r="B78" t="s">
        <v>52</v>
      </c>
      <c r="C78">
        <f>VLOOKUP(A78,Table77[],3,FALSE)</f>
        <v>529</v>
      </c>
      <c r="D78">
        <f>VLOOKUP(A78,Table77[],4,FALSE)</f>
        <v>0</v>
      </c>
      <c r="H78">
        <v>30088</v>
      </c>
      <c r="I78" t="s">
        <v>53</v>
      </c>
      <c r="J78">
        <v>478</v>
      </c>
      <c r="K78">
        <v>0</v>
      </c>
      <c r="O78" s="103">
        <v>30111</v>
      </c>
      <c r="P78" s="104">
        <v>630</v>
      </c>
      <c r="Q78" s="104">
        <v>0</v>
      </c>
    </row>
    <row r="79" spans="1:17" x14ac:dyDescent="0.3">
      <c r="A79">
        <v>30094</v>
      </c>
      <c r="B79" t="s">
        <v>52</v>
      </c>
      <c r="C79">
        <f>VLOOKUP(A79,Table77[],3,FALSE)</f>
        <v>748</v>
      </c>
      <c r="D79">
        <f>VLOOKUP(A79,Table77[],4,FALSE)</f>
        <v>0</v>
      </c>
      <c r="H79">
        <v>30087</v>
      </c>
      <c r="I79" t="s">
        <v>53</v>
      </c>
      <c r="J79">
        <v>23</v>
      </c>
      <c r="K79">
        <v>0</v>
      </c>
      <c r="O79" s="103">
        <v>30112</v>
      </c>
      <c r="P79" s="104">
        <v>506</v>
      </c>
      <c r="Q79" s="104">
        <v>0</v>
      </c>
    </row>
    <row r="80" spans="1:17" x14ac:dyDescent="0.3">
      <c r="A80">
        <v>30085</v>
      </c>
      <c r="B80" t="s">
        <v>52</v>
      </c>
      <c r="C80">
        <f>VLOOKUP(A80,Table77[],3,FALSE)</f>
        <v>86</v>
      </c>
      <c r="D80">
        <f>VLOOKUP(A80,Table77[],4,FALSE)</f>
        <v>0</v>
      </c>
      <c r="H80">
        <v>30086</v>
      </c>
      <c r="I80" t="s">
        <v>7</v>
      </c>
      <c r="J80">
        <v>1197</v>
      </c>
      <c r="K80">
        <v>0</v>
      </c>
      <c r="O80" s="103">
        <v>30114</v>
      </c>
      <c r="P80" s="104">
        <v>628</v>
      </c>
      <c r="Q80" s="104">
        <v>0</v>
      </c>
    </row>
    <row r="81" spans="1:17" x14ac:dyDescent="0.3">
      <c r="A81">
        <v>30096</v>
      </c>
      <c r="B81" t="s">
        <v>52</v>
      </c>
      <c r="C81">
        <f>VLOOKUP(A81,Table77[],3,FALSE)</f>
        <v>1301</v>
      </c>
      <c r="D81">
        <f>VLOOKUP(A81,Table77[],4,FALSE)</f>
        <v>0</v>
      </c>
      <c r="H81">
        <v>30085</v>
      </c>
      <c r="I81" t="s">
        <v>53</v>
      </c>
      <c r="J81">
        <v>86</v>
      </c>
      <c r="K81">
        <v>0</v>
      </c>
      <c r="O81" s="103">
        <v>30115</v>
      </c>
      <c r="P81" s="104">
        <v>503</v>
      </c>
      <c r="Q81" s="104">
        <v>0</v>
      </c>
    </row>
    <row r="82" spans="1:17" x14ac:dyDescent="0.3">
      <c r="A82">
        <v>29711</v>
      </c>
      <c r="B82" t="s">
        <v>52</v>
      </c>
      <c r="C82">
        <f>VLOOKUP(A82,Table77[],3,FALSE)</f>
        <v>591</v>
      </c>
      <c r="D82">
        <f>VLOOKUP(A82,Table77[],4,FALSE)</f>
        <v>0</v>
      </c>
      <c r="H82">
        <v>30084</v>
      </c>
      <c r="I82" t="s">
        <v>8</v>
      </c>
      <c r="J82">
        <v>500</v>
      </c>
      <c r="K82">
        <v>0</v>
      </c>
      <c r="O82" s="103">
        <v>30117</v>
      </c>
      <c r="P82" s="104">
        <v>45</v>
      </c>
      <c r="Q82" s="104">
        <v>0</v>
      </c>
    </row>
    <row r="83" spans="1:17" x14ac:dyDescent="0.3">
      <c r="A83">
        <v>30087</v>
      </c>
      <c r="B83" t="s">
        <v>52</v>
      </c>
      <c r="C83">
        <f>VLOOKUP(A83,Table77[],3,FALSE)</f>
        <v>23</v>
      </c>
      <c r="D83">
        <f>VLOOKUP(A83,Table77[],4,FALSE)</f>
        <v>0</v>
      </c>
      <c r="H83">
        <v>30083</v>
      </c>
      <c r="I83" t="s">
        <v>53</v>
      </c>
      <c r="J83">
        <v>529</v>
      </c>
      <c r="K83">
        <v>0</v>
      </c>
      <c r="O83" s="103">
        <v>30118</v>
      </c>
      <c r="P83" s="104">
        <v>577</v>
      </c>
      <c r="Q83" s="104">
        <v>0</v>
      </c>
    </row>
    <row r="84" spans="1:17" x14ac:dyDescent="0.3">
      <c r="A84">
        <v>30144</v>
      </c>
      <c r="B84" t="s">
        <v>52</v>
      </c>
      <c r="C84">
        <f>VLOOKUP(A84,Table77[],3,FALSE)</f>
        <v>845</v>
      </c>
      <c r="D84">
        <f>VLOOKUP(A84,Table77[],4,FALSE)</f>
        <v>0</v>
      </c>
      <c r="H84">
        <v>30082</v>
      </c>
      <c r="I84" t="s">
        <v>11</v>
      </c>
      <c r="J84">
        <v>472.3</v>
      </c>
      <c r="K84">
        <v>0</v>
      </c>
      <c r="O84" s="103">
        <v>30120</v>
      </c>
      <c r="P84" s="104">
        <v>452</v>
      </c>
      <c r="Q84" s="104">
        <v>0</v>
      </c>
    </row>
    <row r="85" spans="1:17" x14ac:dyDescent="0.3">
      <c r="A85">
        <v>30064</v>
      </c>
      <c r="B85" t="s">
        <v>6</v>
      </c>
      <c r="C85">
        <f>VLOOKUP(A85,Table77[],3,FALSE)</f>
        <v>717</v>
      </c>
      <c r="D85">
        <f>VLOOKUP(A85,Table77[],4,FALSE)</f>
        <v>0</v>
      </c>
      <c r="H85">
        <v>30081</v>
      </c>
      <c r="I85" t="s">
        <v>8</v>
      </c>
      <c r="J85">
        <v>1361</v>
      </c>
      <c r="K85">
        <v>1361</v>
      </c>
      <c r="O85" s="103">
        <v>30123</v>
      </c>
      <c r="P85" s="104">
        <v>407</v>
      </c>
      <c r="Q85" s="104">
        <v>0</v>
      </c>
    </row>
    <row r="86" spans="1:17" x14ac:dyDescent="0.3">
      <c r="A86">
        <v>30030</v>
      </c>
      <c r="B86" t="s">
        <v>6</v>
      </c>
      <c r="C86">
        <f>VLOOKUP(A86,Table77[],3,FALSE)</f>
        <v>771</v>
      </c>
      <c r="D86">
        <f>VLOOKUP(A86,Table77[],4,FALSE)</f>
        <v>0</v>
      </c>
      <c r="H86">
        <v>30080</v>
      </c>
      <c r="I86" t="s">
        <v>66</v>
      </c>
      <c r="J86">
        <v>467</v>
      </c>
      <c r="K86">
        <v>0</v>
      </c>
      <c r="O86" s="103">
        <v>30124</v>
      </c>
      <c r="P86" s="104">
        <v>442</v>
      </c>
      <c r="Q86" s="104">
        <v>0</v>
      </c>
    </row>
    <row r="87" spans="1:17" x14ac:dyDescent="0.3">
      <c r="A87">
        <v>30123</v>
      </c>
      <c r="B87" t="s">
        <v>6</v>
      </c>
      <c r="C87">
        <f>VLOOKUP(A87,Table77[],3,FALSE)</f>
        <v>407</v>
      </c>
      <c r="D87">
        <f>VLOOKUP(A87,Table77[],4,FALSE)</f>
        <v>0</v>
      </c>
      <c r="H87">
        <v>30079</v>
      </c>
      <c r="I87" t="s">
        <v>18</v>
      </c>
      <c r="J87">
        <v>513</v>
      </c>
      <c r="K87">
        <v>0</v>
      </c>
      <c r="O87" s="103">
        <v>30125</v>
      </c>
      <c r="P87" s="104">
        <v>503</v>
      </c>
      <c r="Q87" s="104">
        <v>0</v>
      </c>
    </row>
    <row r="88" spans="1:17" x14ac:dyDescent="0.3">
      <c r="A88">
        <v>30072</v>
      </c>
      <c r="B88" t="s">
        <v>6</v>
      </c>
      <c r="C88">
        <f>VLOOKUP(A88,Table77[],3,FALSE)</f>
        <v>574</v>
      </c>
      <c r="D88">
        <f>VLOOKUP(A88,Table77[],4,FALSE)</f>
        <v>0</v>
      </c>
      <c r="H88">
        <v>30078</v>
      </c>
      <c r="I88" t="s">
        <v>18</v>
      </c>
      <c r="J88">
        <v>77</v>
      </c>
      <c r="K88">
        <v>0</v>
      </c>
      <c r="O88" s="103">
        <v>30126</v>
      </c>
      <c r="P88" s="104">
        <v>638</v>
      </c>
      <c r="Q88" s="104">
        <v>638</v>
      </c>
    </row>
    <row r="89" spans="1:17" x14ac:dyDescent="0.3">
      <c r="A89">
        <v>30034</v>
      </c>
      <c r="B89" t="s">
        <v>6</v>
      </c>
      <c r="C89">
        <f>VLOOKUP(A89,Table77[],3,FALSE)</f>
        <v>462</v>
      </c>
      <c r="D89">
        <f>VLOOKUP(A89,Table77[],4,FALSE)</f>
        <v>0</v>
      </c>
      <c r="H89">
        <v>30077</v>
      </c>
      <c r="I89" t="s">
        <v>8</v>
      </c>
      <c r="J89">
        <v>418</v>
      </c>
      <c r="K89">
        <v>0</v>
      </c>
      <c r="O89" s="103">
        <v>30127</v>
      </c>
      <c r="P89" s="104">
        <v>492</v>
      </c>
      <c r="Q89" s="104">
        <v>492</v>
      </c>
    </row>
    <row r="90" spans="1:17" x14ac:dyDescent="0.3">
      <c r="A90">
        <v>29840</v>
      </c>
      <c r="B90" t="s">
        <v>6</v>
      </c>
      <c r="C90">
        <f>VLOOKUP(A90,Table77[],3,FALSE)</f>
        <v>544</v>
      </c>
      <c r="D90">
        <f>VLOOKUP(A90,Table77[],4,FALSE)</f>
        <v>0</v>
      </c>
      <c r="H90">
        <v>30076</v>
      </c>
      <c r="I90" t="s">
        <v>7</v>
      </c>
      <c r="J90">
        <v>624</v>
      </c>
      <c r="K90">
        <v>0</v>
      </c>
      <c r="O90" s="103">
        <v>30128</v>
      </c>
      <c r="P90" s="104">
        <v>456</v>
      </c>
      <c r="Q90" s="104">
        <v>0</v>
      </c>
    </row>
    <row r="91" spans="1:17" x14ac:dyDescent="0.3">
      <c r="A91">
        <v>30124</v>
      </c>
      <c r="B91" t="s">
        <v>6</v>
      </c>
      <c r="C91">
        <f>VLOOKUP(A91,Table77[],3,FALSE)</f>
        <v>442</v>
      </c>
      <c r="D91">
        <f>VLOOKUP(A91,Table77[],4,FALSE)</f>
        <v>0</v>
      </c>
      <c r="H91">
        <v>30075</v>
      </c>
      <c r="I91" t="s">
        <v>66</v>
      </c>
      <c r="J91">
        <v>1317</v>
      </c>
      <c r="K91">
        <v>0</v>
      </c>
      <c r="O91" s="103">
        <v>30129</v>
      </c>
      <c r="P91" s="104">
        <v>489</v>
      </c>
      <c r="Q91" s="104">
        <v>0</v>
      </c>
    </row>
    <row r="92" spans="1:17" x14ac:dyDescent="0.3">
      <c r="H92">
        <v>30074</v>
      </c>
      <c r="I92" t="s">
        <v>18</v>
      </c>
      <c r="J92">
        <v>484</v>
      </c>
      <c r="K92">
        <v>0</v>
      </c>
      <c r="O92" s="103">
        <v>30144</v>
      </c>
      <c r="P92" s="104">
        <v>845</v>
      </c>
      <c r="Q92" s="104">
        <v>0</v>
      </c>
    </row>
    <row r="93" spans="1:17" x14ac:dyDescent="0.3">
      <c r="H93">
        <v>30073</v>
      </c>
      <c r="I93" t="s">
        <v>7</v>
      </c>
      <c r="J93">
        <v>1771</v>
      </c>
      <c r="K93">
        <v>0</v>
      </c>
      <c r="O93" s="103">
        <v>30145</v>
      </c>
      <c r="P93" s="104">
        <v>484</v>
      </c>
      <c r="Q93" s="104">
        <v>0</v>
      </c>
    </row>
    <row r="94" spans="1:17" x14ac:dyDescent="0.3">
      <c r="H94">
        <v>30072</v>
      </c>
      <c r="I94" t="s">
        <v>12</v>
      </c>
      <c r="J94">
        <v>574</v>
      </c>
      <c r="K94">
        <v>0</v>
      </c>
      <c r="O94" s="103" t="s">
        <v>30</v>
      </c>
      <c r="P94" s="104">
        <v>51474.250000000007</v>
      </c>
      <c r="Q94" s="104">
        <v>5102</v>
      </c>
    </row>
    <row r="95" spans="1:17" x14ac:dyDescent="0.3">
      <c r="H95">
        <v>30071</v>
      </c>
      <c r="I95" t="s">
        <v>91</v>
      </c>
      <c r="J95">
        <v>1221</v>
      </c>
      <c r="K95">
        <v>0</v>
      </c>
    </row>
    <row r="96" spans="1:17" x14ac:dyDescent="0.3">
      <c r="H96">
        <v>30070</v>
      </c>
      <c r="I96" t="s">
        <v>8</v>
      </c>
      <c r="J96">
        <v>476</v>
      </c>
      <c r="K96">
        <v>476</v>
      </c>
    </row>
    <row r="97" spans="8:11" x14ac:dyDescent="0.3">
      <c r="H97">
        <v>30069</v>
      </c>
      <c r="I97" t="s">
        <v>119</v>
      </c>
      <c r="J97">
        <v>771</v>
      </c>
      <c r="K97">
        <v>0</v>
      </c>
    </row>
    <row r="98" spans="8:11" x14ac:dyDescent="0.3">
      <c r="H98">
        <v>30068</v>
      </c>
      <c r="I98" t="s">
        <v>9</v>
      </c>
      <c r="J98">
        <v>23</v>
      </c>
      <c r="K98">
        <v>0</v>
      </c>
    </row>
    <row r="99" spans="8:11" x14ac:dyDescent="0.3">
      <c r="H99">
        <v>30067</v>
      </c>
      <c r="I99" t="s">
        <v>53</v>
      </c>
      <c r="J99">
        <v>338</v>
      </c>
      <c r="K99">
        <v>338</v>
      </c>
    </row>
    <row r="100" spans="8:11" x14ac:dyDescent="0.3">
      <c r="H100">
        <v>30066</v>
      </c>
      <c r="I100" t="s">
        <v>66</v>
      </c>
      <c r="J100">
        <v>101</v>
      </c>
      <c r="K100">
        <v>0</v>
      </c>
    </row>
    <row r="101" spans="8:11" x14ac:dyDescent="0.3">
      <c r="H101">
        <v>30065</v>
      </c>
      <c r="I101" t="s">
        <v>11</v>
      </c>
      <c r="J101">
        <v>478.65</v>
      </c>
      <c r="K101">
        <v>0</v>
      </c>
    </row>
    <row r="102" spans="8:11" x14ac:dyDescent="0.3">
      <c r="H102">
        <v>30064</v>
      </c>
      <c r="I102" t="s">
        <v>12</v>
      </c>
      <c r="J102">
        <v>717</v>
      </c>
      <c r="K102">
        <v>0</v>
      </c>
    </row>
    <row r="103" spans="8:11" x14ac:dyDescent="0.3">
      <c r="H103">
        <v>30063</v>
      </c>
      <c r="I103" t="s">
        <v>111</v>
      </c>
      <c r="J103">
        <v>267</v>
      </c>
      <c r="K103">
        <v>267</v>
      </c>
    </row>
    <row r="104" spans="8:11" x14ac:dyDescent="0.3">
      <c r="H104">
        <v>30062</v>
      </c>
      <c r="I104" t="s">
        <v>53</v>
      </c>
      <c r="J104">
        <v>417</v>
      </c>
      <c r="K104">
        <v>0</v>
      </c>
    </row>
    <row r="105" spans="8:11" x14ac:dyDescent="0.3">
      <c r="H105">
        <v>30061</v>
      </c>
      <c r="I105" t="s">
        <v>9</v>
      </c>
      <c r="J105">
        <v>469</v>
      </c>
      <c r="K105">
        <v>469</v>
      </c>
    </row>
    <row r="106" spans="8:11" x14ac:dyDescent="0.3">
      <c r="H106">
        <v>30060</v>
      </c>
      <c r="I106" t="s">
        <v>11</v>
      </c>
      <c r="J106">
        <v>497</v>
      </c>
      <c r="K106">
        <v>0</v>
      </c>
    </row>
    <row r="107" spans="8:11" x14ac:dyDescent="0.3">
      <c r="H107">
        <v>30059</v>
      </c>
      <c r="I107" t="s">
        <v>12</v>
      </c>
      <c r="J107">
        <v>265</v>
      </c>
      <c r="K107">
        <v>0</v>
      </c>
    </row>
    <row r="108" spans="8:11" x14ac:dyDescent="0.3">
      <c r="H108">
        <v>30058</v>
      </c>
      <c r="I108" t="s">
        <v>18</v>
      </c>
      <c r="J108">
        <v>501</v>
      </c>
      <c r="K108">
        <v>0</v>
      </c>
    </row>
    <row r="109" spans="8:11" x14ac:dyDescent="0.3">
      <c r="H109">
        <v>30057</v>
      </c>
      <c r="I109" t="s">
        <v>11</v>
      </c>
      <c r="J109">
        <v>610</v>
      </c>
      <c r="K109">
        <v>0</v>
      </c>
    </row>
    <row r="110" spans="8:11" x14ac:dyDescent="0.3">
      <c r="H110">
        <v>30055</v>
      </c>
      <c r="I110" t="s">
        <v>9</v>
      </c>
      <c r="J110">
        <v>109</v>
      </c>
      <c r="K110">
        <v>0</v>
      </c>
    </row>
    <row r="111" spans="8:11" x14ac:dyDescent="0.3">
      <c r="H111">
        <v>30054</v>
      </c>
      <c r="I111" t="s">
        <v>9</v>
      </c>
      <c r="J111">
        <v>610</v>
      </c>
      <c r="K111">
        <v>0</v>
      </c>
    </row>
    <row r="112" spans="8:11" x14ac:dyDescent="0.3">
      <c r="H112">
        <v>30053</v>
      </c>
      <c r="I112" t="s">
        <v>111</v>
      </c>
      <c r="J112">
        <v>122</v>
      </c>
      <c r="K112">
        <v>0</v>
      </c>
    </row>
    <row r="113" spans="8:11" x14ac:dyDescent="0.3">
      <c r="H113">
        <v>30051</v>
      </c>
      <c r="I113" t="s">
        <v>7</v>
      </c>
      <c r="J113">
        <v>0</v>
      </c>
      <c r="K113">
        <v>0</v>
      </c>
    </row>
    <row r="114" spans="8:11" x14ac:dyDescent="0.3">
      <c r="H114">
        <v>30050</v>
      </c>
      <c r="I114" t="s">
        <v>12</v>
      </c>
      <c r="J114">
        <v>496</v>
      </c>
      <c r="K114">
        <v>0</v>
      </c>
    </row>
    <row r="115" spans="8:11" x14ac:dyDescent="0.3">
      <c r="H115">
        <v>30049</v>
      </c>
      <c r="I115" t="s">
        <v>66</v>
      </c>
      <c r="J115">
        <v>481</v>
      </c>
      <c r="K115">
        <v>0</v>
      </c>
    </row>
    <row r="116" spans="8:11" x14ac:dyDescent="0.3">
      <c r="H116">
        <v>30048</v>
      </c>
      <c r="I116" t="s">
        <v>8</v>
      </c>
      <c r="J116">
        <v>534.65</v>
      </c>
      <c r="K116">
        <v>0</v>
      </c>
    </row>
    <row r="117" spans="8:11" x14ac:dyDescent="0.3">
      <c r="H117">
        <v>30047</v>
      </c>
      <c r="I117" t="s">
        <v>9</v>
      </c>
      <c r="J117">
        <v>714</v>
      </c>
      <c r="K117">
        <v>0</v>
      </c>
    </row>
    <row r="118" spans="8:11" x14ac:dyDescent="0.3">
      <c r="H118">
        <v>30046</v>
      </c>
      <c r="I118" t="s">
        <v>9</v>
      </c>
      <c r="J118">
        <v>73</v>
      </c>
      <c r="K118">
        <v>0</v>
      </c>
    </row>
    <row r="119" spans="8:11" x14ac:dyDescent="0.3">
      <c r="H119">
        <v>30045</v>
      </c>
      <c r="I119" t="s">
        <v>8</v>
      </c>
      <c r="J119">
        <v>244</v>
      </c>
      <c r="K119">
        <v>0</v>
      </c>
    </row>
    <row r="120" spans="8:11" x14ac:dyDescent="0.3">
      <c r="H120">
        <v>30044</v>
      </c>
      <c r="I120" t="s">
        <v>9</v>
      </c>
      <c r="J120">
        <v>186</v>
      </c>
      <c r="K120">
        <v>0</v>
      </c>
    </row>
    <row r="121" spans="8:11" x14ac:dyDescent="0.3">
      <c r="H121">
        <v>30042</v>
      </c>
      <c r="I121" t="s">
        <v>11</v>
      </c>
      <c r="J121">
        <v>610</v>
      </c>
      <c r="K121">
        <v>0</v>
      </c>
    </row>
    <row r="122" spans="8:11" x14ac:dyDescent="0.3">
      <c r="H122">
        <v>30040</v>
      </c>
      <c r="I122" t="s">
        <v>53</v>
      </c>
      <c r="J122">
        <v>1163</v>
      </c>
      <c r="K122">
        <v>1163</v>
      </c>
    </row>
    <row r="123" spans="8:11" x14ac:dyDescent="0.3">
      <c r="H123">
        <v>30039</v>
      </c>
      <c r="I123" t="s">
        <v>11</v>
      </c>
      <c r="J123">
        <v>487</v>
      </c>
      <c r="K123">
        <v>0</v>
      </c>
    </row>
    <row r="124" spans="8:11" x14ac:dyDescent="0.3">
      <c r="H124">
        <v>30038</v>
      </c>
      <c r="I124" t="s">
        <v>11</v>
      </c>
      <c r="J124">
        <v>683.5</v>
      </c>
      <c r="K124">
        <v>0</v>
      </c>
    </row>
    <row r="125" spans="8:11" x14ac:dyDescent="0.3">
      <c r="H125">
        <v>30037</v>
      </c>
      <c r="I125" t="s">
        <v>8</v>
      </c>
      <c r="J125">
        <v>748</v>
      </c>
      <c r="K125">
        <v>0</v>
      </c>
    </row>
    <row r="126" spans="8:11" x14ac:dyDescent="0.3">
      <c r="H126">
        <v>30036</v>
      </c>
      <c r="I126" t="s">
        <v>12</v>
      </c>
      <c r="J126">
        <v>454</v>
      </c>
      <c r="K126">
        <v>0</v>
      </c>
    </row>
    <row r="127" spans="8:11" x14ac:dyDescent="0.3">
      <c r="H127">
        <v>30035</v>
      </c>
      <c r="I127" t="s">
        <v>18</v>
      </c>
      <c r="J127">
        <v>393</v>
      </c>
      <c r="K127">
        <v>0</v>
      </c>
    </row>
    <row r="128" spans="8:11" x14ac:dyDescent="0.3">
      <c r="H128">
        <v>30034</v>
      </c>
      <c r="I128" t="s">
        <v>12</v>
      </c>
      <c r="J128">
        <v>462</v>
      </c>
      <c r="K128">
        <v>0</v>
      </c>
    </row>
    <row r="129" spans="8:11" x14ac:dyDescent="0.3">
      <c r="H129">
        <v>30033</v>
      </c>
      <c r="I129" t="s">
        <v>53</v>
      </c>
      <c r="J129">
        <v>-7</v>
      </c>
      <c r="K129">
        <v>0</v>
      </c>
    </row>
    <row r="130" spans="8:11" x14ac:dyDescent="0.3">
      <c r="H130">
        <v>30032</v>
      </c>
      <c r="I130" t="s">
        <v>111</v>
      </c>
      <c r="J130">
        <v>505</v>
      </c>
      <c r="K130">
        <v>0</v>
      </c>
    </row>
    <row r="131" spans="8:11" x14ac:dyDescent="0.3">
      <c r="H131">
        <v>30031</v>
      </c>
      <c r="I131" t="s">
        <v>12</v>
      </c>
      <c r="J131">
        <v>475</v>
      </c>
      <c r="K131">
        <v>475</v>
      </c>
    </row>
    <row r="132" spans="8:11" x14ac:dyDescent="0.3">
      <c r="H132">
        <v>30030</v>
      </c>
      <c r="I132" t="s">
        <v>12</v>
      </c>
      <c r="J132">
        <v>771</v>
      </c>
      <c r="K132">
        <v>0</v>
      </c>
    </row>
    <row r="133" spans="8:11" x14ac:dyDescent="0.3">
      <c r="H133">
        <v>30029</v>
      </c>
      <c r="I133" t="s">
        <v>11</v>
      </c>
      <c r="J133">
        <v>553</v>
      </c>
      <c r="K133">
        <v>0</v>
      </c>
    </row>
    <row r="134" spans="8:11" x14ac:dyDescent="0.3">
      <c r="H134">
        <v>30028</v>
      </c>
      <c r="I134" t="s">
        <v>53</v>
      </c>
      <c r="J134">
        <v>530</v>
      </c>
      <c r="K134">
        <v>0</v>
      </c>
    </row>
    <row r="135" spans="8:11" x14ac:dyDescent="0.3">
      <c r="H135">
        <v>30027</v>
      </c>
      <c r="I135" t="s">
        <v>9</v>
      </c>
      <c r="J135">
        <v>829</v>
      </c>
      <c r="K135">
        <v>0</v>
      </c>
    </row>
    <row r="136" spans="8:11" x14ac:dyDescent="0.3">
      <c r="H136">
        <v>30026</v>
      </c>
      <c r="I136" t="s">
        <v>18</v>
      </c>
      <c r="J136">
        <v>562</v>
      </c>
      <c r="K136">
        <v>0</v>
      </c>
    </row>
    <row r="137" spans="8:11" x14ac:dyDescent="0.3">
      <c r="H137">
        <v>30025</v>
      </c>
      <c r="I137" t="s">
        <v>18</v>
      </c>
      <c r="J137">
        <v>901</v>
      </c>
      <c r="K137">
        <v>0</v>
      </c>
    </row>
    <row r="138" spans="8:11" x14ac:dyDescent="0.3">
      <c r="H138">
        <v>30024</v>
      </c>
      <c r="I138" t="s">
        <v>8</v>
      </c>
      <c r="J138">
        <v>1200</v>
      </c>
      <c r="K138">
        <v>0</v>
      </c>
    </row>
    <row r="139" spans="8:11" x14ac:dyDescent="0.3">
      <c r="H139">
        <v>30023</v>
      </c>
      <c r="I139" t="s">
        <v>53</v>
      </c>
      <c r="J139">
        <v>452</v>
      </c>
      <c r="K139">
        <v>0</v>
      </c>
    </row>
    <row r="140" spans="8:11" x14ac:dyDescent="0.3">
      <c r="H140">
        <v>30022</v>
      </c>
      <c r="I140" t="s">
        <v>18</v>
      </c>
      <c r="J140">
        <v>647</v>
      </c>
      <c r="K140">
        <v>0</v>
      </c>
    </row>
    <row r="141" spans="8:11" x14ac:dyDescent="0.3">
      <c r="H141">
        <v>30021</v>
      </c>
      <c r="I141" t="s">
        <v>7</v>
      </c>
      <c r="J141">
        <v>0</v>
      </c>
      <c r="K141">
        <v>0</v>
      </c>
    </row>
    <row r="142" spans="8:11" x14ac:dyDescent="0.3">
      <c r="H142">
        <v>30020</v>
      </c>
      <c r="I142" t="s">
        <v>53</v>
      </c>
      <c r="J142">
        <v>454</v>
      </c>
      <c r="K142">
        <v>0</v>
      </c>
    </row>
    <row r="143" spans="8:11" x14ac:dyDescent="0.3">
      <c r="H143">
        <v>30019</v>
      </c>
      <c r="I143" t="s">
        <v>11</v>
      </c>
      <c r="J143">
        <v>285</v>
      </c>
      <c r="K143">
        <v>0</v>
      </c>
    </row>
    <row r="144" spans="8:11" x14ac:dyDescent="0.3">
      <c r="H144">
        <v>30018</v>
      </c>
      <c r="I144" t="s">
        <v>9</v>
      </c>
      <c r="J144">
        <v>469</v>
      </c>
      <c r="K144">
        <v>0</v>
      </c>
    </row>
    <row r="145" spans="8:11" x14ac:dyDescent="0.3">
      <c r="H145">
        <v>30017</v>
      </c>
      <c r="I145" t="s">
        <v>91</v>
      </c>
      <c r="J145">
        <v>449</v>
      </c>
      <c r="K145">
        <v>0</v>
      </c>
    </row>
    <row r="146" spans="8:11" x14ac:dyDescent="0.3">
      <c r="H146">
        <v>30016</v>
      </c>
      <c r="I146" t="s">
        <v>9</v>
      </c>
      <c r="J146">
        <v>1274</v>
      </c>
      <c r="K146">
        <v>1274</v>
      </c>
    </row>
    <row r="147" spans="8:11" x14ac:dyDescent="0.3">
      <c r="H147">
        <v>30015</v>
      </c>
      <c r="I147" t="s">
        <v>12</v>
      </c>
      <c r="J147">
        <v>588</v>
      </c>
      <c r="K147">
        <v>0</v>
      </c>
    </row>
    <row r="148" spans="8:11" x14ac:dyDescent="0.3">
      <c r="H148">
        <v>30014</v>
      </c>
      <c r="I148" t="s">
        <v>18</v>
      </c>
      <c r="J148">
        <v>490</v>
      </c>
      <c r="K148">
        <v>0</v>
      </c>
    </row>
    <row r="149" spans="8:11" x14ac:dyDescent="0.3">
      <c r="H149">
        <v>30013</v>
      </c>
      <c r="I149" t="s">
        <v>111</v>
      </c>
      <c r="J149">
        <v>545</v>
      </c>
      <c r="K149">
        <v>0</v>
      </c>
    </row>
    <row r="150" spans="8:11" x14ac:dyDescent="0.3">
      <c r="H150">
        <v>30012</v>
      </c>
      <c r="I150" t="s">
        <v>111</v>
      </c>
      <c r="J150">
        <v>52</v>
      </c>
      <c r="K150">
        <v>0</v>
      </c>
    </row>
    <row r="151" spans="8:11" x14ac:dyDescent="0.3">
      <c r="H151">
        <v>30011</v>
      </c>
      <c r="I151" t="s">
        <v>8</v>
      </c>
      <c r="J151">
        <v>569</v>
      </c>
      <c r="K151">
        <v>0</v>
      </c>
    </row>
    <row r="152" spans="8:11" x14ac:dyDescent="0.3">
      <c r="H152">
        <v>30010</v>
      </c>
      <c r="I152" t="s">
        <v>8</v>
      </c>
      <c r="J152">
        <v>481</v>
      </c>
      <c r="K152">
        <v>481</v>
      </c>
    </row>
    <row r="153" spans="8:11" x14ac:dyDescent="0.3">
      <c r="H153">
        <v>30009</v>
      </c>
      <c r="I153" t="s">
        <v>91</v>
      </c>
      <c r="J153">
        <v>617</v>
      </c>
      <c r="K153">
        <v>617</v>
      </c>
    </row>
    <row r="154" spans="8:11" x14ac:dyDescent="0.3">
      <c r="H154">
        <v>30008</v>
      </c>
      <c r="I154" t="s">
        <v>91</v>
      </c>
      <c r="J154">
        <v>1070</v>
      </c>
      <c r="K154">
        <v>0</v>
      </c>
    </row>
    <row r="155" spans="8:11" x14ac:dyDescent="0.3">
      <c r="H155">
        <v>30007</v>
      </c>
      <c r="I155" t="s">
        <v>9</v>
      </c>
      <c r="J155">
        <v>23</v>
      </c>
      <c r="K155">
        <v>0</v>
      </c>
    </row>
    <row r="156" spans="8:11" x14ac:dyDescent="0.3">
      <c r="H156">
        <v>30006</v>
      </c>
      <c r="I156" t="s">
        <v>53</v>
      </c>
      <c r="J156">
        <v>33</v>
      </c>
      <c r="K156">
        <v>0</v>
      </c>
    </row>
    <row r="157" spans="8:11" x14ac:dyDescent="0.3">
      <c r="H157">
        <v>30005</v>
      </c>
      <c r="I157" t="s">
        <v>53</v>
      </c>
      <c r="J157">
        <v>23</v>
      </c>
      <c r="K157">
        <v>0</v>
      </c>
    </row>
    <row r="158" spans="8:11" x14ac:dyDescent="0.3">
      <c r="H158">
        <v>30004</v>
      </c>
      <c r="I158" t="s">
        <v>91</v>
      </c>
      <c r="J158">
        <v>330</v>
      </c>
      <c r="K158">
        <v>0</v>
      </c>
    </row>
    <row r="159" spans="8:11" x14ac:dyDescent="0.3">
      <c r="H159">
        <v>30003</v>
      </c>
      <c r="I159" t="s">
        <v>11</v>
      </c>
      <c r="J159">
        <v>686</v>
      </c>
      <c r="K159">
        <v>0</v>
      </c>
    </row>
    <row r="160" spans="8:11" x14ac:dyDescent="0.3">
      <c r="H160">
        <v>30002</v>
      </c>
      <c r="I160" t="s">
        <v>7</v>
      </c>
      <c r="J160">
        <v>439</v>
      </c>
      <c r="K160">
        <v>0</v>
      </c>
    </row>
    <row r="161" spans="8:11" x14ac:dyDescent="0.3">
      <c r="H161">
        <v>30001</v>
      </c>
      <c r="I161" t="s">
        <v>18</v>
      </c>
      <c r="J161">
        <v>558</v>
      </c>
      <c r="K161">
        <v>0</v>
      </c>
    </row>
    <row r="162" spans="8:11" x14ac:dyDescent="0.3">
      <c r="H162">
        <v>30000</v>
      </c>
      <c r="I162" t="s">
        <v>66</v>
      </c>
      <c r="J162">
        <v>509</v>
      </c>
      <c r="K162">
        <v>0</v>
      </c>
    </row>
    <row r="163" spans="8:11" x14ac:dyDescent="0.3">
      <c r="H163">
        <v>29999</v>
      </c>
      <c r="I163" t="s">
        <v>53</v>
      </c>
      <c r="J163">
        <v>768</v>
      </c>
      <c r="K163">
        <v>0</v>
      </c>
    </row>
    <row r="164" spans="8:11" x14ac:dyDescent="0.3">
      <c r="H164">
        <v>29998</v>
      </c>
      <c r="I164" t="s">
        <v>9</v>
      </c>
      <c r="J164">
        <v>578</v>
      </c>
      <c r="K164">
        <v>0</v>
      </c>
    </row>
    <row r="165" spans="8:11" x14ac:dyDescent="0.3">
      <c r="H165">
        <v>29997</v>
      </c>
      <c r="I165" t="s">
        <v>8</v>
      </c>
      <c r="J165">
        <v>981</v>
      </c>
      <c r="K165">
        <v>0</v>
      </c>
    </row>
    <row r="166" spans="8:11" x14ac:dyDescent="0.3">
      <c r="H166">
        <v>29996</v>
      </c>
      <c r="I166" t="s">
        <v>11</v>
      </c>
      <c r="J166">
        <v>425</v>
      </c>
      <c r="K166">
        <v>0</v>
      </c>
    </row>
    <row r="167" spans="8:11" x14ac:dyDescent="0.3">
      <c r="H167">
        <v>29995</v>
      </c>
      <c r="I167" t="s">
        <v>11</v>
      </c>
      <c r="J167">
        <v>485</v>
      </c>
      <c r="K167">
        <v>0</v>
      </c>
    </row>
    <row r="168" spans="8:11" x14ac:dyDescent="0.3">
      <c r="H168">
        <v>29994</v>
      </c>
      <c r="I168" t="s">
        <v>11</v>
      </c>
      <c r="J168">
        <v>665.65</v>
      </c>
      <c r="K168">
        <v>0</v>
      </c>
    </row>
    <row r="169" spans="8:11" x14ac:dyDescent="0.3">
      <c r="H169">
        <v>29992</v>
      </c>
      <c r="I169" t="s">
        <v>53</v>
      </c>
      <c r="J169">
        <v>736</v>
      </c>
      <c r="K169">
        <v>0</v>
      </c>
    </row>
    <row r="170" spans="8:11" x14ac:dyDescent="0.3">
      <c r="H170">
        <v>29991</v>
      </c>
      <c r="I170" t="s">
        <v>7</v>
      </c>
      <c r="J170">
        <v>0</v>
      </c>
      <c r="K170">
        <v>0</v>
      </c>
    </row>
    <row r="171" spans="8:11" x14ac:dyDescent="0.3">
      <c r="H171">
        <v>29990</v>
      </c>
      <c r="I171" t="s">
        <v>12</v>
      </c>
      <c r="J171">
        <v>442</v>
      </c>
      <c r="K171">
        <v>0</v>
      </c>
    </row>
    <row r="172" spans="8:11" x14ac:dyDescent="0.3">
      <c r="H172">
        <v>29989</v>
      </c>
      <c r="I172" t="s">
        <v>8</v>
      </c>
      <c r="J172">
        <v>449</v>
      </c>
      <c r="K172">
        <v>0</v>
      </c>
    </row>
    <row r="173" spans="8:11" x14ac:dyDescent="0.3">
      <c r="H173">
        <v>29988</v>
      </c>
      <c r="I173" t="s">
        <v>12</v>
      </c>
      <c r="J173">
        <v>449</v>
      </c>
      <c r="K173">
        <v>449</v>
      </c>
    </row>
    <row r="174" spans="8:11" x14ac:dyDescent="0.3">
      <c r="H174">
        <v>29987</v>
      </c>
      <c r="I174" t="s">
        <v>53</v>
      </c>
      <c r="J174">
        <v>0</v>
      </c>
      <c r="K174">
        <v>0</v>
      </c>
    </row>
    <row r="175" spans="8:11" x14ac:dyDescent="0.3">
      <c r="H175">
        <v>29986</v>
      </c>
      <c r="I175" t="s">
        <v>91</v>
      </c>
      <c r="J175">
        <v>746</v>
      </c>
      <c r="K175">
        <v>0</v>
      </c>
    </row>
    <row r="176" spans="8:11" x14ac:dyDescent="0.3">
      <c r="H176">
        <v>29985</v>
      </c>
      <c r="I176" t="s">
        <v>53</v>
      </c>
      <c r="J176">
        <v>637</v>
      </c>
      <c r="K176">
        <v>637</v>
      </c>
    </row>
    <row r="177" spans="8:11" x14ac:dyDescent="0.3">
      <c r="H177">
        <v>29984</v>
      </c>
      <c r="I177" t="s">
        <v>53</v>
      </c>
      <c r="J177">
        <v>782</v>
      </c>
      <c r="K177">
        <v>782</v>
      </c>
    </row>
    <row r="178" spans="8:11" x14ac:dyDescent="0.3">
      <c r="H178">
        <v>29983</v>
      </c>
      <c r="I178" t="s">
        <v>91</v>
      </c>
      <c r="J178">
        <v>471</v>
      </c>
      <c r="K178">
        <v>0</v>
      </c>
    </row>
    <row r="179" spans="8:11" x14ac:dyDescent="0.3">
      <c r="H179">
        <v>29982</v>
      </c>
      <c r="I179" t="s">
        <v>8</v>
      </c>
      <c r="J179">
        <v>523.65</v>
      </c>
      <c r="K179">
        <v>523.65</v>
      </c>
    </row>
    <row r="180" spans="8:11" x14ac:dyDescent="0.3">
      <c r="H180">
        <v>29981</v>
      </c>
      <c r="I180" t="s">
        <v>11</v>
      </c>
      <c r="J180">
        <v>53</v>
      </c>
      <c r="K180">
        <v>0</v>
      </c>
    </row>
    <row r="181" spans="8:11" x14ac:dyDescent="0.3">
      <c r="H181">
        <v>29980</v>
      </c>
      <c r="I181" t="s">
        <v>12</v>
      </c>
      <c r="J181">
        <v>163</v>
      </c>
      <c r="K181">
        <v>0</v>
      </c>
    </row>
    <row r="182" spans="8:11" x14ac:dyDescent="0.3">
      <c r="H182">
        <v>29979</v>
      </c>
      <c r="I182" t="s">
        <v>18</v>
      </c>
      <c r="J182">
        <v>482</v>
      </c>
      <c r="K182">
        <v>0</v>
      </c>
    </row>
    <row r="183" spans="8:11" x14ac:dyDescent="0.3">
      <c r="H183">
        <v>29978</v>
      </c>
      <c r="I183" t="s">
        <v>9</v>
      </c>
      <c r="J183">
        <v>465</v>
      </c>
      <c r="K183">
        <v>0</v>
      </c>
    </row>
    <row r="184" spans="8:11" x14ac:dyDescent="0.3">
      <c r="H184">
        <v>29977</v>
      </c>
      <c r="I184" t="s">
        <v>11</v>
      </c>
      <c r="J184">
        <v>513.5</v>
      </c>
      <c r="K184">
        <v>0</v>
      </c>
    </row>
    <row r="185" spans="8:11" x14ac:dyDescent="0.3">
      <c r="H185">
        <v>29976</v>
      </c>
      <c r="I185" t="s">
        <v>18</v>
      </c>
      <c r="J185">
        <v>634</v>
      </c>
      <c r="K185">
        <v>0</v>
      </c>
    </row>
    <row r="186" spans="8:11" x14ac:dyDescent="0.3">
      <c r="H186">
        <v>29975</v>
      </c>
      <c r="I186" t="s">
        <v>9</v>
      </c>
      <c r="J186">
        <v>1566</v>
      </c>
      <c r="K186">
        <v>0</v>
      </c>
    </row>
    <row r="187" spans="8:11" x14ac:dyDescent="0.3">
      <c r="H187">
        <v>29974</v>
      </c>
      <c r="I187" t="s">
        <v>9</v>
      </c>
      <c r="J187">
        <v>695</v>
      </c>
      <c r="K187">
        <v>0</v>
      </c>
    </row>
    <row r="188" spans="8:11" x14ac:dyDescent="0.3">
      <c r="H188">
        <v>29973</v>
      </c>
      <c r="I188" t="s">
        <v>11</v>
      </c>
      <c r="J188">
        <v>515</v>
      </c>
      <c r="K188">
        <v>0</v>
      </c>
    </row>
    <row r="189" spans="8:11" x14ac:dyDescent="0.3">
      <c r="H189">
        <v>29972</v>
      </c>
      <c r="I189" t="s">
        <v>18</v>
      </c>
      <c r="J189">
        <v>309</v>
      </c>
      <c r="K189">
        <v>0</v>
      </c>
    </row>
    <row r="190" spans="8:11" x14ac:dyDescent="0.3">
      <c r="H190">
        <v>29971</v>
      </c>
      <c r="I190" t="s">
        <v>91</v>
      </c>
      <c r="J190">
        <v>592</v>
      </c>
      <c r="K190">
        <v>0</v>
      </c>
    </row>
    <row r="191" spans="8:11" x14ac:dyDescent="0.3">
      <c r="H191">
        <v>29970</v>
      </c>
      <c r="I191" t="s">
        <v>7</v>
      </c>
      <c r="J191">
        <v>0</v>
      </c>
      <c r="K191">
        <v>610</v>
      </c>
    </row>
    <row r="192" spans="8:11" x14ac:dyDescent="0.3">
      <c r="H192">
        <v>29969</v>
      </c>
      <c r="I192" t="s">
        <v>7</v>
      </c>
      <c r="J192">
        <v>0</v>
      </c>
      <c r="K192">
        <v>610</v>
      </c>
    </row>
    <row r="193" spans="8:11" x14ac:dyDescent="0.3">
      <c r="H193">
        <v>29968</v>
      </c>
      <c r="I193" t="s">
        <v>12</v>
      </c>
      <c r="J193">
        <v>213</v>
      </c>
      <c r="K193">
        <v>0</v>
      </c>
    </row>
    <row r="194" spans="8:11" x14ac:dyDescent="0.3">
      <c r="H194">
        <v>29967</v>
      </c>
      <c r="I194" t="s">
        <v>11</v>
      </c>
      <c r="J194">
        <v>665</v>
      </c>
      <c r="K194">
        <v>0</v>
      </c>
    </row>
    <row r="195" spans="8:11" x14ac:dyDescent="0.3">
      <c r="H195">
        <v>29966</v>
      </c>
      <c r="I195" t="s">
        <v>11</v>
      </c>
      <c r="J195">
        <v>612</v>
      </c>
      <c r="K195">
        <v>0</v>
      </c>
    </row>
    <row r="196" spans="8:11" x14ac:dyDescent="0.3">
      <c r="H196">
        <v>29965</v>
      </c>
      <c r="I196" t="s">
        <v>13</v>
      </c>
      <c r="J196">
        <v>1428</v>
      </c>
      <c r="K196">
        <v>0</v>
      </c>
    </row>
    <row r="197" spans="8:11" x14ac:dyDescent="0.3">
      <c r="H197">
        <v>29964</v>
      </c>
      <c r="I197" t="s">
        <v>11</v>
      </c>
      <c r="J197">
        <v>873</v>
      </c>
      <c r="K197">
        <v>0</v>
      </c>
    </row>
    <row r="198" spans="8:11" x14ac:dyDescent="0.3">
      <c r="H198">
        <v>29963</v>
      </c>
      <c r="I198" t="s">
        <v>12</v>
      </c>
      <c r="J198">
        <v>413</v>
      </c>
      <c r="K198">
        <v>0</v>
      </c>
    </row>
    <row r="199" spans="8:11" x14ac:dyDescent="0.3">
      <c r="H199">
        <v>29961</v>
      </c>
      <c r="I199" t="s">
        <v>11</v>
      </c>
      <c r="J199">
        <v>505</v>
      </c>
      <c r="K199">
        <v>0</v>
      </c>
    </row>
    <row r="200" spans="8:11" x14ac:dyDescent="0.3">
      <c r="H200">
        <v>29958</v>
      </c>
      <c r="I200" t="s">
        <v>13</v>
      </c>
      <c r="J200">
        <v>475</v>
      </c>
      <c r="K200">
        <v>0</v>
      </c>
    </row>
    <row r="201" spans="8:11" x14ac:dyDescent="0.3">
      <c r="H201">
        <v>29957</v>
      </c>
      <c r="I201" t="s">
        <v>12</v>
      </c>
      <c r="J201">
        <v>440</v>
      </c>
      <c r="K201">
        <v>0</v>
      </c>
    </row>
    <row r="202" spans="8:11" x14ac:dyDescent="0.3">
      <c r="H202">
        <v>29956</v>
      </c>
      <c r="I202" t="s">
        <v>7</v>
      </c>
      <c r="J202">
        <v>516</v>
      </c>
      <c r="K202">
        <v>0</v>
      </c>
    </row>
    <row r="203" spans="8:11" x14ac:dyDescent="0.3">
      <c r="H203">
        <v>29955</v>
      </c>
      <c r="I203" t="s">
        <v>91</v>
      </c>
      <c r="J203">
        <v>739</v>
      </c>
      <c r="K203">
        <v>0</v>
      </c>
    </row>
    <row r="204" spans="8:11" x14ac:dyDescent="0.3">
      <c r="H204">
        <v>29954</v>
      </c>
      <c r="I204" t="s">
        <v>13</v>
      </c>
      <c r="J204">
        <v>828</v>
      </c>
      <c r="K204">
        <v>0</v>
      </c>
    </row>
    <row r="205" spans="8:11" x14ac:dyDescent="0.3">
      <c r="H205">
        <v>29953</v>
      </c>
      <c r="I205" t="s">
        <v>12</v>
      </c>
      <c r="J205">
        <v>603.65</v>
      </c>
      <c r="K205">
        <v>0</v>
      </c>
    </row>
    <row r="206" spans="8:11" x14ac:dyDescent="0.3">
      <c r="H206">
        <v>29952</v>
      </c>
      <c r="I206" t="s">
        <v>13</v>
      </c>
      <c r="J206">
        <v>0</v>
      </c>
      <c r="K206">
        <v>0</v>
      </c>
    </row>
    <row r="207" spans="8:11" x14ac:dyDescent="0.3">
      <c r="H207">
        <v>29951</v>
      </c>
      <c r="I207" t="s">
        <v>13</v>
      </c>
      <c r="J207">
        <v>0</v>
      </c>
      <c r="K207">
        <v>0</v>
      </c>
    </row>
    <row r="208" spans="8:11" x14ac:dyDescent="0.3">
      <c r="H208">
        <v>29949</v>
      </c>
      <c r="I208" t="s">
        <v>53</v>
      </c>
      <c r="J208">
        <v>481</v>
      </c>
      <c r="K208">
        <v>0</v>
      </c>
    </row>
    <row r="209" spans="8:11" x14ac:dyDescent="0.3">
      <c r="H209">
        <v>29948</v>
      </c>
      <c r="I209" t="s">
        <v>13</v>
      </c>
      <c r="J209">
        <v>602</v>
      </c>
      <c r="K209">
        <v>0</v>
      </c>
    </row>
    <row r="210" spans="8:11" x14ac:dyDescent="0.3">
      <c r="H210">
        <v>29947</v>
      </c>
      <c r="I210" t="s">
        <v>7</v>
      </c>
      <c r="J210">
        <v>-5</v>
      </c>
      <c r="K210">
        <v>0</v>
      </c>
    </row>
    <row r="211" spans="8:11" x14ac:dyDescent="0.3">
      <c r="H211">
        <v>29946</v>
      </c>
      <c r="I211" t="s">
        <v>66</v>
      </c>
      <c r="J211">
        <v>579</v>
      </c>
      <c r="K211">
        <v>0</v>
      </c>
    </row>
    <row r="212" spans="8:11" x14ac:dyDescent="0.3">
      <c r="H212">
        <v>29945</v>
      </c>
      <c r="I212" t="s">
        <v>53</v>
      </c>
      <c r="J212">
        <v>551</v>
      </c>
      <c r="K212">
        <v>0</v>
      </c>
    </row>
    <row r="213" spans="8:11" x14ac:dyDescent="0.3">
      <c r="H213">
        <v>29944</v>
      </c>
      <c r="I213" t="s">
        <v>53</v>
      </c>
      <c r="J213">
        <v>536</v>
      </c>
      <c r="K213">
        <v>0</v>
      </c>
    </row>
    <row r="214" spans="8:11" x14ac:dyDescent="0.3">
      <c r="H214">
        <v>29942</v>
      </c>
      <c r="I214" t="s">
        <v>11</v>
      </c>
      <c r="J214">
        <v>438</v>
      </c>
      <c r="K214">
        <v>0</v>
      </c>
    </row>
    <row r="215" spans="8:11" x14ac:dyDescent="0.3">
      <c r="H215">
        <v>29941</v>
      </c>
      <c r="I215" t="s">
        <v>53</v>
      </c>
      <c r="J215">
        <v>546</v>
      </c>
      <c r="K215">
        <v>0</v>
      </c>
    </row>
    <row r="216" spans="8:11" x14ac:dyDescent="0.3">
      <c r="H216">
        <v>29940</v>
      </c>
      <c r="I216" t="s">
        <v>11</v>
      </c>
      <c r="J216">
        <v>498</v>
      </c>
      <c r="K216">
        <v>0</v>
      </c>
    </row>
    <row r="217" spans="8:11" x14ac:dyDescent="0.3">
      <c r="H217">
        <v>29939</v>
      </c>
      <c r="I217" t="s">
        <v>18</v>
      </c>
      <c r="J217">
        <v>763</v>
      </c>
      <c r="K217">
        <v>0</v>
      </c>
    </row>
    <row r="218" spans="8:11" x14ac:dyDescent="0.3">
      <c r="H218">
        <v>29938</v>
      </c>
      <c r="I218" t="s">
        <v>119</v>
      </c>
      <c r="J218">
        <v>402</v>
      </c>
      <c r="K218">
        <v>402</v>
      </c>
    </row>
    <row r="219" spans="8:11" x14ac:dyDescent="0.3">
      <c r="H219">
        <v>29937</v>
      </c>
      <c r="I219" t="s">
        <v>53</v>
      </c>
      <c r="J219">
        <v>567</v>
      </c>
      <c r="K219">
        <v>0</v>
      </c>
    </row>
    <row r="220" spans="8:11" x14ac:dyDescent="0.3">
      <c r="H220">
        <v>29936</v>
      </c>
      <c r="I220" t="s">
        <v>66</v>
      </c>
      <c r="J220">
        <v>506</v>
      </c>
      <c r="K220">
        <v>0</v>
      </c>
    </row>
    <row r="221" spans="8:11" x14ac:dyDescent="0.3">
      <c r="H221">
        <v>29935</v>
      </c>
      <c r="I221" t="s">
        <v>7</v>
      </c>
      <c r="J221">
        <v>0</v>
      </c>
      <c r="K221">
        <v>0</v>
      </c>
    </row>
    <row r="222" spans="8:11" x14ac:dyDescent="0.3">
      <c r="H222">
        <v>29934</v>
      </c>
      <c r="I222" t="s">
        <v>9</v>
      </c>
      <c r="J222">
        <v>533</v>
      </c>
      <c r="K222">
        <v>0</v>
      </c>
    </row>
    <row r="223" spans="8:11" x14ac:dyDescent="0.3">
      <c r="H223">
        <v>29932</v>
      </c>
      <c r="I223" t="s">
        <v>7</v>
      </c>
      <c r="J223">
        <v>0</v>
      </c>
      <c r="K223">
        <v>508</v>
      </c>
    </row>
    <row r="224" spans="8:11" x14ac:dyDescent="0.3">
      <c r="H224">
        <v>29931</v>
      </c>
      <c r="I224" t="s">
        <v>9</v>
      </c>
      <c r="J224">
        <v>1274</v>
      </c>
      <c r="K224">
        <v>0</v>
      </c>
    </row>
    <row r="225" spans="8:11" x14ac:dyDescent="0.3">
      <c r="H225">
        <v>29930</v>
      </c>
      <c r="I225" t="s">
        <v>11</v>
      </c>
      <c r="J225">
        <v>243</v>
      </c>
      <c r="K225">
        <v>0</v>
      </c>
    </row>
    <row r="226" spans="8:11" x14ac:dyDescent="0.3">
      <c r="H226">
        <v>29929</v>
      </c>
      <c r="I226" t="s">
        <v>9</v>
      </c>
      <c r="J226">
        <v>654</v>
      </c>
      <c r="K226">
        <v>0</v>
      </c>
    </row>
    <row r="227" spans="8:11" x14ac:dyDescent="0.3">
      <c r="H227">
        <v>29928</v>
      </c>
      <c r="I227" t="s">
        <v>53</v>
      </c>
      <c r="J227">
        <v>147</v>
      </c>
      <c r="K227">
        <v>0</v>
      </c>
    </row>
    <row r="228" spans="8:11" x14ac:dyDescent="0.3">
      <c r="H228">
        <v>29927</v>
      </c>
      <c r="I228" t="s">
        <v>9</v>
      </c>
      <c r="J228">
        <v>621</v>
      </c>
      <c r="K228">
        <v>0</v>
      </c>
    </row>
    <row r="229" spans="8:11" x14ac:dyDescent="0.3">
      <c r="H229">
        <v>29926</v>
      </c>
      <c r="I229" t="s">
        <v>8</v>
      </c>
      <c r="J229">
        <v>585</v>
      </c>
      <c r="K229">
        <v>0</v>
      </c>
    </row>
    <row r="230" spans="8:11" x14ac:dyDescent="0.3">
      <c r="H230">
        <v>29925</v>
      </c>
      <c r="I230" t="s">
        <v>91</v>
      </c>
      <c r="J230">
        <v>381</v>
      </c>
      <c r="K230">
        <v>0</v>
      </c>
    </row>
    <row r="231" spans="8:11" x14ac:dyDescent="0.3">
      <c r="H231">
        <v>29924</v>
      </c>
      <c r="I231" t="s">
        <v>9</v>
      </c>
      <c r="J231">
        <v>454</v>
      </c>
      <c r="K231">
        <v>454</v>
      </c>
    </row>
    <row r="232" spans="8:11" x14ac:dyDescent="0.3">
      <c r="H232">
        <v>29923</v>
      </c>
      <c r="I232" t="s">
        <v>53</v>
      </c>
      <c r="J232">
        <v>436</v>
      </c>
      <c r="K232">
        <v>0</v>
      </c>
    </row>
    <row r="233" spans="8:11" x14ac:dyDescent="0.3">
      <c r="H233">
        <v>29922</v>
      </c>
      <c r="I233" t="s">
        <v>11</v>
      </c>
      <c r="J233">
        <v>1500</v>
      </c>
      <c r="K233">
        <v>0</v>
      </c>
    </row>
    <row r="234" spans="8:11" x14ac:dyDescent="0.3">
      <c r="H234">
        <v>29921</v>
      </c>
      <c r="I234" t="s">
        <v>9</v>
      </c>
      <c r="J234">
        <v>40</v>
      </c>
      <c r="K234">
        <v>0</v>
      </c>
    </row>
    <row r="235" spans="8:11" x14ac:dyDescent="0.3">
      <c r="H235">
        <v>29920</v>
      </c>
      <c r="I235" t="s">
        <v>11</v>
      </c>
      <c r="J235">
        <v>1347</v>
      </c>
      <c r="K235">
        <v>0</v>
      </c>
    </row>
    <row r="236" spans="8:11" x14ac:dyDescent="0.3">
      <c r="H236">
        <v>29919</v>
      </c>
      <c r="I236" t="s">
        <v>53</v>
      </c>
      <c r="J236">
        <v>1524</v>
      </c>
      <c r="K236">
        <v>0</v>
      </c>
    </row>
    <row r="237" spans="8:11" x14ac:dyDescent="0.3">
      <c r="H237">
        <v>29917</v>
      </c>
      <c r="I237" t="s">
        <v>13</v>
      </c>
      <c r="J237">
        <v>389</v>
      </c>
      <c r="K237">
        <v>0</v>
      </c>
    </row>
    <row r="238" spans="8:11" x14ac:dyDescent="0.3">
      <c r="H238">
        <v>29916</v>
      </c>
      <c r="I238" t="s">
        <v>9</v>
      </c>
      <c r="J238">
        <v>0</v>
      </c>
      <c r="K238">
        <v>0</v>
      </c>
    </row>
    <row r="239" spans="8:11" x14ac:dyDescent="0.3">
      <c r="H239">
        <v>29915</v>
      </c>
      <c r="I239" t="s">
        <v>9</v>
      </c>
      <c r="J239">
        <v>527</v>
      </c>
      <c r="K239">
        <v>527</v>
      </c>
    </row>
    <row r="240" spans="8:11" x14ac:dyDescent="0.3">
      <c r="H240">
        <v>29914</v>
      </c>
      <c r="I240" t="s">
        <v>53</v>
      </c>
      <c r="J240">
        <v>1477</v>
      </c>
      <c r="K240">
        <v>0</v>
      </c>
    </row>
    <row r="241" spans="8:11" x14ac:dyDescent="0.3">
      <c r="H241">
        <v>29913</v>
      </c>
      <c r="I241" t="s">
        <v>91</v>
      </c>
      <c r="J241">
        <v>417</v>
      </c>
      <c r="K241">
        <v>0</v>
      </c>
    </row>
    <row r="242" spans="8:11" x14ac:dyDescent="0.3">
      <c r="H242">
        <v>29912</v>
      </c>
      <c r="I242" t="s">
        <v>7</v>
      </c>
      <c r="J242">
        <v>0</v>
      </c>
      <c r="K242">
        <v>0</v>
      </c>
    </row>
    <row r="243" spans="8:11" x14ac:dyDescent="0.3">
      <c r="H243">
        <v>29911</v>
      </c>
      <c r="I243" t="s">
        <v>91</v>
      </c>
      <c r="J243">
        <v>479</v>
      </c>
      <c r="K243">
        <v>0</v>
      </c>
    </row>
    <row r="244" spans="8:11" x14ac:dyDescent="0.3">
      <c r="H244">
        <v>29910</v>
      </c>
      <c r="I244" t="s">
        <v>11</v>
      </c>
      <c r="J244">
        <v>1518</v>
      </c>
      <c r="K244">
        <v>0</v>
      </c>
    </row>
    <row r="245" spans="8:11" x14ac:dyDescent="0.3">
      <c r="H245">
        <v>29908</v>
      </c>
      <c r="I245" t="s">
        <v>8</v>
      </c>
      <c r="J245">
        <v>464</v>
      </c>
      <c r="K245">
        <v>0</v>
      </c>
    </row>
    <row r="246" spans="8:11" x14ac:dyDescent="0.3">
      <c r="H246">
        <v>29907</v>
      </c>
      <c r="I246" t="s">
        <v>91</v>
      </c>
      <c r="J246">
        <v>1205</v>
      </c>
      <c r="K246">
        <v>0</v>
      </c>
    </row>
    <row r="247" spans="8:11" x14ac:dyDescent="0.3">
      <c r="H247">
        <v>29906</v>
      </c>
      <c r="I247" t="s">
        <v>9</v>
      </c>
      <c r="J247">
        <v>795</v>
      </c>
      <c r="K247">
        <v>0</v>
      </c>
    </row>
    <row r="248" spans="8:11" x14ac:dyDescent="0.3">
      <c r="H248">
        <v>29903</v>
      </c>
      <c r="I248" t="s">
        <v>13</v>
      </c>
      <c r="J248">
        <v>458</v>
      </c>
      <c r="K248">
        <v>0</v>
      </c>
    </row>
    <row r="249" spans="8:11" x14ac:dyDescent="0.3">
      <c r="H249">
        <v>29902</v>
      </c>
      <c r="I249" t="s">
        <v>91</v>
      </c>
      <c r="J249">
        <v>528</v>
      </c>
      <c r="K249">
        <v>0</v>
      </c>
    </row>
    <row r="250" spans="8:11" x14ac:dyDescent="0.3">
      <c r="H250">
        <v>29901</v>
      </c>
      <c r="I250" t="s">
        <v>9</v>
      </c>
      <c r="J250">
        <v>441</v>
      </c>
      <c r="K250">
        <v>0</v>
      </c>
    </row>
    <row r="251" spans="8:11" x14ac:dyDescent="0.3">
      <c r="H251">
        <v>29900</v>
      </c>
      <c r="I251" t="s">
        <v>9</v>
      </c>
      <c r="J251">
        <v>486</v>
      </c>
      <c r="K251">
        <v>0</v>
      </c>
    </row>
    <row r="252" spans="8:11" x14ac:dyDescent="0.3">
      <c r="H252">
        <v>29899</v>
      </c>
      <c r="I252" t="s">
        <v>18</v>
      </c>
      <c r="J252">
        <v>394</v>
      </c>
      <c r="K252">
        <v>0</v>
      </c>
    </row>
    <row r="253" spans="8:11" x14ac:dyDescent="0.3">
      <c r="H253">
        <v>29897</v>
      </c>
      <c r="I253" t="s">
        <v>18</v>
      </c>
      <c r="J253">
        <v>1039</v>
      </c>
      <c r="K253">
        <v>1039</v>
      </c>
    </row>
    <row r="254" spans="8:11" x14ac:dyDescent="0.3">
      <c r="H254">
        <v>29896</v>
      </c>
      <c r="I254" t="s">
        <v>12</v>
      </c>
      <c r="J254">
        <v>492</v>
      </c>
      <c r="K254">
        <v>0</v>
      </c>
    </row>
    <row r="255" spans="8:11" x14ac:dyDescent="0.3">
      <c r="H255">
        <v>29895</v>
      </c>
      <c r="I255" t="s">
        <v>8</v>
      </c>
      <c r="J255">
        <v>447</v>
      </c>
      <c r="K255">
        <v>0</v>
      </c>
    </row>
    <row r="256" spans="8:11" x14ac:dyDescent="0.3">
      <c r="H256">
        <v>29894</v>
      </c>
      <c r="I256" t="s">
        <v>13</v>
      </c>
      <c r="J256">
        <v>860</v>
      </c>
      <c r="K256">
        <v>0</v>
      </c>
    </row>
    <row r="257" spans="8:11" x14ac:dyDescent="0.3">
      <c r="H257">
        <v>29893</v>
      </c>
      <c r="I257" t="s">
        <v>53</v>
      </c>
      <c r="J257">
        <v>458</v>
      </c>
      <c r="K257">
        <v>0</v>
      </c>
    </row>
    <row r="258" spans="8:11" x14ac:dyDescent="0.3">
      <c r="H258">
        <v>29892</v>
      </c>
      <c r="I258" t="s">
        <v>18</v>
      </c>
      <c r="J258">
        <v>952</v>
      </c>
      <c r="K258">
        <v>0</v>
      </c>
    </row>
    <row r="259" spans="8:11" x14ac:dyDescent="0.3">
      <c r="H259">
        <v>29890</v>
      </c>
      <c r="I259" t="s">
        <v>13</v>
      </c>
      <c r="J259">
        <v>1082</v>
      </c>
      <c r="K259">
        <v>0</v>
      </c>
    </row>
    <row r="260" spans="8:11" x14ac:dyDescent="0.3">
      <c r="H260">
        <v>29889</v>
      </c>
      <c r="I260" t="s">
        <v>91</v>
      </c>
      <c r="J260">
        <v>0</v>
      </c>
      <c r="K260">
        <v>0</v>
      </c>
    </row>
    <row r="261" spans="8:11" x14ac:dyDescent="0.3">
      <c r="H261">
        <v>29888</v>
      </c>
      <c r="I261" t="s">
        <v>8</v>
      </c>
      <c r="J261">
        <v>265</v>
      </c>
      <c r="K261">
        <v>0</v>
      </c>
    </row>
    <row r="262" spans="8:11" x14ac:dyDescent="0.3">
      <c r="H262">
        <v>29887</v>
      </c>
      <c r="I262" t="s">
        <v>53</v>
      </c>
      <c r="J262">
        <v>468</v>
      </c>
      <c r="K262">
        <v>0</v>
      </c>
    </row>
    <row r="263" spans="8:11" x14ac:dyDescent="0.3">
      <c r="H263">
        <v>29886</v>
      </c>
      <c r="I263" t="s">
        <v>91</v>
      </c>
      <c r="J263">
        <v>852</v>
      </c>
      <c r="K263">
        <v>0</v>
      </c>
    </row>
    <row r="264" spans="8:11" x14ac:dyDescent="0.3">
      <c r="H264">
        <v>29885</v>
      </c>
      <c r="I264" t="s">
        <v>9</v>
      </c>
      <c r="J264">
        <v>97</v>
      </c>
      <c r="K264">
        <v>0</v>
      </c>
    </row>
    <row r="265" spans="8:11" x14ac:dyDescent="0.3">
      <c r="H265">
        <v>29884</v>
      </c>
      <c r="I265" t="s">
        <v>12</v>
      </c>
      <c r="J265">
        <v>431</v>
      </c>
      <c r="K265">
        <v>0</v>
      </c>
    </row>
    <row r="266" spans="8:11" x14ac:dyDescent="0.3">
      <c r="H266">
        <v>29883</v>
      </c>
      <c r="I266" t="s">
        <v>119</v>
      </c>
      <c r="J266">
        <v>555</v>
      </c>
      <c r="K266">
        <v>0</v>
      </c>
    </row>
    <row r="267" spans="8:11" x14ac:dyDescent="0.3">
      <c r="H267">
        <v>29882</v>
      </c>
      <c r="I267" t="s">
        <v>18</v>
      </c>
      <c r="J267">
        <v>307</v>
      </c>
      <c r="K267">
        <v>0</v>
      </c>
    </row>
    <row r="268" spans="8:11" x14ac:dyDescent="0.3">
      <c r="H268">
        <v>29880</v>
      </c>
      <c r="I268" t="s">
        <v>13</v>
      </c>
      <c r="J268">
        <v>136</v>
      </c>
      <c r="K268">
        <v>0</v>
      </c>
    </row>
    <row r="269" spans="8:11" x14ac:dyDescent="0.3">
      <c r="H269">
        <v>29879</v>
      </c>
      <c r="I269" t="s">
        <v>8</v>
      </c>
      <c r="J269">
        <v>4875</v>
      </c>
      <c r="K269">
        <v>4875</v>
      </c>
    </row>
    <row r="270" spans="8:11" x14ac:dyDescent="0.3">
      <c r="H270">
        <v>29878</v>
      </c>
      <c r="I270" t="s">
        <v>8</v>
      </c>
      <c r="J270">
        <v>584</v>
      </c>
      <c r="K270">
        <v>0</v>
      </c>
    </row>
    <row r="271" spans="8:11" x14ac:dyDescent="0.3">
      <c r="H271">
        <v>29876</v>
      </c>
      <c r="I271" t="s">
        <v>13</v>
      </c>
      <c r="J271">
        <v>-26</v>
      </c>
      <c r="K271">
        <v>0</v>
      </c>
    </row>
    <row r="272" spans="8:11" x14ac:dyDescent="0.3">
      <c r="H272">
        <v>29875</v>
      </c>
      <c r="I272" t="s">
        <v>12</v>
      </c>
      <c r="J272">
        <v>498</v>
      </c>
      <c r="K272">
        <v>0</v>
      </c>
    </row>
    <row r="273" spans="8:11" x14ac:dyDescent="0.3">
      <c r="H273">
        <v>29874</v>
      </c>
      <c r="I273" t="s">
        <v>11</v>
      </c>
      <c r="J273">
        <v>1534.5</v>
      </c>
      <c r="K273">
        <v>1534.5</v>
      </c>
    </row>
    <row r="274" spans="8:11" x14ac:dyDescent="0.3">
      <c r="H274">
        <v>29873</v>
      </c>
      <c r="I274" t="s">
        <v>111</v>
      </c>
      <c r="J274">
        <v>379</v>
      </c>
      <c r="K274">
        <v>0</v>
      </c>
    </row>
    <row r="275" spans="8:11" x14ac:dyDescent="0.3">
      <c r="H275">
        <v>29872</v>
      </c>
      <c r="I275" t="s">
        <v>53</v>
      </c>
      <c r="J275">
        <v>563</v>
      </c>
      <c r="K275">
        <v>0</v>
      </c>
    </row>
    <row r="276" spans="8:11" x14ac:dyDescent="0.3">
      <c r="H276">
        <v>29871</v>
      </c>
      <c r="I276" t="s">
        <v>11</v>
      </c>
      <c r="J276">
        <v>641</v>
      </c>
      <c r="K276">
        <v>0</v>
      </c>
    </row>
    <row r="277" spans="8:11" x14ac:dyDescent="0.3">
      <c r="H277">
        <v>29870</v>
      </c>
      <c r="I277" t="s">
        <v>13</v>
      </c>
      <c r="J277">
        <v>0</v>
      </c>
      <c r="K277">
        <v>0</v>
      </c>
    </row>
    <row r="278" spans="8:11" x14ac:dyDescent="0.3">
      <c r="H278">
        <v>29869</v>
      </c>
      <c r="I278" t="s">
        <v>13</v>
      </c>
      <c r="J278">
        <v>828</v>
      </c>
      <c r="K278">
        <v>0</v>
      </c>
    </row>
    <row r="279" spans="8:11" x14ac:dyDescent="0.3">
      <c r="H279">
        <v>29868</v>
      </c>
      <c r="I279" t="s">
        <v>18</v>
      </c>
      <c r="J279">
        <v>484.5</v>
      </c>
      <c r="K279">
        <v>484.5</v>
      </c>
    </row>
    <row r="280" spans="8:11" x14ac:dyDescent="0.3">
      <c r="H280">
        <v>29867</v>
      </c>
      <c r="I280" t="s">
        <v>9</v>
      </c>
      <c r="J280">
        <v>449</v>
      </c>
      <c r="K280">
        <v>449</v>
      </c>
    </row>
    <row r="281" spans="8:11" x14ac:dyDescent="0.3">
      <c r="H281">
        <v>29866</v>
      </c>
      <c r="I281" t="s">
        <v>8</v>
      </c>
      <c r="J281">
        <v>999.5</v>
      </c>
      <c r="K281">
        <v>0</v>
      </c>
    </row>
    <row r="282" spans="8:11" x14ac:dyDescent="0.3">
      <c r="H282">
        <v>29865</v>
      </c>
      <c r="I282" t="s">
        <v>91</v>
      </c>
      <c r="J282">
        <v>497</v>
      </c>
      <c r="K282">
        <v>0</v>
      </c>
    </row>
    <row r="283" spans="8:11" x14ac:dyDescent="0.3">
      <c r="H283">
        <v>29864</v>
      </c>
      <c r="I283" t="s">
        <v>9</v>
      </c>
      <c r="J283">
        <v>467</v>
      </c>
      <c r="K283">
        <v>0</v>
      </c>
    </row>
    <row r="284" spans="8:11" x14ac:dyDescent="0.3">
      <c r="H284">
        <v>29863</v>
      </c>
      <c r="I284" t="s">
        <v>9</v>
      </c>
      <c r="J284">
        <v>763.65</v>
      </c>
      <c r="K284">
        <v>0</v>
      </c>
    </row>
    <row r="285" spans="8:11" x14ac:dyDescent="0.3">
      <c r="H285">
        <v>29862</v>
      </c>
      <c r="I285" t="s">
        <v>91</v>
      </c>
      <c r="J285">
        <v>792</v>
      </c>
      <c r="K285">
        <v>0</v>
      </c>
    </row>
    <row r="286" spans="8:11" x14ac:dyDescent="0.3">
      <c r="H286">
        <v>29861</v>
      </c>
      <c r="I286" t="s">
        <v>13</v>
      </c>
      <c r="J286">
        <v>423</v>
      </c>
      <c r="K286">
        <v>0</v>
      </c>
    </row>
    <row r="287" spans="8:11" x14ac:dyDescent="0.3">
      <c r="H287">
        <v>29858</v>
      </c>
      <c r="I287" t="s">
        <v>11</v>
      </c>
      <c r="J287">
        <v>677</v>
      </c>
      <c r="K287">
        <v>0</v>
      </c>
    </row>
    <row r="288" spans="8:11" x14ac:dyDescent="0.3">
      <c r="H288">
        <v>29857</v>
      </c>
      <c r="I288" t="s">
        <v>18</v>
      </c>
      <c r="J288">
        <v>475</v>
      </c>
      <c r="K288">
        <v>0</v>
      </c>
    </row>
    <row r="289" spans="8:11" x14ac:dyDescent="0.3">
      <c r="H289">
        <v>29856</v>
      </c>
      <c r="I289" t="s">
        <v>91</v>
      </c>
      <c r="J289">
        <v>525</v>
      </c>
      <c r="K289">
        <v>0</v>
      </c>
    </row>
    <row r="290" spans="8:11" x14ac:dyDescent="0.3">
      <c r="H290">
        <v>29855</v>
      </c>
      <c r="I290" t="s">
        <v>18</v>
      </c>
      <c r="J290">
        <v>519</v>
      </c>
      <c r="K290">
        <v>0</v>
      </c>
    </row>
    <row r="291" spans="8:11" x14ac:dyDescent="0.3">
      <c r="H291">
        <v>29853</v>
      </c>
      <c r="I291" t="s">
        <v>14</v>
      </c>
      <c r="J291">
        <v>426</v>
      </c>
      <c r="K291">
        <v>0</v>
      </c>
    </row>
    <row r="292" spans="8:11" x14ac:dyDescent="0.3">
      <c r="H292">
        <v>29852</v>
      </c>
      <c r="I292" t="s">
        <v>9</v>
      </c>
      <c r="J292">
        <v>99</v>
      </c>
      <c r="K292">
        <v>0</v>
      </c>
    </row>
    <row r="293" spans="8:11" x14ac:dyDescent="0.3">
      <c r="H293">
        <v>29851</v>
      </c>
      <c r="I293" t="s">
        <v>12</v>
      </c>
      <c r="J293">
        <v>502</v>
      </c>
      <c r="K293">
        <v>0</v>
      </c>
    </row>
    <row r="294" spans="8:11" x14ac:dyDescent="0.3">
      <c r="H294">
        <v>29850</v>
      </c>
      <c r="I294" t="s">
        <v>11</v>
      </c>
      <c r="J294">
        <v>23</v>
      </c>
      <c r="K294">
        <v>0</v>
      </c>
    </row>
    <row r="295" spans="8:11" x14ac:dyDescent="0.3">
      <c r="H295">
        <v>29849</v>
      </c>
      <c r="I295" t="s">
        <v>9</v>
      </c>
      <c r="J295">
        <v>87</v>
      </c>
      <c r="K295">
        <v>0</v>
      </c>
    </row>
    <row r="296" spans="8:11" x14ac:dyDescent="0.3">
      <c r="H296">
        <v>29847</v>
      </c>
      <c r="I296" t="s">
        <v>91</v>
      </c>
      <c r="J296">
        <v>82</v>
      </c>
      <c r="K296">
        <v>0</v>
      </c>
    </row>
    <row r="297" spans="8:11" x14ac:dyDescent="0.3">
      <c r="H297">
        <v>29846</v>
      </c>
      <c r="I297" t="s">
        <v>9</v>
      </c>
      <c r="J297">
        <v>1024</v>
      </c>
      <c r="K297">
        <v>0</v>
      </c>
    </row>
    <row r="298" spans="8:11" x14ac:dyDescent="0.3">
      <c r="H298">
        <v>29845</v>
      </c>
      <c r="I298" t="s">
        <v>8</v>
      </c>
      <c r="J298">
        <v>637</v>
      </c>
      <c r="K298">
        <v>0</v>
      </c>
    </row>
    <row r="299" spans="8:11" x14ac:dyDescent="0.3">
      <c r="H299">
        <v>29844</v>
      </c>
      <c r="I299" t="s">
        <v>53</v>
      </c>
      <c r="J299">
        <v>708</v>
      </c>
      <c r="K299">
        <v>0</v>
      </c>
    </row>
    <row r="300" spans="8:11" x14ac:dyDescent="0.3">
      <c r="H300">
        <v>29843</v>
      </c>
      <c r="I300" t="s">
        <v>13</v>
      </c>
      <c r="J300">
        <v>35</v>
      </c>
      <c r="K300">
        <v>0</v>
      </c>
    </row>
    <row r="301" spans="8:11" x14ac:dyDescent="0.3">
      <c r="H301">
        <v>29842</v>
      </c>
      <c r="I301" t="s">
        <v>13</v>
      </c>
      <c r="J301">
        <v>0</v>
      </c>
      <c r="K301">
        <v>0</v>
      </c>
    </row>
    <row r="302" spans="8:11" x14ac:dyDescent="0.3">
      <c r="H302">
        <v>29841</v>
      </c>
      <c r="I302" t="s">
        <v>11</v>
      </c>
      <c r="J302">
        <v>453</v>
      </c>
      <c r="K302">
        <v>0</v>
      </c>
    </row>
    <row r="303" spans="8:11" x14ac:dyDescent="0.3">
      <c r="H303">
        <v>29840</v>
      </c>
      <c r="I303" t="s">
        <v>111</v>
      </c>
      <c r="J303">
        <v>544</v>
      </c>
      <c r="K303">
        <v>0</v>
      </c>
    </row>
    <row r="304" spans="8:11" x14ac:dyDescent="0.3">
      <c r="H304">
        <v>29839</v>
      </c>
      <c r="I304" t="s">
        <v>11</v>
      </c>
      <c r="J304">
        <v>23</v>
      </c>
      <c r="K304">
        <v>0</v>
      </c>
    </row>
    <row r="305" spans="8:11" x14ac:dyDescent="0.3">
      <c r="H305">
        <v>29838</v>
      </c>
      <c r="I305" t="s">
        <v>13</v>
      </c>
      <c r="J305">
        <v>547</v>
      </c>
      <c r="K305">
        <v>0</v>
      </c>
    </row>
    <row r="306" spans="8:11" x14ac:dyDescent="0.3">
      <c r="H306">
        <v>29837</v>
      </c>
      <c r="I306" t="s">
        <v>53</v>
      </c>
      <c r="J306">
        <v>637</v>
      </c>
      <c r="K306">
        <v>0</v>
      </c>
    </row>
    <row r="307" spans="8:11" x14ac:dyDescent="0.3">
      <c r="H307">
        <v>29819</v>
      </c>
      <c r="I307" t="s">
        <v>13</v>
      </c>
      <c r="J307">
        <v>462</v>
      </c>
      <c r="K307">
        <v>0</v>
      </c>
    </row>
    <row r="308" spans="8:11" x14ac:dyDescent="0.3">
      <c r="H308">
        <v>29815</v>
      </c>
      <c r="I308" t="s">
        <v>8</v>
      </c>
      <c r="J308">
        <v>3849</v>
      </c>
      <c r="K308">
        <v>0</v>
      </c>
    </row>
    <row r="309" spans="8:11" x14ac:dyDescent="0.3">
      <c r="H309">
        <v>29814</v>
      </c>
      <c r="I309" t="s">
        <v>11</v>
      </c>
      <c r="J309">
        <v>538</v>
      </c>
      <c r="K309">
        <v>0</v>
      </c>
    </row>
    <row r="310" spans="8:11" x14ac:dyDescent="0.3">
      <c r="H310">
        <v>29811</v>
      </c>
      <c r="I310" t="s">
        <v>7</v>
      </c>
      <c r="J310">
        <v>0</v>
      </c>
      <c r="K310">
        <v>508</v>
      </c>
    </row>
    <row r="311" spans="8:11" x14ac:dyDescent="0.3">
      <c r="H311">
        <v>29810</v>
      </c>
      <c r="I311" t="s">
        <v>7</v>
      </c>
      <c r="J311">
        <v>0</v>
      </c>
      <c r="K311">
        <v>508</v>
      </c>
    </row>
    <row r="312" spans="8:11" x14ac:dyDescent="0.3">
      <c r="H312">
        <v>29809</v>
      </c>
      <c r="I312" t="s">
        <v>7</v>
      </c>
      <c r="J312">
        <v>0</v>
      </c>
      <c r="K312">
        <v>508</v>
      </c>
    </row>
    <row r="313" spans="8:11" x14ac:dyDescent="0.3">
      <c r="H313">
        <v>29808</v>
      </c>
      <c r="I313" t="s">
        <v>7</v>
      </c>
      <c r="J313">
        <v>0</v>
      </c>
      <c r="K313">
        <v>508</v>
      </c>
    </row>
    <row r="314" spans="8:11" x14ac:dyDescent="0.3">
      <c r="H314">
        <v>29807</v>
      </c>
      <c r="I314" t="s">
        <v>9</v>
      </c>
      <c r="J314">
        <v>1116</v>
      </c>
      <c r="K314">
        <v>0</v>
      </c>
    </row>
    <row r="315" spans="8:11" x14ac:dyDescent="0.3">
      <c r="H315">
        <v>29805</v>
      </c>
      <c r="I315" t="s">
        <v>7</v>
      </c>
      <c r="J315">
        <v>0</v>
      </c>
      <c r="K315">
        <v>0</v>
      </c>
    </row>
    <row r="316" spans="8:11" x14ac:dyDescent="0.3">
      <c r="H316">
        <v>29800</v>
      </c>
      <c r="I316" t="s">
        <v>7</v>
      </c>
      <c r="J316">
        <v>0</v>
      </c>
      <c r="K316">
        <v>508</v>
      </c>
    </row>
    <row r="317" spans="8:11" x14ac:dyDescent="0.3">
      <c r="H317">
        <v>29799</v>
      </c>
      <c r="I317" t="s">
        <v>7</v>
      </c>
      <c r="J317">
        <v>0</v>
      </c>
      <c r="K317">
        <v>508</v>
      </c>
    </row>
    <row r="318" spans="8:11" x14ac:dyDescent="0.3">
      <c r="H318">
        <v>29798</v>
      </c>
      <c r="I318" t="s">
        <v>111</v>
      </c>
      <c r="J318">
        <v>23</v>
      </c>
      <c r="K318">
        <v>0</v>
      </c>
    </row>
    <row r="319" spans="8:11" x14ac:dyDescent="0.3">
      <c r="H319">
        <v>29797</v>
      </c>
      <c r="I319" t="s">
        <v>7</v>
      </c>
      <c r="J319">
        <v>0</v>
      </c>
      <c r="K319">
        <v>0</v>
      </c>
    </row>
    <row r="320" spans="8:11" x14ac:dyDescent="0.3">
      <c r="H320">
        <v>29794</v>
      </c>
      <c r="I320" t="s">
        <v>7</v>
      </c>
      <c r="J320">
        <v>0</v>
      </c>
      <c r="K320">
        <v>508</v>
      </c>
    </row>
    <row r="321" spans="8:11" x14ac:dyDescent="0.3">
      <c r="H321">
        <v>29793</v>
      </c>
      <c r="I321" t="s">
        <v>7</v>
      </c>
      <c r="J321">
        <v>0</v>
      </c>
      <c r="K321">
        <v>508</v>
      </c>
    </row>
    <row r="322" spans="8:11" x14ac:dyDescent="0.3">
      <c r="H322">
        <v>29791</v>
      </c>
      <c r="I322" t="s">
        <v>7</v>
      </c>
      <c r="J322">
        <v>0</v>
      </c>
      <c r="K322">
        <v>0</v>
      </c>
    </row>
    <row r="323" spans="8:11" x14ac:dyDescent="0.3">
      <c r="H323">
        <v>29790</v>
      </c>
      <c r="I323" t="s">
        <v>7</v>
      </c>
      <c r="J323">
        <v>0</v>
      </c>
      <c r="K323">
        <v>0</v>
      </c>
    </row>
    <row r="324" spans="8:11" x14ac:dyDescent="0.3">
      <c r="H324">
        <v>29789</v>
      </c>
      <c r="I324" t="s">
        <v>18</v>
      </c>
      <c r="J324">
        <v>683.5</v>
      </c>
      <c r="K324">
        <v>0</v>
      </c>
    </row>
    <row r="325" spans="8:11" x14ac:dyDescent="0.3">
      <c r="H325">
        <v>29788</v>
      </c>
      <c r="I325" t="s">
        <v>7</v>
      </c>
      <c r="J325">
        <v>0</v>
      </c>
      <c r="K325">
        <v>0</v>
      </c>
    </row>
    <row r="326" spans="8:11" x14ac:dyDescent="0.3">
      <c r="H326">
        <v>29785</v>
      </c>
      <c r="I326" t="s">
        <v>91</v>
      </c>
      <c r="J326">
        <v>0</v>
      </c>
      <c r="K326">
        <v>0</v>
      </c>
    </row>
    <row r="327" spans="8:11" x14ac:dyDescent="0.3">
      <c r="H327">
        <v>29778</v>
      </c>
      <c r="I327" t="s">
        <v>91</v>
      </c>
      <c r="J327">
        <v>425</v>
      </c>
      <c r="K327">
        <v>0</v>
      </c>
    </row>
    <row r="328" spans="8:11" x14ac:dyDescent="0.3">
      <c r="H328">
        <v>29776</v>
      </c>
      <c r="I328" t="s">
        <v>13</v>
      </c>
      <c r="J328">
        <v>452</v>
      </c>
      <c r="K328">
        <v>0</v>
      </c>
    </row>
    <row r="329" spans="8:11" x14ac:dyDescent="0.3">
      <c r="H329">
        <v>29771</v>
      </c>
      <c r="I329" t="s">
        <v>9</v>
      </c>
      <c r="J329">
        <v>483</v>
      </c>
      <c r="K329">
        <v>0</v>
      </c>
    </row>
    <row r="330" spans="8:11" x14ac:dyDescent="0.3">
      <c r="H330">
        <v>29768</v>
      </c>
      <c r="I330" t="s">
        <v>8</v>
      </c>
      <c r="J330">
        <v>99</v>
      </c>
      <c r="K330">
        <v>0</v>
      </c>
    </row>
    <row r="331" spans="8:11" x14ac:dyDescent="0.3">
      <c r="H331">
        <v>29767</v>
      </c>
      <c r="I331" t="s">
        <v>20</v>
      </c>
      <c r="J331">
        <v>549</v>
      </c>
      <c r="K331">
        <v>0</v>
      </c>
    </row>
    <row r="332" spans="8:11" x14ac:dyDescent="0.3">
      <c r="H332">
        <v>29760</v>
      </c>
      <c r="I332" t="s">
        <v>7</v>
      </c>
      <c r="J332">
        <v>0</v>
      </c>
      <c r="K332">
        <v>0</v>
      </c>
    </row>
    <row r="333" spans="8:11" x14ac:dyDescent="0.3">
      <c r="H333">
        <v>29759</v>
      </c>
      <c r="I333" t="s">
        <v>13</v>
      </c>
      <c r="J333">
        <v>400</v>
      </c>
      <c r="K333">
        <v>0</v>
      </c>
    </row>
    <row r="334" spans="8:11" x14ac:dyDescent="0.3">
      <c r="H334">
        <v>29752</v>
      </c>
      <c r="I334" t="s">
        <v>9</v>
      </c>
      <c r="J334">
        <v>-27</v>
      </c>
      <c r="K334">
        <v>0</v>
      </c>
    </row>
    <row r="335" spans="8:11" x14ac:dyDescent="0.3">
      <c r="H335">
        <v>29751</v>
      </c>
      <c r="I335" t="s">
        <v>8</v>
      </c>
      <c r="J335">
        <v>1452.3</v>
      </c>
      <c r="K335">
        <v>0</v>
      </c>
    </row>
    <row r="336" spans="8:11" x14ac:dyDescent="0.3">
      <c r="H336">
        <v>29749</v>
      </c>
      <c r="I336" t="s">
        <v>9</v>
      </c>
      <c r="J336">
        <v>702</v>
      </c>
      <c r="K336">
        <v>0</v>
      </c>
    </row>
    <row r="337" spans="8:11" x14ac:dyDescent="0.3">
      <c r="H337">
        <v>29744</v>
      </c>
      <c r="I337" t="s">
        <v>7</v>
      </c>
      <c r="J337">
        <v>0</v>
      </c>
      <c r="K337">
        <v>0</v>
      </c>
    </row>
    <row r="338" spans="8:11" x14ac:dyDescent="0.3">
      <c r="H338">
        <v>29742</v>
      </c>
      <c r="I338" t="s">
        <v>8</v>
      </c>
      <c r="J338">
        <v>607</v>
      </c>
      <c r="K338">
        <v>0</v>
      </c>
    </row>
    <row r="339" spans="8:11" x14ac:dyDescent="0.3">
      <c r="H339">
        <v>29735</v>
      </c>
      <c r="I339" t="s">
        <v>20</v>
      </c>
      <c r="J339">
        <v>573</v>
      </c>
      <c r="K339">
        <v>0</v>
      </c>
    </row>
    <row r="340" spans="8:11" x14ac:dyDescent="0.3">
      <c r="H340">
        <v>29732</v>
      </c>
      <c r="I340" t="s">
        <v>7</v>
      </c>
      <c r="J340">
        <v>0</v>
      </c>
      <c r="K340">
        <v>0</v>
      </c>
    </row>
    <row r="341" spans="8:11" x14ac:dyDescent="0.3">
      <c r="H341">
        <v>29730</v>
      </c>
      <c r="I341" t="s">
        <v>9</v>
      </c>
      <c r="J341">
        <v>23</v>
      </c>
      <c r="K341">
        <v>0</v>
      </c>
    </row>
    <row r="342" spans="8:11" x14ac:dyDescent="0.3">
      <c r="H342">
        <v>29727</v>
      </c>
      <c r="I342" t="s">
        <v>7</v>
      </c>
      <c r="J342">
        <v>1456</v>
      </c>
      <c r="K342">
        <v>0</v>
      </c>
    </row>
    <row r="343" spans="8:11" x14ac:dyDescent="0.3">
      <c r="H343">
        <v>29725</v>
      </c>
      <c r="I343" t="s">
        <v>11</v>
      </c>
      <c r="J343">
        <v>0</v>
      </c>
      <c r="K343">
        <v>538</v>
      </c>
    </row>
    <row r="344" spans="8:11" x14ac:dyDescent="0.3">
      <c r="H344">
        <v>29722</v>
      </c>
      <c r="I344" t="s">
        <v>91</v>
      </c>
      <c r="J344">
        <v>25.7</v>
      </c>
      <c r="K344">
        <v>0</v>
      </c>
    </row>
    <row r="345" spans="8:11" x14ac:dyDescent="0.3">
      <c r="H345">
        <v>29721</v>
      </c>
      <c r="I345" t="s">
        <v>7</v>
      </c>
      <c r="J345">
        <v>0</v>
      </c>
      <c r="K345">
        <v>0</v>
      </c>
    </row>
    <row r="346" spans="8:11" x14ac:dyDescent="0.3">
      <c r="H346">
        <v>29711</v>
      </c>
      <c r="I346" t="s">
        <v>53</v>
      </c>
      <c r="J346">
        <v>591</v>
      </c>
      <c r="K346">
        <v>0</v>
      </c>
    </row>
    <row r="347" spans="8:11" x14ac:dyDescent="0.3">
      <c r="H347">
        <v>29709</v>
      </c>
      <c r="I347" t="s">
        <v>20</v>
      </c>
      <c r="J347">
        <v>421</v>
      </c>
      <c r="K347">
        <v>0</v>
      </c>
    </row>
    <row r="348" spans="8:11" x14ac:dyDescent="0.3">
      <c r="H348">
        <v>29707</v>
      </c>
      <c r="I348" t="s">
        <v>20</v>
      </c>
      <c r="J348">
        <v>31</v>
      </c>
      <c r="K348">
        <v>31</v>
      </c>
    </row>
    <row r="349" spans="8:11" x14ac:dyDescent="0.3">
      <c r="H349">
        <v>29701</v>
      </c>
      <c r="I349" t="s">
        <v>9</v>
      </c>
      <c r="J349">
        <v>486</v>
      </c>
      <c r="K349">
        <v>0</v>
      </c>
    </row>
    <row r="350" spans="8:11" x14ac:dyDescent="0.3">
      <c r="H350">
        <v>29697</v>
      </c>
      <c r="I350" t="s">
        <v>7</v>
      </c>
      <c r="J350">
        <v>0</v>
      </c>
      <c r="K350">
        <v>0</v>
      </c>
    </row>
    <row r="351" spans="8:11" x14ac:dyDescent="0.3">
      <c r="H351">
        <v>29685</v>
      </c>
      <c r="I351" t="s">
        <v>91</v>
      </c>
      <c r="J351">
        <v>105</v>
      </c>
      <c r="K351">
        <v>0</v>
      </c>
    </row>
    <row r="352" spans="8:11" x14ac:dyDescent="0.3">
      <c r="H352">
        <v>29673</v>
      </c>
      <c r="I352" t="s">
        <v>7</v>
      </c>
      <c r="J352">
        <v>0</v>
      </c>
      <c r="K352">
        <v>0</v>
      </c>
    </row>
    <row r="353" spans="8:11" x14ac:dyDescent="0.3">
      <c r="H353">
        <v>29669</v>
      </c>
      <c r="I353" t="s">
        <v>7</v>
      </c>
      <c r="J353">
        <v>0</v>
      </c>
      <c r="K353">
        <v>0</v>
      </c>
    </row>
    <row r="354" spans="8:11" x14ac:dyDescent="0.3">
      <c r="H354">
        <v>29665</v>
      </c>
      <c r="I354" t="s">
        <v>91</v>
      </c>
      <c r="J354">
        <v>0</v>
      </c>
      <c r="K354">
        <v>0</v>
      </c>
    </row>
    <row r="355" spans="8:11" x14ac:dyDescent="0.3">
      <c r="H355">
        <v>29664</v>
      </c>
      <c r="I355" t="s">
        <v>7</v>
      </c>
      <c r="J355">
        <v>0</v>
      </c>
      <c r="K355">
        <v>0</v>
      </c>
    </row>
    <row r="356" spans="8:11" x14ac:dyDescent="0.3">
      <c r="H356">
        <v>29658</v>
      </c>
      <c r="I356" t="s">
        <v>7</v>
      </c>
      <c r="J356">
        <v>0</v>
      </c>
      <c r="K356">
        <v>0</v>
      </c>
    </row>
    <row r="357" spans="8:11" x14ac:dyDescent="0.3">
      <c r="H357">
        <v>29657</v>
      </c>
      <c r="I357" t="s">
        <v>7</v>
      </c>
      <c r="J357">
        <v>0</v>
      </c>
      <c r="K357">
        <v>0</v>
      </c>
    </row>
    <row r="358" spans="8:11" x14ac:dyDescent="0.3">
      <c r="H358">
        <v>29653</v>
      </c>
      <c r="I358" t="s">
        <v>7</v>
      </c>
      <c r="J358">
        <v>0</v>
      </c>
      <c r="K358">
        <v>0</v>
      </c>
    </row>
    <row r="359" spans="8:11" x14ac:dyDescent="0.3">
      <c r="H359">
        <v>29651</v>
      </c>
      <c r="I359" t="s">
        <v>7</v>
      </c>
      <c r="J359">
        <v>0</v>
      </c>
      <c r="K359">
        <v>0</v>
      </c>
    </row>
    <row r="360" spans="8:11" x14ac:dyDescent="0.3">
      <c r="H360">
        <v>29647</v>
      </c>
      <c r="I360" t="s">
        <v>7</v>
      </c>
      <c r="J360">
        <v>0</v>
      </c>
      <c r="K360">
        <v>0</v>
      </c>
    </row>
    <row r="361" spans="8:11" x14ac:dyDescent="0.3">
      <c r="H361">
        <v>29645</v>
      </c>
      <c r="I361" t="s">
        <v>7</v>
      </c>
      <c r="J361">
        <v>0</v>
      </c>
      <c r="K361">
        <v>0</v>
      </c>
    </row>
    <row r="362" spans="8:11" x14ac:dyDescent="0.3">
      <c r="H362">
        <v>29638</v>
      </c>
      <c r="I362" t="s">
        <v>20</v>
      </c>
      <c r="J362">
        <v>457</v>
      </c>
      <c r="K362">
        <v>0</v>
      </c>
    </row>
    <row r="363" spans="8:11" x14ac:dyDescent="0.3">
      <c r="H363">
        <v>29636</v>
      </c>
      <c r="I363" t="s">
        <v>11</v>
      </c>
      <c r="J363">
        <v>506</v>
      </c>
      <c r="K363">
        <v>506</v>
      </c>
    </row>
    <row r="364" spans="8:11" x14ac:dyDescent="0.3">
      <c r="H364">
        <v>29635</v>
      </c>
      <c r="I364" t="s">
        <v>20</v>
      </c>
      <c r="J364">
        <v>714.65</v>
      </c>
      <c r="K364">
        <v>714.65</v>
      </c>
    </row>
    <row r="365" spans="8:11" x14ac:dyDescent="0.3">
      <c r="H365">
        <v>29619</v>
      </c>
      <c r="I365" t="s">
        <v>11</v>
      </c>
      <c r="J365">
        <v>71</v>
      </c>
      <c r="K365">
        <v>0</v>
      </c>
    </row>
    <row r="366" spans="8:11" x14ac:dyDescent="0.3">
      <c r="H366">
        <v>29618</v>
      </c>
      <c r="I366" t="s">
        <v>111</v>
      </c>
      <c r="J366">
        <v>440</v>
      </c>
      <c r="K366">
        <v>0</v>
      </c>
    </row>
    <row r="367" spans="8:11" x14ac:dyDescent="0.3">
      <c r="H367">
        <v>29611</v>
      </c>
      <c r="I367" t="s">
        <v>8</v>
      </c>
      <c r="J367">
        <v>0</v>
      </c>
      <c r="K367">
        <v>0</v>
      </c>
    </row>
    <row r="368" spans="8:11" x14ac:dyDescent="0.3">
      <c r="H368">
        <v>29606</v>
      </c>
      <c r="I368" t="s">
        <v>20</v>
      </c>
      <c r="J368">
        <v>532</v>
      </c>
      <c r="K368">
        <v>532</v>
      </c>
    </row>
    <row r="369" spans="8:11" x14ac:dyDescent="0.3">
      <c r="H369">
        <v>29604</v>
      </c>
      <c r="I369" t="s">
        <v>20</v>
      </c>
      <c r="J369">
        <v>1129</v>
      </c>
      <c r="K369">
        <v>0</v>
      </c>
    </row>
    <row r="370" spans="8:11" x14ac:dyDescent="0.3">
      <c r="H370">
        <v>29602</v>
      </c>
      <c r="I370" t="s">
        <v>18</v>
      </c>
      <c r="J370">
        <v>418</v>
      </c>
      <c r="K370">
        <v>0</v>
      </c>
    </row>
    <row r="371" spans="8:11" x14ac:dyDescent="0.3">
      <c r="H371">
        <v>29599</v>
      </c>
      <c r="I371" t="s">
        <v>7</v>
      </c>
      <c r="J371">
        <v>0</v>
      </c>
      <c r="K371">
        <v>0</v>
      </c>
    </row>
    <row r="372" spans="8:11" x14ac:dyDescent="0.3">
      <c r="H372">
        <v>29592</v>
      </c>
      <c r="I372" t="s">
        <v>20</v>
      </c>
      <c r="J372">
        <v>649</v>
      </c>
      <c r="K372">
        <v>0</v>
      </c>
    </row>
    <row r="373" spans="8:11" x14ac:dyDescent="0.3">
      <c r="H373">
        <v>29591</v>
      </c>
      <c r="I373" t="s">
        <v>18</v>
      </c>
      <c r="J373">
        <v>0</v>
      </c>
      <c r="K373">
        <v>0</v>
      </c>
    </row>
    <row r="374" spans="8:11" x14ac:dyDescent="0.3">
      <c r="H374">
        <v>29587</v>
      </c>
      <c r="I374" t="s">
        <v>18</v>
      </c>
      <c r="J374">
        <v>451</v>
      </c>
      <c r="K374">
        <v>0</v>
      </c>
    </row>
    <row r="375" spans="8:11" x14ac:dyDescent="0.3">
      <c r="H375">
        <v>29581</v>
      </c>
      <c r="I375" t="s">
        <v>91</v>
      </c>
      <c r="J375">
        <v>763</v>
      </c>
      <c r="K375">
        <v>0</v>
      </c>
    </row>
    <row r="376" spans="8:11" x14ac:dyDescent="0.3">
      <c r="H376">
        <v>29571</v>
      </c>
      <c r="I376" t="s">
        <v>20</v>
      </c>
      <c r="J376">
        <v>449</v>
      </c>
      <c r="K376">
        <v>0</v>
      </c>
    </row>
    <row r="377" spans="8:11" x14ac:dyDescent="0.3">
      <c r="H377">
        <v>29569</v>
      </c>
      <c r="I377" t="s">
        <v>20</v>
      </c>
      <c r="J377">
        <v>456</v>
      </c>
      <c r="K377">
        <v>0</v>
      </c>
    </row>
    <row r="378" spans="8:11" x14ac:dyDescent="0.3">
      <c r="H378">
        <v>29568</v>
      </c>
      <c r="I378" t="s">
        <v>112</v>
      </c>
      <c r="J378">
        <v>0</v>
      </c>
      <c r="K378">
        <v>0</v>
      </c>
    </row>
    <row r="379" spans="8:11" x14ac:dyDescent="0.3">
      <c r="H379">
        <v>29565</v>
      </c>
      <c r="I379" t="s">
        <v>11</v>
      </c>
      <c r="J379">
        <v>0</v>
      </c>
      <c r="K379">
        <v>0</v>
      </c>
    </row>
    <row r="380" spans="8:11" x14ac:dyDescent="0.3">
      <c r="H380">
        <v>29559</v>
      </c>
      <c r="I380" t="s">
        <v>7</v>
      </c>
      <c r="J380">
        <v>0</v>
      </c>
      <c r="K380">
        <v>0</v>
      </c>
    </row>
    <row r="381" spans="8:11" x14ac:dyDescent="0.3">
      <c r="H381">
        <v>29555</v>
      </c>
      <c r="I381" t="s">
        <v>20</v>
      </c>
      <c r="J381">
        <v>698</v>
      </c>
      <c r="K381">
        <v>0</v>
      </c>
    </row>
    <row r="382" spans="8:11" x14ac:dyDescent="0.3">
      <c r="H382">
        <v>29552</v>
      </c>
      <c r="I382" t="s">
        <v>7</v>
      </c>
      <c r="J382">
        <v>0</v>
      </c>
      <c r="K382">
        <v>0</v>
      </c>
    </row>
    <row r="383" spans="8:11" x14ac:dyDescent="0.3">
      <c r="H383">
        <v>29551</v>
      </c>
      <c r="I383" t="s">
        <v>20</v>
      </c>
      <c r="J383">
        <v>925</v>
      </c>
      <c r="K383">
        <v>0</v>
      </c>
    </row>
    <row r="384" spans="8:11" x14ac:dyDescent="0.3">
      <c r="H384">
        <v>29548</v>
      </c>
      <c r="I384" t="s">
        <v>18</v>
      </c>
      <c r="J384">
        <v>0</v>
      </c>
      <c r="K384">
        <v>0</v>
      </c>
    </row>
    <row r="385" spans="8:11" x14ac:dyDescent="0.3">
      <c r="H385">
        <v>29531</v>
      </c>
      <c r="I385" t="s">
        <v>11</v>
      </c>
      <c r="J385">
        <v>-11</v>
      </c>
      <c r="K385">
        <v>0</v>
      </c>
    </row>
    <row r="386" spans="8:11" x14ac:dyDescent="0.3">
      <c r="H386">
        <v>29530</v>
      </c>
      <c r="I386" t="s">
        <v>11</v>
      </c>
      <c r="J386">
        <v>1239</v>
      </c>
      <c r="K386">
        <v>0</v>
      </c>
    </row>
    <row r="387" spans="8:11" x14ac:dyDescent="0.3">
      <c r="H387">
        <v>29529</v>
      </c>
      <c r="I387" t="s">
        <v>12</v>
      </c>
      <c r="J387">
        <v>342</v>
      </c>
      <c r="K387">
        <v>0</v>
      </c>
    </row>
    <row r="388" spans="8:11" x14ac:dyDescent="0.3">
      <c r="H388">
        <v>29521</v>
      </c>
      <c r="I388" t="s">
        <v>91</v>
      </c>
      <c r="J388">
        <v>0</v>
      </c>
      <c r="K388">
        <v>0</v>
      </c>
    </row>
    <row r="389" spans="8:11" x14ac:dyDescent="0.3">
      <c r="H389">
        <v>29515</v>
      </c>
      <c r="I389" t="s">
        <v>91</v>
      </c>
      <c r="J389">
        <v>0</v>
      </c>
      <c r="K389">
        <v>0</v>
      </c>
    </row>
    <row r="390" spans="8:11" x14ac:dyDescent="0.3">
      <c r="H390">
        <v>29510</v>
      </c>
      <c r="I390" t="s">
        <v>11</v>
      </c>
      <c r="J390">
        <v>562</v>
      </c>
      <c r="K390">
        <v>562</v>
      </c>
    </row>
    <row r="391" spans="8:11" x14ac:dyDescent="0.3">
      <c r="H391">
        <v>29499</v>
      </c>
      <c r="I391" t="s">
        <v>21</v>
      </c>
      <c r="J391">
        <v>-46</v>
      </c>
      <c r="K391">
        <v>0</v>
      </c>
    </row>
    <row r="392" spans="8:11" x14ac:dyDescent="0.3">
      <c r="H392">
        <v>29491</v>
      </c>
      <c r="I392" t="s">
        <v>20</v>
      </c>
      <c r="J392">
        <v>657</v>
      </c>
      <c r="K392">
        <v>0</v>
      </c>
    </row>
    <row r="393" spans="8:11" x14ac:dyDescent="0.3">
      <c r="H393">
        <v>29477</v>
      </c>
      <c r="I393" t="s">
        <v>66</v>
      </c>
      <c r="J393">
        <v>0</v>
      </c>
      <c r="K393">
        <v>0</v>
      </c>
    </row>
    <row r="394" spans="8:11" x14ac:dyDescent="0.3">
      <c r="H394">
        <v>29476</v>
      </c>
      <c r="I394" t="s">
        <v>7</v>
      </c>
      <c r="J394">
        <v>0</v>
      </c>
      <c r="K394">
        <v>0</v>
      </c>
    </row>
    <row r="395" spans="8:11" x14ac:dyDescent="0.3">
      <c r="H395">
        <v>29471</v>
      </c>
      <c r="I395" t="s">
        <v>112</v>
      </c>
      <c r="J395">
        <v>0</v>
      </c>
      <c r="K395">
        <v>0</v>
      </c>
    </row>
    <row r="396" spans="8:11" x14ac:dyDescent="0.3">
      <c r="H396">
        <v>29464</v>
      </c>
      <c r="I396" t="s">
        <v>7</v>
      </c>
      <c r="J396">
        <v>0</v>
      </c>
      <c r="K396">
        <v>0</v>
      </c>
    </row>
    <row r="397" spans="8:11" x14ac:dyDescent="0.3">
      <c r="H397">
        <v>29458</v>
      </c>
      <c r="I397" t="s">
        <v>53</v>
      </c>
      <c r="J397">
        <v>527</v>
      </c>
      <c r="K397">
        <v>0</v>
      </c>
    </row>
    <row r="398" spans="8:11" x14ac:dyDescent="0.3">
      <c r="H398">
        <v>29453</v>
      </c>
      <c r="I398" t="s">
        <v>53</v>
      </c>
      <c r="J398">
        <v>75.5</v>
      </c>
      <c r="K398">
        <v>0</v>
      </c>
    </row>
    <row r="399" spans="8:11" x14ac:dyDescent="0.3">
      <c r="H399">
        <v>29452</v>
      </c>
      <c r="I399" t="s">
        <v>7</v>
      </c>
      <c r="J399">
        <v>86</v>
      </c>
      <c r="K399">
        <v>0</v>
      </c>
    </row>
    <row r="400" spans="8:11" x14ac:dyDescent="0.3">
      <c r="H400">
        <v>29443</v>
      </c>
      <c r="I400" t="s">
        <v>53</v>
      </c>
      <c r="J400">
        <v>494</v>
      </c>
      <c r="K400">
        <v>0</v>
      </c>
    </row>
    <row r="401" spans="8:11" x14ac:dyDescent="0.3">
      <c r="H401">
        <v>29441</v>
      </c>
      <c r="I401" t="s">
        <v>20</v>
      </c>
      <c r="J401">
        <v>452</v>
      </c>
      <c r="K401">
        <v>0</v>
      </c>
    </row>
    <row r="402" spans="8:11" x14ac:dyDescent="0.3">
      <c r="H402">
        <v>29410</v>
      </c>
      <c r="I402" t="s">
        <v>7</v>
      </c>
      <c r="J402">
        <v>0</v>
      </c>
      <c r="K402">
        <v>0</v>
      </c>
    </row>
    <row r="403" spans="8:11" x14ac:dyDescent="0.3">
      <c r="H403">
        <v>29400</v>
      </c>
      <c r="I403" t="s">
        <v>7</v>
      </c>
      <c r="J403">
        <v>0</v>
      </c>
      <c r="K403">
        <v>0</v>
      </c>
    </row>
    <row r="404" spans="8:11" x14ac:dyDescent="0.3">
      <c r="H404">
        <v>29398</v>
      </c>
      <c r="I404" t="s">
        <v>13</v>
      </c>
      <c r="J404">
        <v>855</v>
      </c>
      <c r="K404">
        <v>0</v>
      </c>
    </row>
    <row r="405" spans="8:11" x14ac:dyDescent="0.3">
      <c r="H405">
        <v>29392</v>
      </c>
      <c r="I405" t="s">
        <v>21</v>
      </c>
      <c r="J405">
        <v>0</v>
      </c>
      <c r="K405">
        <v>0</v>
      </c>
    </row>
    <row r="406" spans="8:11" x14ac:dyDescent="0.3">
      <c r="H406">
        <v>29391</v>
      </c>
      <c r="I406" t="s">
        <v>21</v>
      </c>
      <c r="J406">
        <v>0</v>
      </c>
      <c r="K406">
        <v>0</v>
      </c>
    </row>
    <row r="407" spans="8:11" x14ac:dyDescent="0.3">
      <c r="H407">
        <v>29385</v>
      </c>
      <c r="I407" t="s">
        <v>20</v>
      </c>
      <c r="J407">
        <v>577</v>
      </c>
      <c r="K407">
        <v>0</v>
      </c>
    </row>
    <row r="408" spans="8:11" x14ac:dyDescent="0.3">
      <c r="H408">
        <v>29363</v>
      </c>
      <c r="I408" t="s">
        <v>7</v>
      </c>
      <c r="J408">
        <v>0</v>
      </c>
      <c r="K408">
        <v>0</v>
      </c>
    </row>
    <row r="409" spans="8:11" x14ac:dyDescent="0.3">
      <c r="H409">
        <v>29361</v>
      </c>
      <c r="I409" t="s">
        <v>7</v>
      </c>
      <c r="J409">
        <v>0</v>
      </c>
      <c r="K409">
        <v>0</v>
      </c>
    </row>
    <row r="410" spans="8:11" x14ac:dyDescent="0.3">
      <c r="H410">
        <v>29346</v>
      </c>
      <c r="I410" t="s">
        <v>7</v>
      </c>
      <c r="J410">
        <v>0</v>
      </c>
      <c r="K410">
        <v>0</v>
      </c>
    </row>
    <row r="411" spans="8:11" x14ac:dyDescent="0.3">
      <c r="H411">
        <v>29339</v>
      </c>
      <c r="I411" t="s">
        <v>66</v>
      </c>
      <c r="J411">
        <v>0</v>
      </c>
      <c r="K411">
        <v>0</v>
      </c>
    </row>
    <row r="412" spans="8:11" x14ac:dyDescent="0.3">
      <c r="H412">
        <v>29332</v>
      </c>
      <c r="I412" t="s">
        <v>7</v>
      </c>
      <c r="J412">
        <v>0</v>
      </c>
      <c r="K412">
        <v>0</v>
      </c>
    </row>
    <row r="413" spans="8:11" x14ac:dyDescent="0.3">
      <c r="H413">
        <v>29321</v>
      </c>
      <c r="I413" t="s">
        <v>7</v>
      </c>
      <c r="J413">
        <v>0</v>
      </c>
      <c r="K413">
        <v>0</v>
      </c>
    </row>
    <row r="414" spans="8:11" x14ac:dyDescent="0.3">
      <c r="H414">
        <v>29320</v>
      </c>
      <c r="I414" t="s">
        <v>21</v>
      </c>
      <c r="J414">
        <v>0</v>
      </c>
      <c r="K414">
        <v>0</v>
      </c>
    </row>
    <row r="415" spans="8:11" x14ac:dyDescent="0.3">
      <c r="H415">
        <v>29310</v>
      </c>
      <c r="I415" t="s">
        <v>14</v>
      </c>
      <c r="J415">
        <v>459</v>
      </c>
      <c r="K415">
        <v>0</v>
      </c>
    </row>
    <row r="416" spans="8:11" x14ac:dyDescent="0.3">
      <c r="H416">
        <v>29305</v>
      </c>
      <c r="I416" t="s">
        <v>7</v>
      </c>
      <c r="J416">
        <v>0</v>
      </c>
      <c r="K416">
        <v>0</v>
      </c>
    </row>
    <row r="417" spans="8:11" x14ac:dyDescent="0.3">
      <c r="H417">
        <v>29280</v>
      </c>
      <c r="I417" t="s">
        <v>7</v>
      </c>
      <c r="J417">
        <v>0</v>
      </c>
      <c r="K417">
        <v>0</v>
      </c>
    </row>
    <row r="418" spans="8:11" x14ac:dyDescent="0.3">
      <c r="H418">
        <v>29233</v>
      </c>
      <c r="I418" t="s">
        <v>7</v>
      </c>
      <c r="J418">
        <v>0</v>
      </c>
      <c r="K418">
        <v>0</v>
      </c>
    </row>
    <row r="419" spans="8:11" x14ac:dyDescent="0.3">
      <c r="H419">
        <v>29156</v>
      </c>
      <c r="I419" t="s">
        <v>12</v>
      </c>
      <c r="J419">
        <v>276</v>
      </c>
      <c r="K419">
        <v>0</v>
      </c>
    </row>
    <row r="420" spans="8:11" x14ac:dyDescent="0.3">
      <c r="H420">
        <v>29144</v>
      </c>
      <c r="I420" t="s">
        <v>12</v>
      </c>
      <c r="J420">
        <v>0</v>
      </c>
      <c r="K420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6F86-EC00-451E-A376-D8D9050A1732}">
  <dimension ref="A2:Q171"/>
  <sheetViews>
    <sheetView workbookViewId="0">
      <selection activeCell="O11" sqref="O11"/>
    </sheetView>
  </sheetViews>
  <sheetFormatPr defaultRowHeight="18" x14ac:dyDescent="0.35"/>
  <cols>
    <col min="1" max="1" width="9.33203125" customWidth="1"/>
    <col min="3" max="3" width="10" customWidth="1"/>
    <col min="8" max="8" width="9.33203125" customWidth="1"/>
    <col min="9" max="9" width="9" customWidth="1"/>
    <col min="10" max="10" width="10" customWidth="1"/>
    <col min="15" max="17" width="7.6640625" style="59" customWidth="1"/>
  </cols>
  <sheetData>
    <row r="2" spans="1:17" x14ac:dyDescent="0.35">
      <c r="A2" t="s">
        <v>23</v>
      </c>
      <c r="B2" t="s">
        <v>0</v>
      </c>
      <c r="C2" t="s">
        <v>25</v>
      </c>
      <c r="D2" t="s">
        <v>26</v>
      </c>
      <c r="O2" s="59" t="s">
        <v>125</v>
      </c>
    </row>
    <row r="3" spans="1:17" x14ac:dyDescent="0.35">
      <c r="A3">
        <v>30168</v>
      </c>
      <c r="B3" t="s">
        <v>1</v>
      </c>
      <c r="C3">
        <f>VLOOKUP(A3,Table79[],3,FALSE)</f>
        <v>988.3</v>
      </c>
      <c r="D3">
        <f>VLOOKUP(A3,Table79[],4,FALSE)</f>
        <v>0</v>
      </c>
      <c r="H3" t="s">
        <v>23</v>
      </c>
      <c r="I3" t="s">
        <v>0</v>
      </c>
      <c r="J3" t="s">
        <v>25</v>
      </c>
      <c r="K3" t="s">
        <v>26</v>
      </c>
    </row>
    <row r="4" spans="1:17" x14ac:dyDescent="0.35">
      <c r="A4">
        <v>30176</v>
      </c>
      <c r="B4" t="s">
        <v>1</v>
      </c>
      <c r="C4">
        <f>VLOOKUP(A4,Table79[],3,FALSE)</f>
        <v>934</v>
      </c>
      <c r="D4">
        <f>VLOOKUP(A4,Table79[],4,FALSE)</f>
        <v>0</v>
      </c>
      <c r="H4">
        <v>30218</v>
      </c>
      <c r="I4" t="s">
        <v>53</v>
      </c>
      <c r="J4">
        <v>453</v>
      </c>
      <c r="K4">
        <v>0</v>
      </c>
      <c r="O4" s="60" t="s">
        <v>0</v>
      </c>
      <c r="P4" s="59" t="s">
        <v>28</v>
      </c>
    </row>
    <row r="5" spans="1:17" x14ac:dyDescent="0.35">
      <c r="A5">
        <v>30182</v>
      </c>
      <c r="B5" t="s">
        <v>1</v>
      </c>
      <c r="C5">
        <f>VLOOKUP(A5,Table79[],3,FALSE)</f>
        <v>464</v>
      </c>
      <c r="D5">
        <f>VLOOKUP(A5,Table79[],4,FALSE)</f>
        <v>464</v>
      </c>
      <c r="H5">
        <v>30217</v>
      </c>
      <c r="I5" t="s">
        <v>53</v>
      </c>
      <c r="J5">
        <v>475.5</v>
      </c>
      <c r="K5">
        <v>0</v>
      </c>
    </row>
    <row r="6" spans="1:17" x14ac:dyDescent="0.35">
      <c r="A6">
        <v>30147</v>
      </c>
      <c r="B6" t="s">
        <v>1</v>
      </c>
      <c r="C6">
        <f>VLOOKUP(A6,Table79[],3,FALSE)</f>
        <v>886</v>
      </c>
      <c r="D6">
        <f>VLOOKUP(A6,Table79[],4,FALSE)</f>
        <v>886</v>
      </c>
      <c r="H6">
        <v>30216</v>
      </c>
      <c r="I6" t="s">
        <v>11</v>
      </c>
      <c r="J6">
        <v>554</v>
      </c>
      <c r="K6">
        <v>0</v>
      </c>
      <c r="O6" s="60" t="s">
        <v>29</v>
      </c>
      <c r="P6" s="59" t="s">
        <v>31</v>
      </c>
      <c r="Q6" s="59" t="s">
        <v>32</v>
      </c>
    </row>
    <row r="7" spans="1:17" x14ac:dyDescent="0.35">
      <c r="A7">
        <v>30153</v>
      </c>
      <c r="B7" t="s">
        <v>1</v>
      </c>
      <c r="C7">
        <f>VLOOKUP(A7,Table79[],3,FALSE)</f>
        <v>1816.5</v>
      </c>
      <c r="D7">
        <f>VLOOKUP(A7,Table79[],4,FALSE)</f>
        <v>0</v>
      </c>
      <c r="H7">
        <v>30215</v>
      </c>
      <c r="I7" t="s">
        <v>9</v>
      </c>
      <c r="J7">
        <v>940</v>
      </c>
      <c r="K7">
        <v>0</v>
      </c>
      <c r="O7" s="61">
        <v>29452</v>
      </c>
      <c r="P7" s="84">
        <v>86</v>
      </c>
      <c r="Q7" s="84">
        <v>0</v>
      </c>
    </row>
    <row r="8" spans="1:17" x14ac:dyDescent="0.35">
      <c r="A8">
        <v>30161</v>
      </c>
      <c r="B8" t="s">
        <v>1</v>
      </c>
      <c r="C8">
        <f>VLOOKUP(A8,Table79[],3,FALSE)</f>
        <v>291</v>
      </c>
      <c r="D8">
        <f>VLOOKUP(A8,Table79[],4,FALSE)</f>
        <v>0</v>
      </c>
      <c r="H8">
        <v>30214</v>
      </c>
      <c r="I8" t="s">
        <v>111</v>
      </c>
      <c r="J8">
        <v>501</v>
      </c>
      <c r="K8">
        <v>0</v>
      </c>
      <c r="O8" s="61">
        <v>29727</v>
      </c>
      <c r="P8" s="84">
        <v>1456</v>
      </c>
      <c r="Q8" s="84">
        <v>0</v>
      </c>
    </row>
    <row r="9" spans="1:17" x14ac:dyDescent="0.35">
      <c r="A9">
        <v>30192</v>
      </c>
      <c r="B9" t="s">
        <v>1</v>
      </c>
      <c r="C9">
        <f>VLOOKUP(A9,Table79[],3,FALSE)</f>
        <v>338</v>
      </c>
      <c r="D9">
        <f>VLOOKUP(A9,Table79[],4,FALSE)</f>
        <v>338</v>
      </c>
      <c r="H9">
        <v>30211</v>
      </c>
      <c r="I9" t="s">
        <v>8</v>
      </c>
      <c r="J9">
        <v>1397.5</v>
      </c>
      <c r="K9">
        <v>0</v>
      </c>
      <c r="O9" s="61">
        <v>29865</v>
      </c>
      <c r="P9" s="84">
        <v>497</v>
      </c>
      <c r="Q9" s="84">
        <v>0</v>
      </c>
    </row>
    <row r="10" spans="1:17" x14ac:dyDescent="0.35">
      <c r="A10">
        <v>30157</v>
      </c>
      <c r="B10" t="s">
        <v>1</v>
      </c>
      <c r="C10">
        <f>VLOOKUP(A10,Table79[],3,FALSE)</f>
        <v>526</v>
      </c>
      <c r="D10">
        <f>VLOOKUP(A10,Table79[],4,FALSE)</f>
        <v>0</v>
      </c>
      <c r="H10">
        <v>30210</v>
      </c>
      <c r="I10" t="s">
        <v>9</v>
      </c>
      <c r="J10">
        <v>709</v>
      </c>
      <c r="K10">
        <v>0</v>
      </c>
      <c r="O10" s="61">
        <v>29883</v>
      </c>
      <c r="P10" s="84">
        <v>555</v>
      </c>
      <c r="Q10" s="84">
        <v>0</v>
      </c>
    </row>
    <row r="11" spans="1:17" x14ac:dyDescent="0.35">
      <c r="A11">
        <v>30211</v>
      </c>
      <c r="B11" t="s">
        <v>1</v>
      </c>
      <c r="C11">
        <f>VLOOKUP(A11,Table79[],3,FALSE)</f>
        <v>1397.5</v>
      </c>
      <c r="D11">
        <f>VLOOKUP(A11,Table79[],4,FALSE)</f>
        <v>0</v>
      </c>
      <c r="H11">
        <v>30209</v>
      </c>
      <c r="I11" t="s">
        <v>53</v>
      </c>
      <c r="J11">
        <v>669</v>
      </c>
      <c r="K11">
        <v>0</v>
      </c>
      <c r="O11" s="61">
        <v>29934</v>
      </c>
      <c r="P11" s="84">
        <v>533</v>
      </c>
      <c r="Q11" s="84">
        <v>0</v>
      </c>
    </row>
    <row r="12" spans="1:17" x14ac:dyDescent="0.35">
      <c r="A12">
        <v>30172</v>
      </c>
      <c r="B12" t="s">
        <v>50</v>
      </c>
      <c r="C12">
        <f>VLOOKUP(A12,Table79[],3,FALSE)</f>
        <v>487</v>
      </c>
      <c r="D12">
        <f>VLOOKUP(A12,Table79[],4,FALSE)</f>
        <v>0</v>
      </c>
      <c r="H12">
        <v>30207</v>
      </c>
      <c r="I12" t="s">
        <v>91</v>
      </c>
      <c r="J12">
        <v>480</v>
      </c>
      <c r="K12">
        <v>0</v>
      </c>
      <c r="O12" s="61">
        <v>29944</v>
      </c>
      <c r="P12" s="84">
        <v>536</v>
      </c>
      <c r="Q12" s="84">
        <v>0</v>
      </c>
    </row>
    <row r="13" spans="1:17" x14ac:dyDescent="0.35">
      <c r="A13">
        <v>30143</v>
      </c>
      <c r="B13" t="s">
        <v>50</v>
      </c>
      <c r="C13">
        <f>VLOOKUP(A13,Table79[],3,FALSE)</f>
        <v>404</v>
      </c>
      <c r="D13">
        <f>VLOOKUP(A13,Table79[],4,FALSE)</f>
        <v>0</v>
      </c>
      <c r="H13">
        <v>30206</v>
      </c>
      <c r="I13" t="s">
        <v>53</v>
      </c>
      <c r="J13">
        <v>532</v>
      </c>
      <c r="K13">
        <v>0</v>
      </c>
      <c r="O13" s="61">
        <v>29956</v>
      </c>
      <c r="P13" s="84">
        <v>516</v>
      </c>
      <c r="Q13" s="84">
        <v>0</v>
      </c>
    </row>
    <row r="14" spans="1:17" x14ac:dyDescent="0.35">
      <c r="A14">
        <v>30141</v>
      </c>
      <c r="B14" t="s">
        <v>50</v>
      </c>
      <c r="C14">
        <f>VLOOKUP(A14,Table79[],3,FALSE)</f>
        <v>602</v>
      </c>
      <c r="D14">
        <f>VLOOKUP(A14,Table79[],4,FALSE)</f>
        <v>0</v>
      </c>
      <c r="H14">
        <v>30205</v>
      </c>
      <c r="I14" t="s">
        <v>91</v>
      </c>
      <c r="J14">
        <v>374</v>
      </c>
      <c r="K14">
        <v>0</v>
      </c>
      <c r="O14" s="61">
        <v>29964</v>
      </c>
      <c r="P14" s="84">
        <v>873</v>
      </c>
      <c r="Q14" s="84">
        <v>0</v>
      </c>
    </row>
    <row r="15" spans="1:17" x14ac:dyDescent="0.35">
      <c r="A15">
        <v>30178</v>
      </c>
      <c r="B15" t="s">
        <v>50</v>
      </c>
      <c r="C15">
        <f>VLOOKUP(A15,Table79[],3,FALSE)</f>
        <v>1404</v>
      </c>
      <c r="D15">
        <f>VLOOKUP(A15,Table79[],4,FALSE)</f>
        <v>0</v>
      </c>
      <c r="H15">
        <v>30204</v>
      </c>
      <c r="I15" t="s">
        <v>12</v>
      </c>
      <c r="J15">
        <v>341</v>
      </c>
      <c r="K15">
        <v>0</v>
      </c>
      <c r="O15" s="61">
        <v>30032</v>
      </c>
      <c r="P15" s="84">
        <v>505</v>
      </c>
      <c r="Q15" s="84">
        <v>0</v>
      </c>
    </row>
    <row r="16" spans="1:17" x14ac:dyDescent="0.35">
      <c r="A16">
        <v>30205</v>
      </c>
      <c r="B16" t="s">
        <v>50</v>
      </c>
      <c r="C16">
        <f>VLOOKUP(A16,Table79[],3,FALSE)</f>
        <v>374</v>
      </c>
      <c r="D16">
        <f>VLOOKUP(A16,Table79[],4,FALSE)</f>
        <v>0</v>
      </c>
      <c r="H16">
        <v>30203</v>
      </c>
      <c r="I16" t="s">
        <v>66</v>
      </c>
      <c r="J16">
        <v>445</v>
      </c>
      <c r="K16">
        <v>0</v>
      </c>
      <c r="O16" s="61">
        <v>30034</v>
      </c>
      <c r="P16" s="84">
        <v>462</v>
      </c>
      <c r="Q16" s="84">
        <v>0</v>
      </c>
    </row>
    <row r="17" spans="1:17" x14ac:dyDescent="0.35">
      <c r="A17">
        <v>30201</v>
      </c>
      <c r="B17" t="s">
        <v>50</v>
      </c>
      <c r="C17">
        <f>VLOOKUP(A17,Table79[],3,FALSE)</f>
        <v>715</v>
      </c>
      <c r="D17">
        <f>VLOOKUP(A17,Table79[],4,FALSE)</f>
        <v>0</v>
      </c>
      <c r="H17">
        <v>30202</v>
      </c>
      <c r="I17" t="s">
        <v>11</v>
      </c>
      <c r="J17">
        <v>454</v>
      </c>
      <c r="K17">
        <v>0</v>
      </c>
      <c r="O17" s="61">
        <v>30073</v>
      </c>
      <c r="P17" s="84">
        <v>1771</v>
      </c>
      <c r="Q17" s="84">
        <v>0</v>
      </c>
    </row>
    <row r="18" spans="1:17" x14ac:dyDescent="0.35">
      <c r="A18">
        <v>29865</v>
      </c>
      <c r="B18" t="s">
        <v>50</v>
      </c>
      <c r="C18">
        <f>VLOOKUP(A18,Table79[],3,FALSE)</f>
        <v>497</v>
      </c>
      <c r="D18">
        <f>VLOOKUP(A18,Table79[],4,FALSE)</f>
        <v>0</v>
      </c>
      <c r="H18">
        <v>30201</v>
      </c>
      <c r="I18" t="s">
        <v>91</v>
      </c>
      <c r="J18">
        <v>715</v>
      </c>
      <c r="K18">
        <v>0</v>
      </c>
      <c r="O18" s="61">
        <v>30076</v>
      </c>
      <c r="P18" s="84">
        <v>624</v>
      </c>
      <c r="Q18" s="84">
        <v>0</v>
      </c>
    </row>
    <row r="19" spans="1:17" x14ac:dyDescent="0.35">
      <c r="A19">
        <v>30207</v>
      </c>
      <c r="B19" t="s">
        <v>50</v>
      </c>
      <c r="C19">
        <f>VLOOKUP(A19,Table79[],3,FALSE)</f>
        <v>480</v>
      </c>
      <c r="D19">
        <f>VLOOKUP(A19,Table79[],4,FALSE)</f>
        <v>0</v>
      </c>
      <c r="H19">
        <v>30200</v>
      </c>
      <c r="I19" t="s">
        <v>53</v>
      </c>
      <c r="J19">
        <v>65</v>
      </c>
      <c r="K19">
        <v>0</v>
      </c>
      <c r="O19" s="61">
        <v>30109</v>
      </c>
      <c r="P19" s="84">
        <v>449</v>
      </c>
      <c r="Q19" s="84">
        <v>0</v>
      </c>
    </row>
    <row r="20" spans="1:17" x14ac:dyDescent="0.35">
      <c r="A20">
        <v>30132</v>
      </c>
      <c r="B20" t="s">
        <v>50</v>
      </c>
      <c r="C20">
        <f>VLOOKUP(A20,Table79[],3,FALSE)</f>
        <v>553</v>
      </c>
      <c r="D20">
        <f>VLOOKUP(A20,Table79[],4,FALSE)</f>
        <v>0</v>
      </c>
      <c r="H20">
        <v>30199</v>
      </c>
      <c r="I20" t="s">
        <v>53</v>
      </c>
      <c r="J20">
        <v>462</v>
      </c>
      <c r="K20">
        <v>0</v>
      </c>
      <c r="O20" s="61">
        <v>30113</v>
      </c>
      <c r="P20" s="84">
        <v>467</v>
      </c>
      <c r="Q20" s="84">
        <v>0</v>
      </c>
    </row>
    <row r="21" spans="1:17" x14ac:dyDescent="0.35">
      <c r="A21">
        <v>30165</v>
      </c>
      <c r="B21" t="s">
        <v>50</v>
      </c>
      <c r="C21">
        <f>VLOOKUP(A21,Table79[],3,FALSE)</f>
        <v>452</v>
      </c>
      <c r="D21">
        <f>VLOOKUP(A21,Table79[],4,FALSE)</f>
        <v>0</v>
      </c>
      <c r="H21">
        <v>30198</v>
      </c>
      <c r="I21" t="s">
        <v>11</v>
      </c>
      <c r="J21">
        <v>1138</v>
      </c>
      <c r="K21">
        <v>1138</v>
      </c>
      <c r="O21" s="61">
        <v>30131</v>
      </c>
      <c r="P21" s="84">
        <v>1043</v>
      </c>
      <c r="Q21" s="84">
        <v>0</v>
      </c>
    </row>
    <row r="22" spans="1:17" x14ac:dyDescent="0.35">
      <c r="A22">
        <v>30155</v>
      </c>
      <c r="B22" t="s">
        <v>108</v>
      </c>
      <c r="C22">
        <f>VLOOKUP(A22,Table79[],3,FALSE)</f>
        <v>496</v>
      </c>
      <c r="D22">
        <f>VLOOKUP(A22,Table79[],4,FALSE)</f>
        <v>0</v>
      </c>
      <c r="H22">
        <v>30196</v>
      </c>
      <c r="I22" t="s">
        <v>9</v>
      </c>
      <c r="J22">
        <v>463</v>
      </c>
      <c r="K22">
        <v>0</v>
      </c>
      <c r="O22" s="61">
        <v>30132</v>
      </c>
      <c r="P22" s="84">
        <v>553</v>
      </c>
      <c r="Q22" s="84">
        <v>0</v>
      </c>
    </row>
    <row r="23" spans="1:17" x14ac:dyDescent="0.35">
      <c r="A23">
        <v>30177</v>
      </c>
      <c r="B23" t="s">
        <v>108</v>
      </c>
      <c r="C23">
        <f>VLOOKUP(A23,Table79[],3,FALSE)</f>
        <v>468</v>
      </c>
      <c r="D23">
        <f>VLOOKUP(A23,Table79[],4,FALSE)</f>
        <v>0</v>
      </c>
      <c r="H23">
        <v>30193</v>
      </c>
      <c r="I23" t="s">
        <v>53</v>
      </c>
      <c r="J23">
        <v>583</v>
      </c>
      <c r="K23">
        <v>0</v>
      </c>
      <c r="O23" s="61">
        <v>30133</v>
      </c>
      <c r="P23" s="84">
        <v>58</v>
      </c>
      <c r="Q23" s="84">
        <v>0</v>
      </c>
    </row>
    <row r="24" spans="1:17" x14ac:dyDescent="0.35">
      <c r="A24">
        <v>30179</v>
      </c>
      <c r="B24" t="s">
        <v>108</v>
      </c>
      <c r="C24">
        <f>VLOOKUP(A24,Table79[],3,FALSE)</f>
        <v>436</v>
      </c>
      <c r="D24">
        <f>VLOOKUP(A24,Table79[],4,FALSE)</f>
        <v>0</v>
      </c>
      <c r="H24">
        <v>30192</v>
      </c>
      <c r="I24" t="s">
        <v>8</v>
      </c>
      <c r="J24">
        <v>338</v>
      </c>
      <c r="K24">
        <v>338</v>
      </c>
      <c r="O24" s="61">
        <v>30136</v>
      </c>
      <c r="P24" s="84">
        <v>908</v>
      </c>
      <c r="Q24" s="84">
        <v>0</v>
      </c>
    </row>
    <row r="25" spans="1:17" x14ac:dyDescent="0.35">
      <c r="A25">
        <v>30204</v>
      </c>
      <c r="B25" t="s">
        <v>108</v>
      </c>
      <c r="C25">
        <f>VLOOKUP(A25,Table79[],3,FALSE)</f>
        <v>341</v>
      </c>
      <c r="D25">
        <f>VLOOKUP(A25,Table79[],4,FALSE)</f>
        <v>0</v>
      </c>
      <c r="H25">
        <v>30191</v>
      </c>
      <c r="I25" t="s">
        <v>66</v>
      </c>
      <c r="J25">
        <v>530</v>
      </c>
      <c r="K25">
        <v>0</v>
      </c>
      <c r="O25" s="61">
        <v>30137</v>
      </c>
      <c r="P25" s="84">
        <v>1009</v>
      </c>
      <c r="Q25" s="84">
        <v>0</v>
      </c>
    </row>
    <row r="26" spans="1:17" x14ac:dyDescent="0.35">
      <c r="A26">
        <v>30133</v>
      </c>
      <c r="B26" t="s">
        <v>108</v>
      </c>
      <c r="C26">
        <f>VLOOKUP(A26,Table79[],3,FALSE)</f>
        <v>58</v>
      </c>
      <c r="D26">
        <f>VLOOKUP(A26,Table79[],4,FALSE)</f>
        <v>0</v>
      </c>
      <c r="H26">
        <v>30190</v>
      </c>
      <c r="I26" t="s">
        <v>53</v>
      </c>
      <c r="J26">
        <v>430</v>
      </c>
      <c r="K26">
        <v>0</v>
      </c>
      <c r="O26" s="61">
        <v>30139</v>
      </c>
      <c r="P26" s="84">
        <v>388</v>
      </c>
      <c r="Q26" s="84">
        <v>0</v>
      </c>
    </row>
    <row r="27" spans="1:17" x14ac:dyDescent="0.35">
      <c r="A27">
        <v>30171</v>
      </c>
      <c r="B27" t="s">
        <v>108</v>
      </c>
      <c r="C27">
        <f>VLOOKUP(A27,Table79[],3,FALSE)</f>
        <v>1704</v>
      </c>
      <c r="D27">
        <f>VLOOKUP(A27,Table79[],4,FALSE)</f>
        <v>0</v>
      </c>
      <c r="H27">
        <v>30189</v>
      </c>
      <c r="I27" t="s">
        <v>53</v>
      </c>
      <c r="J27">
        <v>1202</v>
      </c>
      <c r="K27">
        <v>0</v>
      </c>
      <c r="O27" s="61">
        <v>30141</v>
      </c>
      <c r="P27" s="84">
        <v>602</v>
      </c>
      <c r="Q27" s="84">
        <v>0</v>
      </c>
    </row>
    <row r="28" spans="1:17" x14ac:dyDescent="0.35">
      <c r="A28">
        <v>29727</v>
      </c>
      <c r="B28" t="s">
        <v>108</v>
      </c>
      <c r="C28">
        <f>VLOOKUP(A28,Table79[],3,FALSE)</f>
        <v>1456</v>
      </c>
      <c r="D28">
        <f>VLOOKUP(A28,Table79[],4,FALSE)</f>
        <v>0</v>
      </c>
      <c r="H28">
        <v>30188</v>
      </c>
      <c r="I28" t="s">
        <v>18</v>
      </c>
      <c r="J28">
        <v>497</v>
      </c>
      <c r="K28">
        <v>0</v>
      </c>
      <c r="O28" s="61">
        <v>30142</v>
      </c>
      <c r="P28" s="84">
        <v>608</v>
      </c>
      <c r="Q28" s="84">
        <v>0</v>
      </c>
    </row>
    <row r="29" spans="1:17" x14ac:dyDescent="0.35">
      <c r="A29">
        <v>30148</v>
      </c>
      <c r="B29" t="s">
        <v>38</v>
      </c>
      <c r="C29">
        <f>VLOOKUP(A29,Table79[],3,FALSE)</f>
        <v>447</v>
      </c>
      <c r="D29">
        <f>VLOOKUP(A29,Table79[],4,FALSE)</f>
        <v>447</v>
      </c>
      <c r="H29">
        <v>30187</v>
      </c>
      <c r="I29" t="s">
        <v>53</v>
      </c>
      <c r="J29">
        <v>667.5</v>
      </c>
      <c r="K29">
        <v>0</v>
      </c>
      <c r="O29" s="61">
        <v>30143</v>
      </c>
      <c r="P29" s="84">
        <v>404</v>
      </c>
      <c r="Q29" s="84">
        <v>0</v>
      </c>
    </row>
    <row r="30" spans="1:17" x14ac:dyDescent="0.35">
      <c r="A30">
        <v>29956</v>
      </c>
      <c r="B30" t="s">
        <v>38</v>
      </c>
      <c r="C30">
        <f>VLOOKUP(A30,Table79[],3,FALSE)</f>
        <v>516</v>
      </c>
      <c r="D30">
        <f>VLOOKUP(A30,Table79[],4,FALSE)</f>
        <v>0</v>
      </c>
      <c r="H30">
        <v>30186</v>
      </c>
      <c r="I30" t="s">
        <v>7</v>
      </c>
      <c r="J30">
        <v>0</v>
      </c>
      <c r="K30">
        <v>0</v>
      </c>
      <c r="O30" s="61">
        <v>30146</v>
      </c>
      <c r="P30" s="84">
        <v>472</v>
      </c>
      <c r="Q30" s="84">
        <v>0</v>
      </c>
    </row>
    <row r="31" spans="1:17" x14ac:dyDescent="0.35">
      <c r="A31">
        <v>29452</v>
      </c>
      <c r="B31" t="s">
        <v>38</v>
      </c>
      <c r="C31">
        <v>86</v>
      </c>
      <c r="D31">
        <v>0</v>
      </c>
      <c r="H31">
        <v>30185</v>
      </c>
      <c r="I31" t="s">
        <v>66</v>
      </c>
      <c r="J31">
        <v>512</v>
      </c>
      <c r="K31">
        <v>0</v>
      </c>
      <c r="O31" s="61">
        <v>30147</v>
      </c>
      <c r="P31" s="84">
        <v>886</v>
      </c>
      <c r="Q31" s="84">
        <v>886</v>
      </c>
    </row>
    <row r="32" spans="1:17" x14ac:dyDescent="0.35">
      <c r="A32">
        <v>30073</v>
      </c>
      <c r="B32" t="s">
        <v>38</v>
      </c>
      <c r="C32">
        <f>VLOOKUP(A32,Table79[],3,FALSE)</f>
        <v>1771</v>
      </c>
      <c r="D32">
        <f>VLOOKUP(A32,Table79[],4,FALSE)</f>
        <v>0</v>
      </c>
      <c r="H32">
        <v>30184</v>
      </c>
      <c r="I32" t="s">
        <v>111</v>
      </c>
      <c r="J32">
        <v>545</v>
      </c>
      <c r="K32">
        <v>0</v>
      </c>
      <c r="O32" s="61">
        <v>30148</v>
      </c>
      <c r="P32" s="84">
        <v>447</v>
      </c>
      <c r="Q32" s="84">
        <v>447</v>
      </c>
    </row>
    <row r="33" spans="1:17" x14ac:dyDescent="0.35">
      <c r="A33">
        <v>30139</v>
      </c>
      <c r="B33" t="s">
        <v>38</v>
      </c>
      <c r="C33">
        <f>VLOOKUP(A33,Table79[],3,FALSE)</f>
        <v>388</v>
      </c>
      <c r="D33">
        <f>VLOOKUP(A33,Table79[],4,FALSE)</f>
        <v>0</v>
      </c>
      <c r="H33">
        <v>30182</v>
      </c>
      <c r="I33" t="s">
        <v>8</v>
      </c>
      <c r="J33">
        <v>464</v>
      </c>
      <c r="K33">
        <v>464</v>
      </c>
      <c r="O33" s="61">
        <v>30149</v>
      </c>
      <c r="P33" s="84">
        <v>453</v>
      </c>
      <c r="Q33" s="84">
        <v>453</v>
      </c>
    </row>
    <row r="34" spans="1:17" x14ac:dyDescent="0.35">
      <c r="A34">
        <v>30136</v>
      </c>
      <c r="B34" t="s">
        <v>38</v>
      </c>
      <c r="C34">
        <f>VLOOKUP(A34,Table79[],3,FALSE)</f>
        <v>908</v>
      </c>
      <c r="D34">
        <f>VLOOKUP(A34,Table79[],4,FALSE)</f>
        <v>0</v>
      </c>
      <c r="H34">
        <v>30181</v>
      </c>
      <c r="I34" t="s">
        <v>53</v>
      </c>
      <c r="J34">
        <v>658</v>
      </c>
      <c r="K34">
        <v>0</v>
      </c>
      <c r="O34" s="61">
        <v>30151</v>
      </c>
      <c r="P34" s="84">
        <v>855</v>
      </c>
      <c r="Q34" s="84">
        <v>0</v>
      </c>
    </row>
    <row r="35" spans="1:17" x14ac:dyDescent="0.35">
      <c r="A35">
        <v>30169</v>
      </c>
      <c r="B35" t="s">
        <v>38</v>
      </c>
      <c r="C35">
        <f>VLOOKUP(A35,Table79[],3,FALSE)</f>
        <v>724</v>
      </c>
      <c r="D35">
        <f>VLOOKUP(A35,Table79[],4,FALSE)</f>
        <v>0</v>
      </c>
      <c r="H35">
        <v>30179</v>
      </c>
      <c r="I35" t="s">
        <v>12</v>
      </c>
      <c r="J35">
        <v>436</v>
      </c>
      <c r="K35">
        <v>0</v>
      </c>
      <c r="O35" s="61">
        <v>30152</v>
      </c>
      <c r="P35" s="84">
        <v>61</v>
      </c>
      <c r="Q35" s="84">
        <v>0</v>
      </c>
    </row>
    <row r="36" spans="1:17" x14ac:dyDescent="0.35">
      <c r="A36">
        <v>30188</v>
      </c>
      <c r="B36" t="s">
        <v>38</v>
      </c>
      <c r="C36">
        <f>VLOOKUP(A36,Table79[],3,FALSE)</f>
        <v>497</v>
      </c>
      <c r="D36">
        <f>VLOOKUP(A36,Table79[],4,FALSE)</f>
        <v>0</v>
      </c>
      <c r="H36">
        <v>30178</v>
      </c>
      <c r="I36" t="s">
        <v>91</v>
      </c>
      <c r="J36">
        <v>1404</v>
      </c>
      <c r="K36">
        <v>0</v>
      </c>
      <c r="O36" s="61">
        <v>30153</v>
      </c>
      <c r="P36" s="84">
        <v>1816.5</v>
      </c>
      <c r="Q36" s="84">
        <v>0</v>
      </c>
    </row>
    <row r="37" spans="1:17" x14ac:dyDescent="0.35">
      <c r="A37">
        <v>30159</v>
      </c>
      <c r="B37" t="s">
        <v>38</v>
      </c>
      <c r="C37">
        <f>VLOOKUP(A37,Table79[],3,FALSE)</f>
        <v>1270</v>
      </c>
      <c r="D37">
        <f>VLOOKUP(A37,Table79[],4,FALSE)</f>
        <v>0</v>
      </c>
      <c r="H37">
        <v>30177</v>
      </c>
      <c r="I37" t="s">
        <v>12</v>
      </c>
      <c r="J37">
        <v>468</v>
      </c>
      <c r="K37">
        <v>0</v>
      </c>
      <c r="O37" s="61">
        <v>30154</v>
      </c>
      <c r="P37" s="84">
        <v>453</v>
      </c>
      <c r="Q37" s="84">
        <v>0</v>
      </c>
    </row>
    <row r="38" spans="1:17" x14ac:dyDescent="0.35">
      <c r="A38">
        <v>30217</v>
      </c>
      <c r="B38" t="s">
        <v>52</v>
      </c>
      <c r="C38">
        <f>VLOOKUP(A38,Table79[],3,FALSE)</f>
        <v>475.5</v>
      </c>
      <c r="D38">
        <f>VLOOKUP(A38,Table79[],4,FALSE)</f>
        <v>0</v>
      </c>
      <c r="H38">
        <v>30176</v>
      </c>
      <c r="I38" t="s">
        <v>8</v>
      </c>
      <c r="J38">
        <v>934</v>
      </c>
      <c r="K38">
        <v>0</v>
      </c>
      <c r="O38" s="61">
        <v>30155</v>
      </c>
      <c r="P38" s="84">
        <v>496</v>
      </c>
      <c r="Q38" s="84">
        <v>0</v>
      </c>
    </row>
    <row r="39" spans="1:17" x14ac:dyDescent="0.35">
      <c r="A39">
        <v>30166</v>
      </c>
      <c r="B39" t="s">
        <v>52</v>
      </c>
      <c r="C39">
        <f>VLOOKUP(A39,Table79[],3,FALSE)</f>
        <v>472</v>
      </c>
      <c r="D39">
        <f>VLOOKUP(A39,Table79[],4,FALSE)</f>
        <v>0</v>
      </c>
      <c r="H39">
        <v>30175</v>
      </c>
      <c r="I39" t="s">
        <v>9</v>
      </c>
      <c r="J39">
        <v>453</v>
      </c>
      <c r="K39">
        <v>0</v>
      </c>
      <c r="O39" s="61">
        <v>30156</v>
      </c>
      <c r="P39" s="84">
        <v>738</v>
      </c>
      <c r="Q39" s="84">
        <v>0</v>
      </c>
    </row>
    <row r="40" spans="1:17" x14ac:dyDescent="0.35">
      <c r="A40">
        <v>30152</v>
      </c>
      <c r="B40" t="s">
        <v>52</v>
      </c>
      <c r="C40">
        <f>VLOOKUP(A40,Table79[],3,FALSE)</f>
        <v>61</v>
      </c>
      <c r="D40">
        <f>VLOOKUP(A40,Table79[],4,FALSE)</f>
        <v>0</v>
      </c>
      <c r="H40">
        <v>30174</v>
      </c>
      <c r="I40" t="s">
        <v>11</v>
      </c>
      <c r="J40">
        <v>458</v>
      </c>
      <c r="K40">
        <v>0</v>
      </c>
      <c r="O40" s="61">
        <v>30157</v>
      </c>
      <c r="P40" s="84">
        <v>526</v>
      </c>
      <c r="Q40" s="84">
        <v>0</v>
      </c>
    </row>
    <row r="41" spans="1:17" x14ac:dyDescent="0.35">
      <c r="A41">
        <v>30200</v>
      </c>
      <c r="B41" t="s">
        <v>52</v>
      </c>
      <c r="C41">
        <f>VLOOKUP(A41,Table79[],3,FALSE)</f>
        <v>65</v>
      </c>
      <c r="D41">
        <f>VLOOKUP(A41,Table79[],4,FALSE)</f>
        <v>0</v>
      </c>
      <c r="H41">
        <v>30172</v>
      </c>
      <c r="I41" t="s">
        <v>91</v>
      </c>
      <c r="J41">
        <v>487</v>
      </c>
      <c r="K41">
        <v>0</v>
      </c>
      <c r="O41" s="61">
        <v>30159</v>
      </c>
      <c r="P41" s="84">
        <v>1270</v>
      </c>
      <c r="Q41" s="84">
        <v>0</v>
      </c>
    </row>
    <row r="42" spans="1:17" x14ac:dyDescent="0.35">
      <c r="A42">
        <v>30209</v>
      </c>
      <c r="B42" t="s">
        <v>52</v>
      </c>
      <c r="C42">
        <f>VLOOKUP(A42,Table79[],3,FALSE)</f>
        <v>669</v>
      </c>
      <c r="D42">
        <f>VLOOKUP(A42,Table79[],4,FALSE)</f>
        <v>0</v>
      </c>
      <c r="H42">
        <v>30171</v>
      </c>
      <c r="I42" t="s">
        <v>12</v>
      </c>
      <c r="J42">
        <v>1704</v>
      </c>
      <c r="K42">
        <v>0</v>
      </c>
      <c r="O42" s="61">
        <v>30160</v>
      </c>
      <c r="P42" s="84">
        <v>546</v>
      </c>
      <c r="Q42" s="84">
        <v>0</v>
      </c>
    </row>
    <row r="43" spans="1:17" x14ac:dyDescent="0.35">
      <c r="A43">
        <v>30206</v>
      </c>
      <c r="B43" t="s">
        <v>52</v>
      </c>
      <c r="C43">
        <f>VLOOKUP(A43,Table79[],3,FALSE)</f>
        <v>532</v>
      </c>
      <c r="D43">
        <f>VLOOKUP(A43,Table79[],4,FALSE)</f>
        <v>0</v>
      </c>
      <c r="H43">
        <v>30170</v>
      </c>
      <c r="I43" t="s">
        <v>53</v>
      </c>
      <c r="J43">
        <v>228</v>
      </c>
      <c r="K43">
        <v>0</v>
      </c>
      <c r="O43" s="61">
        <v>30161</v>
      </c>
      <c r="P43" s="84">
        <v>291</v>
      </c>
      <c r="Q43" s="84">
        <v>0</v>
      </c>
    </row>
    <row r="44" spans="1:17" x14ac:dyDescent="0.35">
      <c r="A44">
        <v>30187</v>
      </c>
      <c r="B44" t="s">
        <v>52</v>
      </c>
      <c r="C44">
        <f>VLOOKUP(A44,Table79[],3,FALSE)</f>
        <v>667.5</v>
      </c>
      <c r="D44">
        <f>VLOOKUP(A44,Table79[],4,FALSE)</f>
        <v>0</v>
      </c>
      <c r="H44">
        <v>30169</v>
      </c>
      <c r="I44" t="s">
        <v>18</v>
      </c>
      <c r="J44">
        <v>724</v>
      </c>
      <c r="K44">
        <v>0</v>
      </c>
      <c r="O44" s="61">
        <v>30164</v>
      </c>
      <c r="P44" s="84">
        <v>726</v>
      </c>
      <c r="Q44" s="84">
        <v>0</v>
      </c>
    </row>
    <row r="45" spans="1:17" x14ac:dyDescent="0.35">
      <c r="A45">
        <v>30193</v>
      </c>
      <c r="B45" t="s">
        <v>52</v>
      </c>
      <c r="C45">
        <f>VLOOKUP(A45,Table79[],3,FALSE)</f>
        <v>583</v>
      </c>
      <c r="D45">
        <f>VLOOKUP(A45,Table79[],4,FALSE)</f>
        <v>0</v>
      </c>
      <c r="H45">
        <v>30168</v>
      </c>
      <c r="I45" t="s">
        <v>8</v>
      </c>
      <c r="J45">
        <v>988.3</v>
      </c>
      <c r="K45">
        <v>0</v>
      </c>
      <c r="O45" s="61">
        <v>30165</v>
      </c>
      <c r="P45" s="84">
        <v>452</v>
      </c>
      <c r="Q45" s="84">
        <v>0</v>
      </c>
    </row>
    <row r="46" spans="1:17" x14ac:dyDescent="0.35">
      <c r="A46">
        <v>30218</v>
      </c>
      <c r="B46" t="s">
        <v>52</v>
      </c>
      <c r="C46">
        <f>VLOOKUP(A46,Table79[],3,FALSE)</f>
        <v>453</v>
      </c>
      <c r="D46">
        <f>VLOOKUP(A46,Table79[],4,FALSE)</f>
        <v>0</v>
      </c>
      <c r="H46">
        <v>30167</v>
      </c>
      <c r="I46" t="s">
        <v>111</v>
      </c>
      <c r="J46">
        <v>611</v>
      </c>
      <c r="K46">
        <v>611</v>
      </c>
      <c r="O46" s="61">
        <v>30166</v>
      </c>
      <c r="P46" s="84">
        <v>472</v>
      </c>
      <c r="Q46" s="84">
        <v>0</v>
      </c>
    </row>
    <row r="47" spans="1:17" x14ac:dyDescent="0.35">
      <c r="A47">
        <v>30156</v>
      </c>
      <c r="B47" t="s">
        <v>52</v>
      </c>
      <c r="C47">
        <f>VLOOKUP(A47,Table79[],3,FALSE)</f>
        <v>738</v>
      </c>
      <c r="D47">
        <f>VLOOKUP(A47,Table79[],4,FALSE)</f>
        <v>0</v>
      </c>
      <c r="H47">
        <v>30166</v>
      </c>
      <c r="I47" t="s">
        <v>53</v>
      </c>
      <c r="J47">
        <v>472</v>
      </c>
      <c r="K47">
        <v>0</v>
      </c>
      <c r="O47" s="61">
        <v>30167</v>
      </c>
      <c r="P47" s="84">
        <v>611</v>
      </c>
      <c r="Q47" s="84">
        <v>611</v>
      </c>
    </row>
    <row r="48" spans="1:17" x14ac:dyDescent="0.35">
      <c r="A48">
        <v>30199</v>
      </c>
      <c r="B48" t="s">
        <v>52</v>
      </c>
      <c r="C48">
        <f>VLOOKUP(A48,Table79[],3,FALSE)</f>
        <v>462</v>
      </c>
      <c r="D48">
        <f>VLOOKUP(A48,Table79[],4,FALSE)</f>
        <v>0</v>
      </c>
      <c r="H48">
        <v>30165</v>
      </c>
      <c r="I48" t="s">
        <v>91</v>
      </c>
      <c r="J48">
        <v>452</v>
      </c>
      <c r="K48">
        <v>0</v>
      </c>
      <c r="O48" s="61">
        <v>30168</v>
      </c>
      <c r="P48" s="84">
        <v>988.3</v>
      </c>
      <c r="Q48" s="84">
        <v>0</v>
      </c>
    </row>
    <row r="49" spans="1:17" x14ac:dyDescent="0.35">
      <c r="A49">
        <v>30190</v>
      </c>
      <c r="B49" t="s">
        <v>52</v>
      </c>
      <c r="C49">
        <f>VLOOKUP(A49,Table79[],3,FALSE)</f>
        <v>430</v>
      </c>
      <c r="D49">
        <f>VLOOKUP(A49,Table79[],4,FALSE)</f>
        <v>0</v>
      </c>
      <c r="H49">
        <v>30164</v>
      </c>
      <c r="I49" t="s">
        <v>11</v>
      </c>
      <c r="J49">
        <v>726</v>
      </c>
      <c r="K49">
        <v>0</v>
      </c>
      <c r="O49" s="61">
        <v>30169</v>
      </c>
      <c r="P49" s="84">
        <v>724</v>
      </c>
      <c r="Q49" s="84">
        <v>0</v>
      </c>
    </row>
    <row r="50" spans="1:17" x14ac:dyDescent="0.35">
      <c r="A50">
        <v>29883</v>
      </c>
      <c r="B50" t="s">
        <v>52</v>
      </c>
      <c r="C50">
        <f>VLOOKUP(A50,Table79[],3,FALSE)</f>
        <v>555</v>
      </c>
      <c r="D50">
        <f>VLOOKUP(A50,Table79[],4,FALSE)</f>
        <v>0</v>
      </c>
      <c r="H50">
        <v>30163</v>
      </c>
      <c r="I50" t="s">
        <v>7</v>
      </c>
      <c r="J50">
        <v>0</v>
      </c>
      <c r="K50">
        <v>0</v>
      </c>
      <c r="O50" s="61">
        <v>30170</v>
      </c>
      <c r="P50" s="84">
        <v>228</v>
      </c>
      <c r="Q50" s="84">
        <v>0</v>
      </c>
    </row>
    <row r="51" spans="1:17" x14ac:dyDescent="0.35">
      <c r="A51">
        <v>30170</v>
      </c>
      <c r="B51" t="s">
        <v>52</v>
      </c>
      <c r="C51">
        <f>VLOOKUP(A51,Table79[],3,FALSE)</f>
        <v>228</v>
      </c>
      <c r="D51">
        <f>VLOOKUP(A51,Table79[],4,FALSE)</f>
        <v>0</v>
      </c>
      <c r="H51">
        <v>30162</v>
      </c>
      <c r="I51" t="s">
        <v>7</v>
      </c>
      <c r="J51">
        <v>0</v>
      </c>
      <c r="K51">
        <v>0</v>
      </c>
      <c r="O51" s="61">
        <v>30171</v>
      </c>
      <c r="P51" s="84">
        <v>1704</v>
      </c>
      <c r="Q51" s="84">
        <v>0</v>
      </c>
    </row>
    <row r="52" spans="1:17" x14ac:dyDescent="0.35">
      <c r="A52">
        <v>29944</v>
      </c>
      <c r="B52" t="s">
        <v>52</v>
      </c>
      <c r="C52">
        <f>VLOOKUP(A52,Table79[],3,FALSE)</f>
        <v>536</v>
      </c>
      <c r="D52">
        <f>VLOOKUP(A52,Table79[],4,FALSE)</f>
        <v>0</v>
      </c>
      <c r="H52">
        <v>30161</v>
      </c>
      <c r="I52" t="s">
        <v>8</v>
      </c>
      <c r="J52">
        <v>291</v>
      </c>
      <c r="K52">
        <v>0</v>
      </c>
      <c r="O52" s="61">
        <v>30172</v>
      </c>
      <c r="P52" s="84">
        <v>487</v>
      </c>
      <c r="Q52" s="84">
        <v>0</v>
      </c>
    </row>
    <row r="53" spans="1:17" x14ac:dyDescent="0.35">
      <c r="A53">
        <v>30189</v>
      </c>
      <c r="B53" t="s">
        <v>52</v>
      </c>
      <c r="C53">
        <f>VLOOKUP(A53,Table79[],3,FALSE)</f>
        <v>1202</v>
      </c>
      <c r="D53">
        <f>VLOOKUP(A53,Table79[],4,FALSE)</f>
        <v>0</v>
      </c>
      <c r="H53">
        <v>30160</v>
      </c>
      <c r="I53" t="s">
        <v>11</v>
      </c>
      <c r="J53">
        <v>546</v>
      </c>
      <c r="K53">
        <v>0</v>
      </c>
      <c r="O53" s="61">
        <v>30174</v>
      </c>
      <c r="P53" s="84">
        <v>458</v>
      </c>
      <c r="Q53" s="84">
        <v>0</v>
      </c>
    </row>
    <row r="54" spans="1:17" x14ac:dyDescent="0.35">
      <c r="A54">
        <v>30181</v>
      </c>
      <c r="B54" t="s">
        <v>52</v>
      </c>
      <c r="C54">
        <f>VLOOKUP(A54,Table79[],3,FALSE)</f>
        <v>658</v>
      </c>
      <c r="D54">
        <f>VLOOKUP(A54,Table79[],4,FALSE)</f>
        <v>0</v>
      </c>
      <c r="H54">
        <v>30159</v>
      </c>
      <c r="I54" t="s">
        <v>18</v>
      </c>
      <c r="J54">
        <v>1270</v>
      </c>
      <c r="K54">
        <v>0</v>
      </c>
      <c r="O54" s="61">
        <v>30175</v>
      </c>
      <c r="P54" s="84">
        <v>453</v>
      </c>
      <c r="Q54" s="84">
        <v>0</v>
      </c>
    </row>
    <row r="55" spans="1:17" x14ac:dyDescent="0.35">
      <c r="A55">
        <v>30146</v>
      </c>
      <c r="B55" t="s">
        <v>2</v>
      </c>
      <c r="C55">
        <f>VLOOKUP(A55,Table79[],3,FALSE)</f>
        <v>472</v>
      </c>
      <c r="D55">
        <f>VLOOKUP(A55,Table79[],4,FALSE)</f>
        <v>0</v>
      </c>
      <c r="H55">
        <v>30158</v>
      </c>
      <c r="I55" t="s">
        <v>7</v>
      </c>
      <c r="J55">
        <v>0</v>
      </c>
      <c r="K55">
        <v>0</v>
      </c>
      <c r="O55" s="61">
        <v>30176</v>
      </c>
      <c r="P55" s="84">
        <v>934</v>
      </c>
      <c r="Q55" s="84">
        <v>0</v>
      </c>
    </row>
    <row r="56" spans="1:17" x14ac:dyDescent="0.35">
      <c r="A56">
        <v>30076</v>
      </c>
      <c r="B56" t="s">
        <v>2</v>
      </c>
      <c r="C56">
        <f>VLOOKUP(A56,Table79[],3,FALSE)</f>
        <v>624</v>
      </c>
      <c r="D56">
        <f>VLOOKUP(A56,Table79[],4,FALSE)</f>
        <v>0</v>
      </c>
      <c r="H56">
        <v>30157</v>
      </c>
      <c r="I56" t="s">
        <v>8</v>
      </c>
      <c r="J56">
        <v>526</v>
      </c>
      <c r="K56">
        <v>0</v>
      </c>
      <c r="O56" s="61">
        <v>30177</v>
      </c>
      <c r="P56" s="84">
        <v>468</v>
      </c>
      <c r="Q56" s="84">
        <v>0</v>
      </c>
    </row>
    <row r="57" spans="1:17" x14ac:dyDescent="0.35">
      <c r="A57">
        <v>30160</v>
      </c>
      <c r="B57" t="s">
        <v>2</v>
      </c>
      <c r="C57">
        <f>VLOOKUP(A57,Table79[],3,FALSE)</f>
        <v>546</v>
      </c>
      <c r="D57">
        <f>VLOOKUP(A57,Table79[],4,FALSE)</f>
        <v>0</v>
      </c>
      <c r="H57">
        <v>30156</v>
      </c>
      <c r="I57" t="s">
        <v>53</v>
      </c>
      <c r="J57">
        <v>738</v>
      </c>
      <c r="K57">
        <v>0</v>
      </c>
      <c r="O57" s="61">
        <v>30178</v>
      </c>
      <c r="P57" s="84">
        <v>1404</v>
      </c>
      <c r="Q57" s="84">
        <v>0</v>
      </c>
    </row>
    <row r="58" spans="1:17" x14ac:dyDescent="0.35">
      <c r="A58">
        <v>30142</v>
      </c>
      <c r="B58" t="s">
        <v>2</v>
      </c>
      <c r="C58">
        <f>VLOOKUP(A58,Table79[],3,FALSE)</f>
        <v>608</v>
      </c>
      <c r="D58">
        <f>VLOOKUP(A58,Table79[],4,FALSE)</f>
        <v>0</v>
      </c>
      <c r="H58">
        <v>30155</v>
      </c>
      <c r="I58" t="s">
        <v>12</v>
      </c>
      <c r="J58">
        <v>496</v>
      </c>
      <c r="K58">
        <v>0</v>
      </c>
      <c r="O58" s="61">
        <v>30179</v>
      </c>
      <c r="P58" s="84">
        <v>436</v>
      </c>
      <c r="Q58" s="84">
        <v>0</v>
      </c>
    </row>
    <row r="59" spans="1:17" x14ac:dyDescent="0.35">
      <c r="A59">
        <v>30131</v>
      </c>
      <c r="B59" t="s">
        <v>2</v>
      </c>
      <c r="C59">
        <f>VLOOKUP(A59,Table79[],3,FALSE)</f>
        <v>1043</v>
      </c>
      <c r="D59">
        <f>VLOOKUP(A59,Table79[],4,FALSE)</f>
        <v>0</v>
      </c>
      <c r="H59">
        <v>30154</v>
      </c>
      <c r="I59" t="s">
        <v>66</v>
      </c>
      <c r="J59">
        <v>453</v>
      </c>
      <c r="K59">
        <v>0</v>
      </c>
      <c r="O59" s="61">
        <v>30181</v>
      </c>
      <c r="P59" s="84">
        <v>658</v>
      </c>
      <c r="Q59" s="84">
        <v>0</v>
      </c>
    </row>
    <row r="60" spans="1:17" x14ac:dyDescent="0.35">
      <c r="A60">
        <v>30137</v>
      </c>
      <c r="B60" t="s">
        <v>2</v>
      </c>
      <c r="C60">
        <f>VLOOKUP(A60,Table79[],3,FALSE)</f>
        <v>1009</v>
      </c>
      <c r="D60">
        <f>VLOOKUP(A60,Table79[],4,FALSE)</f>
        <v>0</v>
      </c>
      <c r="H60">
        <v>30153</v>
      </c>
      <c r="I60" t="s">
        <v>8</v>
      </c>
      <c r="J60">
        <v>1816.5</v>
      </c>
      <c r="K60">
        <v>0</v>
      </c>
      <c r="O60" s="61">
        <v>30182</v>
      </c>
      <c r="P60" s="84">
        <v>464</v>
      </c>
      <c r="Q60" s="84">
        <v>464</v>
      </c>
    </row>
    <row r="61" spans="1:17" x14ac:dyDescent="0.35">
      <c r="A61">
        <v>30198</v>
      </c>
      <c r="B61" t="s">
        <v>2</v>
      </c>
      <c r="C61">
        <f>VLOOKUP(A61,Table79[],3,FALSE)</f>
        <v>1138</v>
      </c>
      <c r="D61">
        <f>VLOOKUP(A61,Table79[],4,FALSE)</f>
        <v>1138</v>
      </c>
      <c r="H61">
        <v>30152</v>
      </c>
      <c r="I61" t="s">
        <v>53</v>
      </c>
      <c r="J61">
        <v>61</v>
      </c>
      <c r="K61">
        <v>0</v>
      </c>
      <c r="O61" s="61">
        <v>30184</v>
      </c>
      <c r="P61" s="84">
        <v>545</v>
      </c>
      <c r="Q61" s="84">
        <v>0</v>
      </c>
    </row>
    <row r="62" spans="1:17" x14ac:dyDescent="0.35">
      <c r="A62">
        <v>30202</v>
      </c>
      <c r="B62" t="s">
        <v>2</v>
      </c>
      <c r="C62">
        <f>VLOOKUP(A62,Table79[],3,FALSE)</f>
        <v>454</v>
      </c>
      <c r="D62">
        <f>VLOOKUP(A62,Table79[],4,FALSE)</f>
        <v>0</v>
      </c>
      <c r="H62">
        <v>30151</v>
      </c>
      <c r="I62" t="s">
        <v>9</v>
      </c>
      <c r="J62">
        <v>855</v>
      </c>
      <c r="K62">
        <v>0</v>
      </c>
      <c r="O62" s="61">
        <v>30185</v>
      </c>
      <c r="P62" s="84">
        <v>512</v>
      </c>
      <c r="Q62" s="84">
        <v>0</v>
      </c>
    </row>
    <row r="63" spans="1:17" x14ac:dyDescent="0.35">
      <c r="A63">
        <v>30164</v>
      </c>
      <c r="B63" t="s">
        <v>2</v>
      </c>
      <c r="C63">
        <f>VLOOKUP(A63,Table79[],3,FALSE)</f>
        <v>726</v>
      </c>
      <c r="D63">
        <f>VLOOKUP(A63,Table79[],4,FALSE)</f>
        <v>0</v>
      </c>
      <c r="H63">
        <v>30149</v>
      </c>
      <c r="I63" t="s">
        <v>9</v>
      </c>
      <c r="J63">
        <v>453</v>
      </c>
      <c r="K63">
        <v>453</v>
      </c>
      <c r="O63" s="61">
        <v>30187</v>
      </c>
      <c r="P63" s="84">
        <v>667.5</v>
      </c>
      <c r="Q63" s="84">
        <v>0</v>
      </c>
    </row>
    <row r="64" spans="1:17" x14ac:dyDescent="0.35">
      <c r="A64">
        <v>30216</v>
      </c>
      <c r="B64" t="s">
        <v>2</v>
      </c>
      <c r="C64">
        <f>VLOOKUP(A64,Table79[],3,FALSE)</f>
        <v>554</v>
      </c>
      <c r="D64">
        <f>VLOOKUP(A64,Table79[],4,FALSE)</f>
        <v>0</v>
      </c>
      <c r="H64">
        <v>30148</v>
      </c>
      <c r="I64" t="s">
        <v>18</v>
      </c>
      <c r="J64">
        <v>447</v>
      </c>
      <c r="K64">
        <v>447</v>
      </c>
      <c r="O64" s="61">
        <v>30188</v>
      </c>
      <c r="P64" s="84">
        <v>497</v>
      </c>
      <c r="Q64" s="84">
        <v>0</v>
      </c>
    </row>
    <row r="65" spans="1:17" x14ac:dyDescent="0.35">
      <c r="A65">
        <v>30174</v>
      </c>
      <c r="B65" t="s">
        <v>2</v>
      </c>
      <c r="C65">
        <f>VLOOKUP(A65,Table79[],3,FALSE)</f>
        <v>458</v>
      </c>
      <c r="D65">
        <f>VLOOKUP(A65,Table79[],4,FALSE)</f>
        <v>0</v>
      </c>
      <c r="H65">
        <v>30147</v>
      </c>
      <c r="I65" t="s">
        <v>8</v>
      </c>
      <c r="J65">
        <v>886</v>
      </c>
      <c r="K65">
        <v>886</v>
      </c>
      <c r="O65" s="61">
        <v>30189</v>
      </c>
      <c r="P65" s="84">
        <v>1202</v>
      </c>
      <c r="Q65" s="84">
        <v>0</v>
      </c>
    </row>
    <row r="66" spans="1:17" x14ac:dyDescent="0.35">
      <c r="A66">
        <v>30109</v>
      </c>
      <c r="B66" t="s">
        <v>2</v>
      </c>
      <c r="C66">
        <f>VLOOKUP(A66,Table79[],3,FALSE)</f>
        <v>449</v>
      </c>
      <c r="D66">
        <f>VLOOKUP(A66,Table79[],4,FALSE)</f>
        <v>0</v>
      </c>
      <c r="H66">
        <v>30146</v>
      </c>
      <c r="I66" t="s">
        <v>11</v>
      </c>
      <c r="J66">
        <v>472</v>
      </c>
      <c r="K66">
        <v>0</v>
      </c>
      <c r="O66" s="61">
        <v>30190</v>
      </c>
      <c r="P66" s="84">
        <v>430</v>
      </c>
      <c r="Q66" s="84">
        <v>0</v>
      </c>
    </row>
    <row r="67" spans="1:17" x14ac:dyDescent="0.35">
      <c r="A67">
        <v>30203</v>
      </c>
      <c r="B67" t="s">
        <v>64</v>
      </c>
      <c r="C67">
        <f>VLOOKUP(A67,Table79[],3,FALSE)</f>
        <v>445</v>
      </c>
      <c r="D67">
        <f>VLOOKUP(A67,Table79[],4,FALSE)</f>
        <v>0</v>
      </c>
      <c r="H67">
        <v>30143</v>
      </c>
      <c r="I67" t="s">
        <v>91</v>
      </c>
      <c r="J67">
        <v>404</v>
      </c>
      <c r="K67">
        <v>0</v>
      </c>
      <c r="O67" s="61">
        <v>30191</v>
      </c>
      <c r="P67" s="84">
        <v>530</v>
      </c>
      <c r="Q67" s="84">
        <v>0</v>
      </c>
    </row>
    <row r="68" spans="1:17" x14ac:dyDescent="0.35">
      <c r="A68">
        <v>30191</v>
      </c>
      <c r="B68" t="s">
        <v>64</v>
      </c>
      <c r="C68">
        <f>VLOOKUP(A68,Table79[],3,FALSE)</f>
        <v>530</v>
      </c>
      <c r="D68">
        <f>VLOOKUP(A68,Table79[],4,FALSE)</f>
        <v>0</v>
      </c>
      <c r="H68">
        <v>30142</v>
      </c>
      <c r="I68" t="s">
        <v>11</v>
      </c>
      <c r="J68">
        <v>608</v>
      </c>
      <c r="K68">
        <v>0</v>
      </c>
      <c r="O68" s="61">
        <v>30192</v>
      </c>
      <c r="P68" s="84">
        <v>338</v>
      </c>
      <c r="Q68" s="84">
        <v>338</v>
      </c>
    </row>
    <row r="69" spans="1:17" x14ac:dyDescent="0.35">
      <c r="A69">
        <v>30154</v>
      </c>
      <c r="B69" t="s">
        <v>64</v>
      </c>
      <c r="C69">
        <f>VLOOKUP(A69,Table79[],3,FALSE)</f>
        <v>453</v>
      </c>
      <c r="D69">
        <f>VLOOKUP(A69,Table79[],4,FALSE)</f>
        <v>0</v>
      </c>
      <c r="H69">
        <v>30141</v>
      </c>
      <c r="I69" t="s">
        <v>91</v>
      </c>
      <c r="J69">
        <v>602</v>
      </c>
      <c r="K69">
        <v>0</v>
      </c>
      <c r="O69" s="61">
        <v>30193</v>
      </c>
      <c r="P69" s="84">
        <v>583</v>
      </c>
      <c r="Q69" s="84">
        <v>0</v>
      </c>
    </row>
    <row r="70" spans="1:17" x14ac:dyDescent="0.35">
      <c r="A70">
        <v>30185</v>
      </c>
      <c r="B70" t="s">
        <v>64</v>
      </c>
      <c r="C70">
        <f>VLOOKUP(A70,Table79[],3,FALSE)</f>
        <v>512</v>
      </c>
      <c r="D70">
        <f>VLOOKUP(A70,Table79[],4,FALSE)</f>
        <v>0</v>
      </c>
      <c r="H70">
        <v>30139</v>
      </c>
      <c r="I70" t="s">
        <v>18</v>
      </c>
      <c r="J70">
        <v>388</v>
      </c>
      <c r="K70">
        <v>0</v>
      </c>
      <c r="O70" s="61">
        <v>30196</v>
      </c>
      <c r="P70" s="84">
        <v>463</v>
      </c>
      <c r="Q70" s="84">
        <v>0</v>
      </c>
    </row>
    <row r="71" spans="1:17" x14ac:dyDescent="0.35">
      <c r="A71">
        <v>30034</v>
      </c>
      <c r="B71" t="s">
        <v>64</v>
      </c>
      <c r="C71">
        <f>VLOOKUP(A71,Table79[],3,FALSE)</f>
        <v>462</v>
      </c>
      <c r="D71">
        <f>VLOOKUP(A71,Table79[],4,FALSE)</f>
        <v>0</v>
      </c>
      <c r="H71">
        <v>30137</v>
      </c>
      <c r="I71" t="s">
        <v>11</v>
      </c>
      <c r="J71">
        <v>1009</v>
      </c>
      <c r="K71">
        <v>0</v>
      </c>
      <c r="O71" s="61">
        <v>30198</v>
      </c>
      <c r="P71" s="84">
        <v>1138</v>
      </c>
      <c r="Q71" s="84">
        <v>1138</v>
      </c>
    </row>
    <row r="72" spans="1:17" x14ac:dyDescent="0.35">
      <c r="A72">
        <v>30196</v>
      </c>
      <c r="B72" t="s">
        <v>3</v>
      </c>
      <c r="C72">
        <f>VLOOKUP(A72,Table79[],3,FALSE)</f>
        <v>463</v>
      </c>
      <c r="D72">
        <f>VLOOKUP(A72,Table79[],4,FALSE)</f>
        <v>0</v>
      </c>
      <c r="H72">
        <v>30136</v>
      </c>
      <c r="I72" t="s">
        <v>18</v>
      </c>
      <c r="J72">
        <v>908</v>
      </c>
      <c r="K72">
        <v>0</v>
      </c>
      <c r="O72" s="61">
        <v>30199</v>
      </c>
      <c r="P72" s="84">
        <v>462</v>
      </c>
      <c r="Q72" s="84">
        <v>0</v>
      </c>
    </row>
    <row r="73" spans="1:17" x14ac:dyDescent="0.35">
      <c r="A73">
        <v>29934</v>
      </c>
      <c r="B73" t="s">
        <v>3</v>
      </c>
      <c r="C73">
        <f>VLOOKUP(A73,Table79[],3,FALSE)</f>
        <v>533</v>
      </c>
      <c r="D73">
        <f>VLOOKUP(A73,Table79[],4,FALSE)</f>
        <v>0</v>
      </c>
      <c r="H73">
        <v>30133</v>
      </c>
      <c r="I73" t="s">
        <v>12</v>
      </c>
      <c r="J73">
        <v>58</v>
      </c>
      <c r="K73">
        <v>0</v>
      </c>
      <c r="O73" s="61">
        <v>30200</v>
      </c>
      <c r="P73" s="84">
        <v>65</v>
      </c>
      <c r="Q73" s="84">
        <v>0</v>
      </c>
    </row>
    <row r="74" spans="1:17" x14ac:dyDescent="0.35">
      <c r="A74">
        <v>30113</v>
      </c>
      <c r="B74" t="s">
        <v>3</v>
      </c>
      <c r="C74">
        <f>VLOOKUP(A74,Table79[],3,FALSE)</f>
        <v>467</v>
      </c>
      <c r="D74">
        <f>VLOOKUP(A74,Table79[],4,FALSE)</f>
        <v>0</v>
      </c>
      <c r="H74">
        <v>30132</v>
      </c>
      <c r="I74" t="s">
        <v>91</v>
      </c>
      <c r="J74">
        <v>553</v>
      </c>
      <c r="K74">
        <v>0</v>
      </c>
      <c r="O74" s="61">
        <v>30201</v>
      </c>
      <c r="P74" s="84">
        <v>715</v>
      </c>
      <c r="Q74" s="84">
        <v>0</v>
      </c>
    </row>
    <row r="75" spans="1:17" x14ac:dyDescent="0.35">
      <c r="A75">
        <v>30151</v>
      </c>
      <c r="B75" t="s">
        <v>3</v>
      </c>
      <c r="C75">
        <f>VLOOKUP(A75,Table79[],3,FALSE)</f>
        <v>855</v>
      </c>
      <c r="D75">
        <f>VLOOKUP(A75,Table79[],4,FALSE)</f>
        <v>0</v>
      </c>
      <c r="H75">
        <v>30131</v>
      </c>
      <c r="I75" t="s">
        <v>11</v>
      </c>
      <c r="J75">
        <v>1043</v>
      </c>
      <c r="K75">
        <v>0</v>
      </c>
      <c r="O75" s="61">
        <v>30202</v>
      </c>
      <c r="P75" s="84">
        <v>454</v>
      </c>
      <c r="Q75" s="84">
        <v>0</v>
      </c>
    </row>
    <row r="76" spans="1:17" x14ac:dyDescent="0.35">
      <c r="A76">
        <v>30215</v>
      </c>
      <c r="B76" t="s">
        <v>3</v>
      </c>
      <c r="C76">
        <f>VLOOKUP(A76,Table79[],3,FALSE)</f>
        <v>940</v>
      </c>
      <c r="D76">
        <f>VLOOKUP(A76,Table79[],4,FALSE)</f>
        <v>0</v>
      </c>
      <c r="H76">
        <v>30122</v>
      </c>
      <c r="I76" t="s">
        <v>7</v>
      </c>
      <c r="J76">
        <v>0</v>
      </c>
      <c r="K76">
        <v>0</v>
      </c>
      <c r="O76" s="61">
        <v>30203</v>
      </c>
      <c r="P76" s="84">
        <v>445</v>
      </c>
      <c r="Q76" s="84">
        <v>0</v>
      </c>
    </row>
    <row r="77" spans="1:17" x14ac:dyDescent="0.35">
      <c r="A77">
        <v>30149</v>
      </c>
      <c r="B77" t="s">
        <v>3</v>
      </c>
      <c r="C77">
        <f>VLOOKUP(A77,Table79[],3,FALSE)</f>
        <v>453</v>
      </c>
      <c r="D77">
        <f>VLOOKUP(A77,Table79[],4,FALSE)</f>
        <v>453</v>
      </c>
      <c r="H77">
        <v>30113</v>
      </c>
      <c r="I77" t="s">
        <v>9</v>
      </c>
      <c r="J77">
        <v>467</v>
      </c>
      <c r="K77">
        <v>0</v>
      </c>
      <c r="O77" s="61">
        <v>30204</v>
      </c>
      <c r="P77" s="84">
        <v>341</v>
      </c>
      <c r="Q77" s="84">
        <v>0</v>
      </c>
    </row>
    <row r="78" spans="1:17" x14ac:dyDescent="0.35">
      <c r="A78">
        <v>30175</v>
      </c>
      <c r="B78" t="s">
        <v>3</v>
      </c>
      <c r="C78">
        <f>VLOOKUP(A78,Table79[],3,FALSE)</f>
        <v>453</v>
      </c>
      <c r="D78">
        <f>VLOOKUP(A78,Table79[],4,FALSE)</f>
        <v>0</v>
      </c>
      <c r="H78">
        <v>30109</v>
      </c>
      <c r="I78" t="s">
        <v>11</v>
      </c>
      <c r="J78">
        <v>449</v>
      </c>
      <c r="K78">
        <v>0</v>
      </c>
      <c r="O78" s="61">
        <v>30205</v>
      </c>
      <c r="P78" s="84">
        <v>374</v>
      </c>
      <c r="Q78" s="84">
        <v>0</v>
      </c>
    </row>
    <row r="79" spans="1:17" x14ac:dyDescent="0.35">
      <c r="A79">
        <v>30210</v>
      </c>
      <c r="B79" t="s">
        <v>3</v>
      </c>
      <c r="C79">
        <f>VLOOKUP(A79,Table79[],3,FALSE)</f>
        <v>709</v>
      </c>
      <c r="D79">
        <f>VLOOKUP(A79,Table79[],4,FALSE)</f>
        <v>0</v>
      </c>
      <c r="H79">
        <v>30083</v>
      </c>
      <c r="I79" t="s">
        <v>53</v>
      </c>
      <c r="J79">
        <v>529</v>
      </c>
      <c r="K79">
        <v>0</v>
      </c>
      <c r="O79" s="61">
        <v>30206</v>
      </c>
      <c r="P79" s="84">
        <v>532</v>
      </c>
      <c r="Q79" s="84">
        <v>0</v>
      </c>
    </row>
    <row r="80" spans="1:17" x14ac:dyDescent="0.35">
      <c r="A80">
        <v>29964</v>
      </c>
      <c r="B80" t="s">
        <v>110</v>
      </c>
      <c r="C80">
        <f>VLOOKUP(A80,Table79[],3,FALSE)</f>
        <v>873</v>
      </c>
      <c r="D80">
        <f>VLOOKUP(A80,Table79[],4,FALSE)</f>
        <v>0</v>
      </c>
      <c r="H80">
        <v>30076</v>
      </c>
      <c r="I80" t="s">
        <v>11</v>
      </c>
      <c r="J80">
        <v>624</v>
      </c>
      <c r="K80">
        <v>0</v>
      </c>
      <c r="O80" s="61">
        <v>30207</v>
      </c>
      <c r="P80" s="84">
        <v>480</v>
      </c>
      <c r="Q80" s="84">
        <v>0</v>
      </c>
    </row>
    <row r="81" spans="1:17" x14ac:dyDescent="0.35">
      <c r="A81">
        <v>30214</v>
      </c>
      <c r="B81" t="s">
        <v>110</v>
      </c>
      <c r="C81">
        <f>VLOOKUP(A81,Table79[],3,FALSE)</f>
        <v>501</v>
      </c>
      <c r="D81">
        <f>VLOOKUP(A81,Table79[],4,FALSE)</f>
        <v>0</v>
      </c>
      <c r="H81">
        <v>30073</v>
      </c>
      <c r="I81" t="s">
        <v>18</v>
      </c>
      <c r="J81">
        <v>1771</v>
      </c>
      <c r="K81">
        <v>0</v>
      </c>
      <c r="O81" s="61">
        <v>30209</v>
      </c>
      <c r="P81" s="84">
        <v>669</v>
      </c>
      <c r="Q81" s="84">
        <v>0</v>
      </c>
    </row>
    <row r="82" spans="1:17" x14ac:dyDescent="0.35">
      <c r="A82">
        <v>30032</v>
      </c>
      <c r="B82" t="s">
        <v>110</v>
      </c>
      <c r="C82">
        <f>VLOOKUP(A82,Table79[],3,FALSE)</f>
        <v>505</v>
      </c>
      <c r="D82">
        <f>VLOOKUP(A82,Table79[],4,FALSE)</f>
        <v>0</v>
      </c>
      <c r="H82">
        <v>30072</v>
      </c>
      <c r="I82" t="s">
        <v>12</v>
      </c>
      <c r="J82">
        <v>574</v>
      </c>
      <c r="K82">
        <v>0</v>
      </c>
      <c r="O82" s="61">
        <v>30210</v>
      </c>
      <c r="P82" s="84">
        <v>709</v>
      </c>
      <c r="Q82" s="84">
        <v>0</v>
      </c>
    </row>
    <row r="83" spans="1:17" x14ac:dyDescent="0.35">
      <c r="A83">
        <v>30167</v>
      </c>
      <c r="B83" t="s">
        <v>110</v>
      </c>
      <c r="C83">
        <f>VLOOKUP(A83,Table79[],3,FALSE)</f>
        <v>611</v>
      </c>
      <c r="D83">
        <f>VLOOKUP(A83,Table79[],4,FALSE)</f>
        <v>611</v>
      </c>
      <c r="H83">
        <v>30055</v>
      </c>
      <c r="I83" t="s">
        <v>9</v>
      </c>
      <c r="J83">
        <v>109</v>
      </c>
      <c r="K83">
        <v>0</v>
      </c>
      <c r="O83" s="61">
        <v>30211</v>
      </c>
      <c r="P83" s="84">
        <v>1397.5</v>
      </c>
      <c r="Q83" s="84">
        <v>0</v>
      </c>
    </row>
    <row r="84" spans="1:17" x14ac:dyDescent="0.35">
      <c r="A84">
        <v>30184</v>
      </c>
      <c r="B84" t="s">
        <v>110</v>
      </c>
      <c r="C84">
        <f>VLOOKUP(A84,Table79[],3,FALSE)</f>
        <v>545</v>
      </c>
      <c r="D84">
        <f>VLOOKUP(A84,Table79[],4,FALSE)</f>
        <v>0</v>
      </c>
      <c r="H84">
        <v>30051</v>
      </c>
      <c r="I84" t="s">
        <v>7</v>
      </c>
      <c r="J84">
        <v>0</v>
      </c>
      <c r="K84">
        <v>0</v>
      </c>
      <c r="O84" s="61">
        <v>30214</v>
      </c>
      <c r="P84" s="84">
        <v>501</v>
      </c>
      <c r="Q84" s="84">
        <v>0</v>
      </c>
    </row>
    <row r="85" spans="1:17" x14ac:dyDescent="0.35">
      <c r="H85">
        <v>30034</v>
      </c>
      <c r="I85" t="s">
        <v>66</v>
      </c>
      <c r="J85">
        <v>462</v>
      </c>
      <c r="K85">
        <v>0</v>
      </c>
      <c r="O85" s="61">
        <v>30215</v>
      </c>
      <c r="P85" s="84">
        <v>940</v>
      </c>
      <c r="Q85" s="84">
        <v>0</v>
      </c>
    </row>
    <row r="86" spans="1:17" x14ac:dyDescent="0.35">
      <c r="H86">
        <v>30033</v>
      </c>
      <c r="I86" t="s">
        <v>53</v>
      </c>
      <c r="J86">
        <v>-7</v>
      </c>
      <c r="K86">
        <v>0</v>
      </c>
      <c r="O86" s="61">
        <v>30216</v>
      </c>
      <c r="P86" s="84">
        <v>554</v>
      </c>
      <c r="Q86" s="84">
        <v>0</v>
      </c>
    </row>
    <row r="87" spans="1:17" x14ac:dyDescent="0.35">
      <c r="H87">
        <v>30032</v>
      </c>
      <c r="I87" t="s">
        <v>111</v>
      </c>
      <c r="J87">
        <v>505</v>
      </c>
      <c r="K87">
        <v>0</v>
      </c>
      <c r="O87" s="61">
        <v>30217</v>
      </c>
      <c r="P87" s="84">
        <v>475.5</v>
      </c>
      <c r="Q87" s="84">
        <v>0</v>
      </c>
    </row>
    <row r="88" spans="1:17" x14ac:dyDescent="0.35">
      <c r="H88">
        <v>30030</v>
      </c>
      <c r="I88" t="s">
        <v>12</v>
      </c>
      <c r="J88">
        <v>771</v>
      </c>
      <c r="K88">
        <v>0</v>
      </c>
      <c r="O88" s="61">
        <v>30218</v>
      </c>
      <c r="P88" s="84">
        <v>453</v>
      </c>
      <c r="Q88" s="84">
        <v>0</v>
      </c>
    </row>
    <row r="89" spans="1:17" x14ac:dyDescent="0.35">
      <c r="H89">
        <v>30021</v>
      </c>
      <c r="I89" t="s">
        <v>7</v>
      </c>
      <c r="J89">
        <v>0</v>
      </c>
      <c r="K89">
        <v>0</v>
      </c>
      <c r="O89" s="61" t="s">
        <v>30</v>
      </c>
      <c r="P89" s="84">
        <v>52353.3</v>
      </c>
      <c r="Q89" s="84">
        <v>4337</v>
      </c>
    </row>
    <row r="90" spans="1:17" x14ac:dyDescent="0.35">
      <c r="H90">
        <v>29991</v>
      </c>
      <c r="I90" t="s">
        <v>7</v>
      </c>
      <c r="J90">
        <v>0</v>
      </c>
      <c r="K90">
        <v>0</v>
      </c>
    </row>
    <row r="91" spans="1:17" x14ac:dyDescent="0.35">
      <c r="H91">
        <v>29987</v>
      </c>
      <c r="I91" t="s">
        <v>53</v>
      </c>
      <c r="J91">
        <v>0</v>
      </c>
      <c r="K91">
        <v>0</v>
      </c>
    </row>
    <row r="92" spans="1:17" x14ac:dyDescent="0.35">
      <c r="H92">
        <v>29970</v>
      </c>
      <c r="I92" t="s">
        <v>7</v>
      </c>
      <c r="J92">
        <v>0</v>
      </c>
      <c r="K92">
        <v>610</v>
      </c>
    </row>
    <row r="93" spans="1:17" x14ac:dyDescent="0.35">
      <c r="H93">
        <v>29969</v>
      </c>
      <c r="I93" t="s">
        <v>7</v>
      </c>
      <c r="J93">
        <v>0</v>
      </c>
      <c r="K93">
        <v>610</v>
      </c>
    </row>
    <row r="94" spans="1:17" x14ac:dyDescent="0.35">
      <c r="H94">
        <v>29964</v>
      </c>
      <c r="I94" t="s">
        <v>111</v>
      </c>
      <c r="J94">
        <v>873</v>
      </c>
      <c r="K94">
        <v>0</v>
      </c>
    </row>
    <row r="95" spans="1:17" x14ac:dyDescent="0.35">
      <c r="H95">
        <v>29956</v>
      </c>
      <c r="I95" t="s">
        <v>18</v>
      </c>
      <c r="J95">
        <v>516</v>
      </c>
      <c r="K95">
        <v>0</v>
      </c>
    </row>
    <row r="96" spans="1:17" x14ac:dyDescent="0.35">
      <c r="H96">
        <v>29952</v>
      </c>
      <c r="I96" t="s">
        <v>13</v>
      </c>
      <c r="J96">
        <v>0</v>
      </c>
      <c r="K96">
        <v>0</v>
      </c>
    </row>
    <row r="97" spans="8:11" x14ac:dyDescent="0.35">
      <c r="H97">
        <v>29951</v>
      </c>
      <c r="I97" t="s">
        <v>13</v>
      </c>
      <c r="J97">
        <v>0</v>
      </c>
      <c r="K97">
        <v>0</v>
      </c>
    </row>
    <row r="98" spans="8:11" x14ac:dyDescent="0.35">
      <c r="H98">
        <v>29947</v>
      </c>
      <c r="I98" t="s">
        <v>7</v>
      </c>
      <c r="J98">
        <v>-5</v>
      </c>
      <c r="K98">
        <v>0</v>
      </c>
    </row>
    <row r="99" spans="8:11" x14ac:dyDescent="0.35">
      <c r="H99">
        <v>29944</v>
      </c>
      <c r="I99" t="s">
        <v>53</v>
      </c>
      <c r="J99">
        <v>536</v>
      </c>
      <c r="K99">
        <v>0</v>
      </c>
    </row>
    <row r="100" spans="8:11" x14ac:dyDescent="0.35">
      <c r="H100">
        <v>29935</v>
      </c>
      <c r="I100" t="s">
        <v>7</v>
      </c>
      <c r="J100">
        <v>0</v>
      </c>
      <c r="K100">
        <v>0</v>
      </c>
    </row>
    <row r="101" spans="8:11" x14ac:dyDescent="0.35">
      <c r="H101">
        <v>29934</v>
      </c>
      <c r="I101" t="s">
        <v>9</v>
      </c>
      <c r="J101">
        <v>533</v>
      </c>
      <c r="K101">
        <v>0</v>
      </c>
    </row>
    <row r="102" spans="8:11" x14ac:dyDescent="0.35">
      <c r="H102">
        <v>29932</v>
      </c>
      <c r="I102" t="s">
        <v>7</v>
      </c>
      <c r="J102">
        <v>0</v>
      </c>
      <c r="K102">
        <v>508</v>
      </c>
    </row>
    <row r="103" spans="8:11" x14ac:dyDescent="0.35">
      <c r="H103">
        <v>29912</v>
      </c>
      <c r="I103" t="s">
        <v>7</v>
      </c>
      <c r="J103">
        <v>0</v>
      </c>
      <c r="K103">
        <v>0</v>
      </c>
    </row>
    <row r="104" spans="8:11" x14ac:dyDescent="0.35">
      <c r="H104">
        <v>29889</v>
      </c>
      <c r="I104" t="s">
        <v>91</v>
      </c>
      <c r="J104">
        <v>0</v>
      </c>
      <c r="K104">
        <v>0</v>
      </c>
    </row>
    <row r="105" spans="8:11" x14ac:dyDescent="0.35">
      <c r="H105">
        <v>29883</v>
      </c>
      <c r="I105" t="s">
        <v>53</v>
      </c>
      <c r="J105">
        <v>555</v>
      </c>
      <c r="K105">
        <v>0</v>
      </c>
    </row>
    <row r="106" spans="8:11" x14ac:dyDescent="0.35">
      <c r="H106">
        <v>29876</v>
      </c>
      <c r="I106" t="s">
        <v>13</v>
      </c>
      <c r="J106">
        <v>-26</v>
      </c>
      <c r="K106">
        <v>0</v>
      </c>
    </row>
    <row r="107" spans="8:11" x14ac:dyDescent="0.35">
      <c r="H107">
        <v>29870</v>
      </c>
      <c r="I107" t="s">
        <v>13</v>
      </c>
      <c r="J107">
        <v>0</v>
      </c>
      <c r="K107">
        <v>0</v>
      </c>
    </row>
    <row r="108" spans="8:11" x14ac:dyDescent="0.35">
      <c r="H108">
        <v>29865</v>
      </c>
      <c r="I108" t="s">
        <v>91</v>
      </c>
      <c r="J108">
        <v>497</v>
      </c>
      <c r="K108">
        <v>0</v>
      </c>
    </row>
    <row r="109" spans="8:11" x14ac:dyDescent="0.35">
      <c r="H109">
        <v>29858</v>
      </c>
      <c r="I109" t="s">
        <v>11</v>
      </c>
      <c r="J109">
        <v>677</v>
      </c>
      <c r="K109">
        <v>0</v>
      </c>
    </row>
    <row r="110" spans="8:11" x14ac:dyDescent="0.35">
      <c r="H110">
        <v>29842</v>
      </c>
      <c r="I110" t="s">
        <v>13</v>
      </c>
      <c r="J110">
        <v>0</v>
      </c>
      <c r="K110">
        <v>0</v>
      </c>
    </row>
    <row r="111" spans="8:11" x14ac:dyDescent="0.35">
      <c r="H111">
        <v>29840</v>
      </c>
      <c r="I111" t="s">
        <v>12</v>
      </c>
      <c r="J111">
        <v>544</v>
      </c>
      <c r="K111">
        <v>0</v>
      </c>
    </row>
    <row r="112" spans="8:11" x14ac:dyDescent="0.35">
      <c r="H112">
        <v>29811</v>
      </c>
      <c r="I112" t="s">
        <v>7</v>
      </c>
      <c r="J112">
        <v>0</v>
      </c>
      <c r="K112">
        <v>508</v>
      </c>
    </row>
    <row r="113" spans="8:11" x14ac:dyDescent="0.35">
      <c r="H113">
        <v>29810</v>
      </c>
      <c r="I113" t="s">
        <v>7</v>
      </c>
      <c r="J113">
        <v>0</v>
      </c>
      <c r="K113">
        <v>508</v>
      </c>
    </row>
    <row r="114" spans="8:11" x14ac:dyDescent="0.35">
      <c r="H114">
        <v>29809</v>
      </c>
      <c r="I114" t="s">
        <v>7</v>
      </c>
      <c r="J114">
        <v>0</v>
      </c>
      <c r="K114">
        <v>508</v>
      </c>
    </row>
    <row r="115" spans="8:11" x14ac:dyDescent="0.35">
      <c r="H115">
        <v>29808</v>
      </c>
      <c r="I115" t="s">
        <v>7</v>
      </c>
      <c r="J115">
        <v>0</v>
      </c>
      <c r="K115">
        <v>508</v>
      </c>
    </row>
    <row r="116" spans="8:11" x14ac:dyDescent="0.35">
      <c r="H116">
        <v>29805</v>
      </c>
      <c r="I116" t="s">
        <v>7</v>
      </c>
      <c r="J116">
        <v>0</v>
      </c>
      <c r="K116">
        <v>0</v>
      </c>
    </row>
    <row r="117" spans="8:11" x14ac:dyDescent="0.35">
      <c r="H117">
        <v>29800</v>
      </c>
      <c r="I117" t="s">
        <v>7</v>
      </c>
      <c r="J117">
        <v>0</v>
      </c>
      <c r="K117">
        <v>508</v>
      </c>
    </row>
    <row r="118" spans="8:11" x14ac:dyDescent="0.35">
      <c r="H118">
        <v>29799</v>
      </c>
      <c r="I118" t="s">
        <v>7</v>
      </c>
      <c r="J118">
        <v>0</v>
      </c>
      <c r="K118">
        <v>508</v>
      </c>
    </row>
    <row r="119" spans="8:11" x14ac:dyDescent="0.35">
      <c r="H119">
        <v>29798</v>
      </c>
      <c r="I119" t="s">
        <v>111</v>
      </c>
      <c r="J119">
        <v>23</v>
      </c>
      <c r="K119">
        <v>0</v>
      </c>
    </row>
    <row r="120" spans="8:11" x14ac:dyDescent="0.35">
      <c r="H120">
        <v>29797</v>
      </c>
      <c r="I120" t="s">
        <v>7</v>
      </c>
      <c r="J120">
        <v>0</v>
      </c>
      <c r="K120">
        <v>0</v>
      </c>
    </row>
    <row r="121" spans="8:11" x14ac:dyDescent="0.35">
      <c r="H121">
        <v>29794</v>
      </c>
      <c r="I121" t="s">
        <v>7</v>
      </c>
      <c r="J121">
        <v>0</v>
      </c>
      <c r="K121">
        <v>508</v>
      </c>
    </row>
    <row r="122" spans="8:11" x14ac:dyDescent="0.35">
      <c r="H122">
        <v>29793</v>
      </c>
      <c r="I122" t="s">
        <v>7</v>
      </c>
      <c r="J122">
        <v>0</v>
      </c>
      <c r="K122">
        <v>508</v>
      </c>
    </row>
    <row r="123" spans="8:11" x14ac:dyDescent="0.35">
      <c r="H123">
        <v>29791</v>
      </c>
      <c r="I123" t="s">
        <v>7</v>
      </c>
      <c r="J123">
        <v>0</v>
      </c>
      <c r="K123">
        <v>0</v>
      </c>
    </row>
    <row r="124" spans="8:11" x14ac:dyDescent="0.35">
      <c r="H124">
        <v>29790</v>
      </c>
      <c r="I124" t="s">
        <v>7</v>
      </c>
      <c r="J124">
        <v>0</v>
      </c>
      <c r="K124">
        <v>0</v>
      </c>
    </row>
    <row r="125" spans="8:11" x14ac:dyDescent="0.35">
      <c r="H125">
        <v>29788</v>
      </c>
      <c r="I125" t="s">
        <v>7</v>
      </c>
      <c r="J125">
        <v>0</v>
      </c>
      <c r="K125">
        <v>0</v>
      </c>
    </row>
    <row r="126" spans="8:11" x14ac:dyDescent="0.35">
      <c r="H126">
        <v>29785</v>
      </c>
      <c r="I126" t="s">
        <v>91</v>
      </c>
      <c r="J126">
        <v>0</v>
      </c>
      <c r="K126">
        <v>0</v>
      </c>
    </row>
    <row r="127" spans="8:11" x14ac:dyDescent="0.35">
      <c r="H127">
        <v>29771</v>
      </c>
      <c r="I127" t="s">
        <v>9</v>
      </c>
      <c r="J127">
        <v>483</v>
      </c>
      <c r="K127">
        <v>0</v>
      </c>
    </row>
    <row r="128" spans="8:11" x14ac:dyDescent="0.35">
      <c r="H128">
        <v>29767</v>
      </c>
      <c r="I128" t="s">
        <v>20</v>
      </c>
      <c r="J128">
        <v>549</v>
      </c>
      <c r="K128">
        <v>0</v>
      </c>
    </row>
    <row r="129" spans="8:11" x14ac:dyDescent="0.35">
      <c r="H129">
        <v>29760</v>
      </c>
      <c r="I129" t="s">
        <v>7</v>
      </c>
      <c r="J129">
        <v>0</v>
      </c>
      <c r="K129">
        <v>0</v>
      </c>
    </row>
    <row r="130" spans="8:11" x14ac:dyDescent="0.35">
      <c r="H130">
        <v>29752</v>
      </c>
      <c r="I130" t="s">
        <v>9</v>
      </c>
      <c r="J130">
        <v>-27</v>
      </c>
      <c r="K130">
        <v>0</v>
      </c>
    </row>
    <row r="131" spans="8:11" x14ac:dyDescent="0.35">
      <c r="H131">
        <v>29744</v>
      </c>
      <c r="I131" t="s">
        <v>7</v>
      </c>
      <c r="J131">
        <v>0</v>
      </c>
      <c r="K131">
        <v>0</v>
      </c>
    </row>
    <row r="132" spans="8:11" x14ac:dyDescent="0.35">
      <c r="H132">
        <v>29735</v>
      </c>
      <c r="I132" t="s">
        <v>20</v>
      </c>
      <c r="J132">
        <v>573</v>
      </c>
      <c r="K132">
        <v>0</v>
      </c>
    </row>
    <row r="133" spans="8:11" x14ac:dyDescent="0.35">
      <c r="H133">
        <v>29732</v>
      </c>
      <c r="I133" t="s">
        <v>7</v>
      </c>
      <c r="J133">
        <v>0</v>
      </c>
      <c r="K133">
        <v>0</v>
      </c>
    </row>
    <row r="134" spans="8:11" x14ac:dyDescent="0.35">
      <c r="H134">
        <v>29727</v>
      </c>
      <c r="I134" t="s">
        <v>12</v>
      </c>
      <c r="J134">
        <v>1456</v>
      </c>
      <c r="K134">
        <v>0</v>
      </c>
    </row>
    <row r="135" spans="8:11" x14ac:dyDescent="0.35">
      <c r="H135">
        <v>29725</v>
      </c>
      <c r="I135" t="s">
        <v>11</v>
      </c>
      <c r="J135">
        <v>0</v>
      </c>
      <c r="K135">
        <v>538</v>
      </c>
    </row>
    <row r="136" spans="8:11" x14ac:dyDescent="0.35">
      <c r="H136">
        <v>29721</v>
      </c>
      <c r="I136" t="s">
        <v>7</v>
      </c>
      <c r="J136">
        <v>0</v>
      </c>
      <c r="K136">
        <v>0</v>
      </c>
    </row>
    <row r="137" spans="8:11" x14ac:dyDescent="0.35">
      <c r="H137">
        <v>29709</v>
      </c>
      <c r="I137" t="s">
        <v>20</v>
      </c>
      <c r="J137">
        <v>421</v>
      </c>
      <c r="K137">
        <v>0</v>
      </c>
    </row>
    <row r="138" spans="8:11" x14ac:dyDescent="0.35">
      <c r="H138">
        <v>29707</v>
      </c>
      <c r="I138" t="s">
        <v>20</v>
      </c>
      <c r="J138">
        <v>31</v>
      </c>
      <c r="K138">
        <v>31</v>
      </c>
    </row>
    <row r="139" spans="8:11" x14ac:dyDescent="0.35">
      <c r="H139">
        <v>29697</v>
      </c>
      <c r="I139" t="s">
        <v>7</v>
      </c>
      <c r="J139">
        <v>0</v>
      </c>
      <c r="K139">
        <v>0</v>
      </c>
    </row>
    <row r="140" spans="8:11" x14ac:dyDescent="0.35">
      <c r="H140">
        <v>29685</v>
      </c>
      <c r="I140" t="s">
        <v>91</v>
      </c>
      <c r="J140">
        <v>105</v>
      </c>
      <c r="K140">
        <v>0</v>
      </c>
    </row>
    <row r="141" spans="8:11" x14ac:dyDescent="0.35">
      <c r="H141">
        <v>29673</v>
      </c>
      <c r="I141" t="s">
        <v>7</v>
      </c>
      <c r="J141">
        <v>0</v>
      </c>
      <c r="K141">
        <v>0</v>
      </c>
    </row>
    <row r="142" spans="8:11" x14ac:dyDescent="0.35">
      <c r="H142">
        <v>29669</v>
      </c>
      <c r="I142" t="s">
        <v>7</v>
      </c>
      <c r="J142">
        <v>0</v>
      </c>
      <c r="K142">
        <v>0</v>
      </c>
    </row>
    <row r="143" spans="8:11" x14ac:dyDescent="0.35">
      <c r="H143">
        <v>29665</v>
      </c>
      <c r="I143" t="s">
        <v>91</v>
      </c>
      <c r="J143">
        <v>0</v>
      </c>
      <c r="K143">
        <v>0</v>
      </c>
    </row>
    <row r="144" spans="8:11" x14ac:dyDescent="0.35">
      <c r="H144">
        <v>29664</v>
      </c>
      <c r="I144" t="s">
        <v>7</v>
      </c>
      <c r="J144">
        <v>0</v>
      </c>
      <c r="K144">
        <v>0</v>
      </c>
    </row>
    <row r="145" spans="8:11" x14ac:dyDescent="0.35">
      <c r="H145">
        <v>29658</v>
      </c>
      <c r="I145" t="s">
        <v>7</v>
      </c>
      <c r="J145">
        <v>0</v>
      </c>
      <c r="K145">
        <v>0</v>
      </c>
    </row>
    <row r="146" spans="8:11" x14ac:dyDescent="0.35">
      <c r="H146">
        <v>29657</v>
      </c>
      <c r="I146" t="s">
        <v>7</v>
      </c>
      <c r="J146">
        <v>0</v>
      </c>
      <c r="K146">
        <v>0</v>
      </c>
    </row>
    <row r="147" spans="8:11" x14ac:dyDescent="0.35">
      <c r="H147">
        <v>29653</v>
      </c>
      <c r="I147" t="s">
        <v>7</v>
      </c>
      <c r="J147">
        <v>0</v>
      </c>
      <c r="K147">
        <v>0</v>
      </c>
    </row>
    <row r="148" spans="8:11" x14ac:dyDescent="0.35">
      <c r="H148">
        <v>29651</v>
      </c>
      <c r="I148" t="s">
        <v>7</v>
      </c>
      <c r="J148">
        <v>0</v>
      </c>
      <c r="K148">
        <v>0</v>
      </c>
    </row>
    <row r="149" spans="8:11" x14ac:dyDescent="0.35">
      <c r="H149">
        <v>29647</v>
      </c>
      <c r="I149" t="s">
        <v>7</v>
      </c>
      <c r="J149">
        <v>0</v>
      </c>
      <c r="K149">
        <v>0</v>
      </c>
    </row>
    <row r="150" spans="8:11" x14ac:dyDescent="0.35">
      <c r="H150">
        <v>29645</v>
      </c>
      <c r="I150" t="s">
        <v>7</v>
      </c>
      <c r="J150">
        <v>0</v>
      </c>
      <c r="K150">
        <v>0</v>
      </c>
    </row>
    <row r="151" spans="8:11" x14ac:dyDescent="0.35">
      <c r="H151">
        <v>29638</v>
      </c>
      <c r="I151" t="s">
        <v>20</v>
      </c>
      <c r="J151">
        <v>457</v>
      </c>
      <c r="K151">
        <v>0</v>
      </c>
    </row>
    <row r="152" spans="8:11" x14ac:dyDescent="0.35">
      <c r="H152">
        <v>29635</v>
      </c>
      <c r="I152" t="s">
        <v>20</v>
      </c>
      <c r="J152">
        <v>714.65</v>
      </c>
      <c r="K152">
        <v>714.65</v>
      </c>
    </row>
    <row r="153" spans="8:11" x14ac:dyDescent="0.35">
      <c r="H153">
        <v>29611</v>
      </c>
      <c r="I153" t="s">
        <v>8</v>
      </c>
      <c r="J153">
        <v>0</v>
      </c>
      <c r="K153">
        <v>0</v>
      </c>
    </row>
    <row r="154" spans="8:11" x14ac:dyDescent="0.35">
      <c r="H154">
        <v>29606</v>
      </c>
      <c r="I154" t="s">
        <v>20</v>
      </c>
      <c r="J154">
        <v>532</v>
      </c>
      <c r="K154">
        <v>532</v>
      </c>
    </row>
    <row r="155" spans="8:11" x14ac:dyDescent="0.35">
      <c r="H155">
        <v>29604</v>
      </c>
      <c r="I155" t="s">
        <v>20</v>
      </c>
      <c r="J155">
        <v>1129</v>
      </c>
      <c r="K155">
        <v>0</v>
      </c>
    </row>
    <row r="156" spans="8:11" x14ac:dyDescent="0.35">
      <c r="H156">
        <v>29599</v>
      </c>
      <c r="I156" t="s">
        <v>7</v>
      </c>
      <c r="J156">
        <v>0</v>
      </c>
      <c r="K156">
        <v>0</v>
      </c>
    </row>
    <row r="157" spans="8:11" x14ac:dyDescent="0.35">
      <c r="H157">
        <v>29592</v>
      </c>
      <c r="I157" t="s">
        <v>20</v>
      </c>
      <c r="J157">
        <v>649</v>
      </c>
      <c r="K157">
        <v>0</v>
      </c>
    </row>
    <row r="158" spans="8:11" x14ac:dyDescent="0.35">
      <c r="H158">
        <v>29591</v>
      </c>
      <c r="I158" t="s">
        <v>18</v>
      </c>
      <c r="J158">
        <v>0</v>
      </c>
      <c r="K158">
        <v>0</v>
      </c>
    </row>
    <row r="159" spans="8:11" x14ac:dyDescent="0.35">
      <c r="H159">
        <v>29571</v>
      </c>
      <c r="I159" t="s">
        <v>20</v>
      </c>
      <c r="J159">
        <v>449</v>
      </c>
      <c r="K159">
        <v>0</v>
      </c>
    </row>
    <row r="160" spans="8:11" x14ac:dyDescent="0.35">
      <c r="H160">
        <v>29569</v>
      </c>
      <c r="I160" t="s">
        <v>20</v>
      </c>
      <c r="J160">
        <v>456</v>
      </c>
      <c r="K160">
        <v>0</v>
      </c>
    </row>
    <row r="161" spans="8:11" x14ac:dyDescent="0.35">
      <c r="H161">
        <v>29568</v>
      </c>
      <c r="I161" t="s">
        <v>112</v>
      </c>
      <c r="J161">
        <v>0</v>
      </c>
      <c r="K161">
        <v>0</v>
      </c>
    </row>
    <row r="162" spans="8:11" x14ac:dyDescent="0.35">
      <c r="H162">
        <v>29565</v>
      </c>
      <c r="I162" t="s">
        <v>11</v>
      </c>
      <c r="J162">
        <v>0</v>
      </c>
      <c r="K162">
        <v>0</v>
      </c>
    </row>
    <row r="163" spans="8:11" x14ac:dyDescent="0.35">
      <c r="H163">
        <v>29559</v>
      </c>
      <c r="I163" t="s">
        <v>7</v>
      </c>
      <c r="J163">
        <v>0</v>
      </c>
      <c r="K163">
        <v>0</v>
      </c>
    </row>
    <row r="164" spans="8:11" x14ac:dyDescent="0.35">
      <c r="H164">
        <v>29555</v>
      </c>
      <c r="I164" t="s">
        <v>20</v>
      </c>
      <c r="J164">
        <v>698</v>
      </c>
      <c r="K164">
        <v>0</v>
      </c>
    </row>
    <row r="165" spans="8:11" x14ac:dyDescent="0.35">
      <c r="H165">
        <v>29552</v>
      </c>
      <c r="I165" t="s">
        <v>7</v>
      </c>
      <c r="J165">
        <v>0</v>
      </c>
      <c r="K165">
        <v>0</v>
      </c>
    </row>
    <row r="166" spans="8:11" x14ac:dyDescent="0.35">
      <c r="H166">
        <v>29551</v>
      </c>
      <c r="I166" t="s">
        <v>20</v>
      </c>
      <c r="J166">
        <v>925</v>
      </c>
      <c r="K166">
        <v>0</v>
      </c>
    </row>
    <row r="167" spans="8:11" x14ac:dyDescent="0.35">
      <c r="H167">
        <v>29548</v>
      </c>
      <c r="I167" t="s">
        <v>18</v>
      </c>
      <c r="J167">
        <v>0</v>
      </c>
      <c r="K167">
        <v>0</v>
      </c>
    </row>
    <row r="168" spans="8:11" x14ac:dyDescent="0.35">
      <c r="H168">
        <v>29499</v>
      </c>
      <c r="I168" t="s">
        <v>21</v>
      </c>
      <c r="J168">
        <v>-46</v>
      </c>
      <c r="K168">
        <v>0</v>
      </c>
    </row>
    <row r="169" spans="8:11" x14ac:dyDescent="0.35">
      <c r="H169">
        <v>29491</v>
      </c>
      <c r="I169" t="s">
        <v>20</v>
      </c>
      <c r="J169">
        <v>657</v>
      </c>
      <c r="K169">
        <v>0</v>
      </c>
    </row>
    <row r="170" spans="8:11" x14ac:dyDescent="0.35">
      <c r="H170">
        <v>29441</v>
      </c>
      <c r="I170" t="s">
        <v>20</v>
      </c>
      <c r="J170">
        <v>452</v>
      </c>
      <c r="K170">
        <v>0</v>
      </c>
    </row>
    <row r="171" spans="8:11" x14ac:dyDescent="0.35">
      <c r="H171">
        <v>29305</v>
      </c>
      <c r="I171" t="s">
        <v>7</v>
      </c>
      <c r="J171">
        <v>0</v>
      </c>
      <c r="K171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E6AD-A988-4193-9685-F06802EEE8C9}">
  <dimension ref="A1:Q303"/>
  <sheetViews>
    <sheetView workbookViewId="0">
      <selection activeCell="A13" sqref="A13:D13"/>
    </sheetView>
  </sheetViews>
  <sheetFormatPr defaultRowHeight="16.2" x14ac:dyDescent="0.35"/>
  <cols>
    <col min="1" max="1" width="9.33203125" customWidth="1"/>
    <col min="3" max="3" width="10" customWidth="1"/>
    <col min="9" max="9" width="9.33203125" customWidth="1"/>
    <col min="11" max="11" width="10" customWidth="1"/>
    <col min="15" max="15" width="7.6640625" style="62" customWidth="1"/>
    <col min="16" max="16" width="8.109375" style="62" customWidth="1"/>
    <col min="17" max="17" width="7.109375" style="62" customWidth="1"/>
  </cols>
  <sheetData>
    <row r="1" spans="1:17" x14ac:dyDescent="0.35">
      <c r="O1" s="62" t="s">
        <v>126</v>
      </c>
    </row>
    <row r="2" spans="1:17" x14ac:dyDescent="0.35">
      <c r="A2" t="s">
        <v>23</v>
      </c>
      <c r="B2" t="s">
        <v>0</v>
      </c>
      <c r="C2" t="s">
        <v>96</v>
      </c>
      <c r="D2" t="s">
        <v>26</v>
      </c>
      <c r="I2" t="s">
        <v>23</v>
      </c>
      <c r="J2" t="s">
        <v>0</v>
      </c>
      <c r="K2" t="s">
        <v>96</v>
      </c>
      <c r="L2" t="s">
        <v>26</v>
      </c>
    </row>
    <row r="3" spans="1:17" x14ac:dyDescent="0.35">
      <c r="A3">
        <v>30183</v>
      </c>
      <c r="B3" t="s">
        <v>2</v>
      </c>
      <c r="C3">
        <f>VLOOKUP(A3,Table81[],3,FALSE)</f>
        <v>904</v>
      </c>
      <c r="D3">
        <f>VLOOKUP(A3,Table81[],4,FALSE)</f>
        <v>0</v>
      </c>
      <c r="I3">
        <v>30426</v>
      </c>
      <c r="J3" t="s">
        <v>7</v>
      </c>
      <c r="K3">
        <v>1418</v>
      </c>
      <c r="L3">
        <v>0</v>
      </c>
      <c r="O3" s="63" t="s">
        <v>0</v>
      </c>
      <c r="P3" s="62" t="s">
        <v>28</v>
      </c>
    </row>
    <row r="4" spans="1:17" x14ac:dyDescent="0.35">
      <c r="A4">
        <v>30334</v>
      </c>
      <c r="B4" t="s">
        <v>2</v>
      </c>
      <c r="C4">
        <f>VLOOKUP(A4,Table81[],3,FALSE)</f>
        <v>987</v>
      </c>
      <c r="D4">
        <f>VLOOKUP(A4,Table81[],4,FALSE)</f>
        <v>987</v>
      </c>
      <c r="I4">
        <v>30424</v>
      </c>
      <c r="J4" t="s">
        <v>7</v>
      </c>
      <c r="K4">
        <v>513</v>
      </c>
      <c r="L4">
        <v>0</v>
      </c>
    </row>
    <row r="5" spans="1:17" x14ac:dyDescent="0.35">
      <c r="A5">
        <v>30306</v>
      </c>
      <c r="B5" t="s">
        <v>2</v>
      </c>
      <c r="C5">
        <f>VLOOKUP(A5,Table81[],3,FALSE)</f>
        <v>971</v>
      </c>
      <c r="D5">
        <f>VLOOKUP(A5,Table81[],4,FALSE)</f>
        <v>0</v>
      </c>
      <c r="I5">
        <v>30422</v>
      </c>
      <c r="J5" t="s">
        <v>7</v>
      </c>
      <c r="K5">
        <v>1358.3</v>
      </c>
      <c r="L5">
        <v>0</v>
      </c>
      <c r="O5" s="63" t="s">
        <v>29</v>
      </c>
      <c r="P5" s="62" t="s">
        <v>97</v>
      </c>
      <c r="Q5" s="62" t="s">
        <v>32</v>
      </c>
    </row>
    <row r="6" spans="1:17" x14ac:dyDescent="0.35">
      <c r="A6">
        <v>30219</v>
      </c>
      <c r="B6" t="s">
        <v>2</v>
      </c>
      <c r="C6">
        <f>VLOOKUP(A6,Table81[],3,FALSE)</f>
        <v>854</v>
      </c>
      <c r="D6">
        <f>VLOOKUP(A6,Table81[],4,FALSE)</f>
        <v>0</v>
      </c>
      <c r="I6">
        <v>30421</v>
      </c>
      <c r="J6" t="s">
        <v>7</v>
      </c>
      <c r="K6">
        <v>466</v>
      </c>
      <c r="L6">
        <v>0</v>
      </c>
      <c r="O6" s="64">
        <v>29452</v>
      </c>
      <c r="P6" s="85">
        <v>86</v>
      </c>
      <c r="Q6" s="85">
        <v>0</v>
      </c>
    </row>
    <row r="7" spans="1:17" x14ac:dyDescent="0.35">
      <c r="A7">
        <v>30140</v>
      </c>
      <c r="B7" t="s">
        <v>2</v>
      </c>
      <c r="C7">
        <f>VLOOKUP(A7,Table81[],3,FALSE)</f>
        <v>484</v>
      </c>
      <c r="D7">
        <f>VLOOKUP(A7,Table81[],4,FALSE)</f>
        <v>0</v>
      </c>
      <c r="I7">
        <v>30420</v>
      </c>
      <c r="J7" t="s">
        <v>7</v>
      </c>
      <c r="K7">
        <v>263</v>
      </c>
      <c r="L7">
        <v>0</v>
      </c>
      <c r="O7" s="64">
        <v>29491</v>
      </c>
      <c r="P7" s="85">
        <v>657</v>
      </c>
      <c r="Q7" s="85">
        <v>0</v>
      </c>
    </row>
    <row r="8" spans="1:17" x14ac:dyDescent="0.35">
      <c r="A8">
        <v>30286</v>
      </c>
      <c r="B8" t="s">
        <v>2</v>
      </c>
      <c r="C8">
        <f>VLOOKUP(A8,Table81[],3,FALSE)</f>
        <v>404</v>
      </c>
      <c r="D8">
        <f>VLOOKUP(A8,Table81[],4,FALSE)</f>
        <v>0</v>
      </c>
      <c r="I8">
        <v>30419</v>
      </c>
      <c r="J8" t="s">
        <v>7</v>
      </c>
      <c r="K8">
        <v>610</v>
      </c>
      <c r="L8">
        <v>0</v>
      </c>
      <c r="O8" s="64">
        <v>29964</v>
      </c>
      <c r="P8" s="85">
        <v>873</v>
      </c>
      <c r="Q8" s="85">
        <v>0</v>
      </c>
    </row>
    <row r="9" spans="1:17" x14ac:dyDescent="0.35">
      <c r="A9">
        <v>30267</v>
      </c>
      <c r="B9" t="s">
        <v>2</v>
      </c>
      <c r="C9">
        <f>VLOOKUP(A9,Table81[],3,FALSE)</f>
        <v>37</v>
      </c>
      <c r="D9">
        <f>VLOOKUP(A9,Table81[],4,FALSE)</f>
        <v>0</v>
      </c>
      <c r="I9">
        <v>30418</v>
      </c>
      <c r="J9" t="s">
        <v>7</v>
      </c>
      <c r="K9">
        <v>930</v>
      </c>
      <c r="L9">
        <v>0</v>
      </c>
      <c r="O9" s="64">
        <v>30030</v>
      </c>
      <c r="P9" s="85">
        <v>771</v>
      </c>
      <c r="Q9" s="85">
        <v>0</v>
      </c>
    </row>
    <row r="10" spans="1:17" x14ac:dyDescent="0.35">
      <c r="A10">
        <v>30293</v>
      </c>
      <c r="B10" t="s">
        <v>2</v>
      </c>
      <c r="C10">
        <f>VLOOKUP(A10,Table81[],3,FALSE)</f>
        <v>954</v>
      </c>
      <c r="D10">
        <f>VLOOKUP(A10,Table81[],4,FALSE)</f>
        <v>0</v>
      </c>
      <c r="I10">
        <v>30417</v>
      </c>
      <c r="J10" t="s">
        <v>7</v>
      </c>
      <c r="K10">
        <v>822</v>
      </c>
      <c r="L10">
        <v>0</v>
      </c>
      <c r="O10" s="64">
        <v>30034</v>
      </c>
      <c r="P10" s="85">
        <v>462</v>
      </c>
      <c r="Q10" s="85">
        <v>0</v>
      </c>
    </row>
    <row r="11" spans="1:17" x14ac:dyDescent="0.35">
      <c r="A11">
        <v>30242</v>
      </c>
      <c r="B11" t="s">
        <v>2</v>
      </c>
      <c r="C11">
        <f>VLOOKUP(A11,Table81[],3,FALSE)</f>
        <v>1218</v>
      </c>
      <c r="D11">
        <f>VLOOKUP(A11,Table81[],4,FALSE)</f>
        <v>0</v>
      </c>
      <c r="I11">
        <v>30416</v>
      </c>
      <c r="J11" t="s">
        <v>7</v>
      </c>
      <c r="K11">
        <v>1106</v>
      </c>
      <c r="L11">
        <v>0</v>
      </c>
      <c r="O11" s="64">
        <v>30072</v>
      </c>
      <c r="P11" s="85">
        <v>574</v>
      </c>
      <c r="Q11" s="85">
        <v>0</v>
      </c>
    </row>
    <row r="12" spans="1:17" x14ac:dyDescent="0.35">
      <c r="A12">
        <v>30267</v>
      </c>
      <c r="B12" t="s">
        <v>2</v>
      </c>
      <c r="C12">
        <f>VLOOKUP(A12,Table81[],3,FALSE)</f>
        <v>37</v>
      </c>
      <c r="D12">
        <f>VLOOKUP(A12,Table81[],4,FALSE)</f>
        <v>0</v>
      </c>
      <c r="I12">
        <v>30415</v>
      </c>
      <c r="J12" t="s">
        <v>7</v>
      </c>
      <c r="K12">
        <v>612</v>
      </c>
      <c r="L12">
        <v>0</v>
      </c>
      <c r="O12" s="64">
        <v>30073</v>
      </c>
      <c r="P12" s="85">
        <v>1771</v>
      </c>
      <c r="Q12" s="85">
        <v>0</v>
      </c>
    </row>
    <row r="13" spans="1:17" x14ac:dyDescent="0.35">
      <c r="A13">
        <v>30336</v>
      </c>
      <c r="B13" t="s">
        <v>50</v>
      </c>
      <c r="C13">
        <f>VLOOKUP(A13,Table81[],3,FALSE)</f>
        <v>883</v>
      </c>
      <c r="D13">
        <f>VLOOKUP(A13,Table81[],4,FALSE)</f>
        <v>0</v>
      </c>
      <c r="I13">
        <v>30414</v>
      </c>
      <c r="J13" t="s">
        <v>7</v>
      </c>
      <c r="K13">
        <v>1097</v>
      </c>
      <c r="L13">
        <v>0</v>
      </c>
      <c r="O13" s="64">
        <v>30099</v>
      </c>
      <c r="P13" s="85">
        <v>455</v>
      </c>
      <c r="Q13" s="85">
        <v>0</v>
      </c>
    </row>
    <row r="14" spans="1:17" x14ac:dyDescent="0.35">
      <c r="A14">
        <v>30335</v>
      </c>
      <c r="B14" t="s">
        <v>50</v>
      </c>
      <c r="C14">
        <f>VLOOKUP(A14,Table81[],3,FALSE)</f>
        <v>742</v>
      </c>
      <c r="D14">
        <f>VLOOKUP(A14,Table81[],4,FALSE)</f>
        <v>0</v>
      </c>
      <c r="I14">
        <v>30413</v>
      </c>
      <c r="J14" t="s">
        <v>7</v>
      </c>
      <c r="K14">
        <v>505</v>
      </c>
      <c r="L14">
        <v>505</v>
      </c>
      <c r="O14" s="64">
        <v>30107</v>
      </c>
      <c r="P14" s="85">
        <v>511</v>
      </c>
      <c r="Q14" s="85">
        <v>0</v>
      </c>
    </row>
    <row r="15" spans="1:17" x14ac:dyDescent="0.35">
      <c r="A15">
        <v>30331</v>
      </c>
      <c r="B15" t="s">
        <v>50</v>
      </c>
      <c r="C15">
        <f>VLOOKUP(A15,Table81[],3,FALSE)</f>
        <v>479</v>
      </c>
      <c r="D15">
        <f>VLOOKUP(A15,Table81[],4,FALSE)</f>
        <v>0</v>
      </c>
      <c r="I15">
        <v>30412</v>
      </c>
      <c r="J15" t="s">
        <v>7</v>
      </c>
      <c r="K15">
        <v>534</v>
      </c>
      <c r="L15">
        <v>534</v>
      </c>
      <c r="O15" s="64">
        <v>30116</v>
      </c>
      <c r="P15" s="85">
        <v>550</v>
      </c>
      <c r="Q15" s="85">
        <v>0</v>
      </c>
    </row>
    <row r="16" spans="1:17" x14ac:dyDescent="0.35">
      <c r="A16">
        <v>30296</v>
      </c>
      <c r="B16" t="s">
        <v>50</v>
      </c>
      <c r="C16">
        <f>VLOOKUP(A16,Table81[],3,FALSE)</f>
        <v>648</v>
      </c>
      <c r="D16">
        <f>VLOOKUP(A16,Table81[],4,FALSE)</f>
        <v>0</v>
      </c>
      <c r="I16">
        <v>30411</v>
      </c>
      <c r="J16" t="s">
        <v>7</v>
      </c>
      <c r="K16">
        <v>378</v>
      </c>
      <c r="L16">
        <v>0</v>
      </c>
      <c r="O16" s="64">
        <v>30119</v>
      </c>
      <c r="P16" s="85">
        <v>524</v>
      </c>
      <c r="Q16" s="85">
        <v>0</v>
      </c>
    </row>
    <row r="17" spans="1:17" x14ac:dyDescent="0.35">
      <c r="A17">
        <v>30197</v>
      </c>
      <c r="B17" t="s">
        <v>50</v>
      </c>
      <c r="C17">
        <f>VLOOKUP(A17,Table81[],3,FALSE)</f>
        <v>583</v>
      </c>
      <c r="D17">
        <f>VLOOKUP(A17,Table81[],4,FALSE)</f>
        <v>0</v>
      </c>
      <c r="I17">
        <v>30410</v>
      </c>
      <c r="J17" t="s">
        <v>7</v>
      </c>
      <c r="K17">
        <v>1851</v>
      </c>
      <c r="L17">
        <v>0</v>
      </c>
      <c r="O17" s="64">
        <v>30121</v>
      </c>
      <c r="P17" s="85">
        <v>477</v>
      </c>
      <c r="Q17" s="85">
        <v>0</v>
      </c>
    </row>
    <row r="18" spans="1:17" x14ac:dyDescent="0.35">
      <c r="A18">
        <v>30121</v>
      </c>
      <c r="B18" t="s">
        <v>50</v>
      </c>
      <c r="C18">
        <f>VLOOKUP(A18,Table81[],3,FALSE)</f>
        <v>477</v>
      </c>
      <c r="D18">
        <f>VLOOKUP(A18,Table81[],4,FALSE)</f>
        <v>0</v>
      </c>
      <c r="I18">
        <v>30409</v>
      </c>
      <c r="J18" t="s">
        <v>7</v>
      </c>
      <c r="K18">
        <v>822</v>
      </c>
      <c r="L18">
        <v>0</v>
      </c>
      <c r="O18" s="64">
        <v>30135</v>
      </c>
      <c r="P18" s="85">
        <v>467</v>
      </c>
      <c r="Q18" s="85">
        <v>0</v>
      </c>
    </row>
    <row r="19" spans="1:17" x14ac:dyDescent="0.35">
      <c r="A19">
        <v>30256</v>
      </c>
      <c r="B19" t="s">
        <v>50</v>
      </c>
      <c r="C19">
        <f>VLOOKUP(A19,Table81[],3,FALSE)</f>
        <v>528</v>
      </c>
      <c r="D19">
        <f>VLOOKUP(A19,Table81[],4,FALSE)</f>
        <v>0</v>
      </c>
      <c r="I19">
        <v>30408</v>
      </c>
      <c r="J19" t="s">
        <v>7</v>
      </c>
      <c r="K19">
        <v>1612</v>
      </c>
      <c r="L19">
        <v>0</v>
      </c>
      <c r="O19" s="64">
        <v>30138</v>
      </c>
      <c r="P19" s="85">
        <v>509</v>
      </c>
      <c r="Q19" s="85">
        <v>0</v>
      </c>
    </row>
    <row r="20" spans="1:17" x14ac:dyDescent="0.35">
      <c r="A20">
        <v>30099</v>
      </c>
      <c r="B20" t="s">
        <v>50</v>
      </c>
      <c r="C20">
        <f>VLOOKUP(A20,Table81[],3,FALSE)</f>
        <v>455</v>
      </c>
      <c r="D20">
        <f>VLOOKUP(A20,Table81[],4,FALSE)</f>
        <v>0</v>
      </c>
      <c r="I20">
        <v>30407</v>
      </c>
      <c r="J20" t="s">
        <v>7</v>
      </c>
      <c r="K20">
        <v>1515</v>
      </c>
      <c r="L20">
        <v>0</v>
      </c>
      <c r="O20" s="64">
        <v>30140</v>
      </c>
      <c r="P20" s="85">
        <v>484</v>
      </c>
      <c r="Q20" s="85">
        <v>0</v>
      </c>
    </row>
    <row r="21" spans="1:17" x14ac:dyDescent="0.35">
      <c r="A21">
        <v>30226</v>
      </c>
      <c r="B21" t="s">
        <v>50</v>
      </c>
      <c r="C21">
        <f>VLOOKUP(A21,Table81[],3,FALSE)</f>
        <v>821</v>
      </c>
      <c r="D21">
        <f>VLOOKUP(A21,Table81[],4,FALSE)</f>
        <v>0</v>
      </c>
      <c r="I21">
        <v>30406</v>
      </c>
      <c r="J21" t="s">
        <v>7</v>
      </c>
      <c r="K21">
        <v>140</v>
      </c>
      <c r="L21">
        <v>0</v>
      </c>
      <c r="O21" s="64">
        <v>30150</v>
      </c>
      <c r="P21" s="85">
        <v>491</v>
      </c>
      <c r="Q21" s="85">
        <v>0</v>
      </c>
    </row>
    <row r="22" spans="1:17" x14ac:dyDescent="0.35">
      <c r="A22">
        <v>30232</v>
      </c>
      <c r="B22" t="s">
        <v>50</v>
      </c>
      <c r="C22">
        <f>VLOOKUP(A22,Table81[],3,FALSE)</f>
        <v>479</v>
      </c>
      <c r="D22">
        <f>VLOOKUP(A22,Table81[],4,FALSE)</f>
        <v>0</v>
      </c>
      <c r="I22">
        <v>30405</v>
      </c>
      <c r="J22" t="s">
        <v>7</v>
      </c>
      <c r="K22">
        <v>789</v>
      </c>
      <c r="L22">
        <v>0</v>
      </c>
      <c r="O22" s="64">
        <v>30169</v>
      </c>
      <c r="P22" s="85">
        <v>724</v>
      </c>
      <c r="Q22" s="85">
        <v>0</v>
      </c>
    </row>
    <row r="23" spans="1:17" x14ac:dyDescent="0.35">
      <c r="A23">
        <v>30269</v>
      </c>
      <c r="B23" t="s">
        <v>50</v>
      </c>
      <c r="C23">
        <f>VLOOKUP(A23,Table81[],3,FALSE)</f>
        <v>422</v>
      </c>
      <c r="D23">
        <f>VLOOKUP(A23,Table81[],4,FALSE)</f>
        <v>0</v>
      </c>
      <c r="I23">
        <v>30404</v>
      </c>
      <c r="J23" t="s">
        <v>7</v>
      </c>
      <c r="K23">
        <v>5854.5</v>
      </c>
      <c r="L23">
        <v>0</v>
      </c>
      <c r="O23" s="64">
        <v>30173</v>
      </c>
      <c r="P23" s="85">
        <v>777</v>
      </c>
      <c r="Q23" s="85">
        <v>0</v>
      </c>
    </row>
    <row r="24" spans="1:17" x14ac:dyDescent="0.35">
      <c r="A24">
        <v>30169</v>
      </c>
      <c r="B24" t="s">
        <v>50</v>
      </c>
      <c r="C24">
        <f>VLOOKUP(A24,Table81[],3,FALSE)</f>
        <v>724</v>
      </c>
      <c r="D24">
        <f>VLOOKUP(A24,Table81[],4,FALSE)</f>
        <v>0</v>
      </c>
      <c r="I24">
        <v>30403</v>
      </c>
      <c r="J24" t="s">
        <v>7</v>
      </c>
      <c r="K24">
        <v>365</v>
      </c>
      <c r="L24">
        <v>365</v>
      </c>
      <c r="O24" s="64">
        <v>30183</v>
      </c>
      <c r="P24" s="85">
        <v>904</v>
      </c>
      <c r="Q24" s="85">
        <v>0</v>
      </c>
    </row>
    <row r="25" spans="1:17" x14ac:dyDescent="0.35">
      <c r="A25">
        <v>30073</v>
      </c>
      <c r="B25" t="s">
        <v>50</v>
      </c>
      <c r="C25">
        <f>VLOOKUP(A25,Table81[],3,FALSE)</f>
        <v>1771</v>
      </c>
      <c r="D25">
        <f>VLOOKUP(A25,Table81[],4,FALSE)</f>
        <v>0</v>
      </c>
      <c r="I25">
        <v>30402</v>
      </c>
      <c r="J25" t="s">
        <v>7</v>
      </c>
      <c r="K25">
        <v>1783</v>
      </c>
      <c r="L25">
        <v>0</v>
      </c>
      <c r="O25" s="64">
        <v>30197</v>
      </c>
      <c r="P25" s="85">
        <v>583</v>
      </c>
      <c r="Q25" s="85">
        <v>0</v>
      </c>
    </row>
    <row r="26" spans="1:17" x14ac:dyDescent="0.35">
      <c r="A26">
        <v>29452</v>
      </c>
      <c r="B26" t="s">
        <v>50</v>
      </c>
      <c r="C26">
        <v>86</v>
      </c>
      <c r="D26">
        <v>0</v>
      </c>
      <c r="I26">
        <v>30401</v>
      </c>
      <c r="J26" t="s">
        <v>7</v>
      </c>
      <c r="K26">
        <v>177</v>
      </c>
      <c r="L26">
        <v>0</v>
      </c>
      <c r="O26" s="64">
        <v>30209</v>
      </c>
      <c r="P26" s="85">
        <v>669</v>
      </c>
      <c r="Q26" s="85">
        <v>0</v>
      </c>
    </row>
    <row r="27" spans="1:17" x14ac:dyDescent="0.35">
      <c r="A27">
        <v>30265</v>
      </c>
      <c r="B27" t="s">
        <v>50</v>
      </c>
      <c r="C27">
        <f>VLOOKUP(A27,Table81[],3,FALSE)</f>
        <v>495</v>
      </c>
      <c r="D27">
        <f>VLOOKUP(A27,Table81[],4,FALSE)</f>
        <v>0</v>
      </c>
      <c r="I27">
        <v>30400</v>
      </c>
      <c r="J27" t="s">
        <v>7</v>
      </c>
      <c r="K27">
        <v>878</v>
      </c>
      <c r="L27">
        <v>0</v>
      </c>
      <c r="O27" s="64">
        <v>30212</v>
      </c>
      <c r="P27" s="85">
        <v>702</v>
      </c>
      <c r="Q27" s="85">
        <v>0</v>
      </c>
    </row>
    <row r="28" spans="1:17" x14ac:dyDescent="0.35">
      <c r="A28">
        <v>30251</v>
      </c>
      <c r="B28" t="s">
        <v>118</v>
      </c>
      <c r="C28">
        <f>VLOOKUP(A28,Table81[],3,FALSE)</f>
        <v>447</v>
      </c>
      <c r="D28">
        <f>VLOOKUP(A28,Table81[],4,FALSE)</f>
        <v>0</v>
      </c>
      <c r="I28">
        <v>30399</v>
      </c>
      <c r="J28" t="s">
        <v>7</v>
      </c>
      <c r="K28">
        <v>1624</v>
      </c>
      <c r="L28">
        <v>0</v>
      </c>
      <c r="O28" s="64">
        <v>30214</v>
      </c>
      <c r="P28" s="85">
        <v>501</v>
      </c>
      <c r="Q28" s="85">
        <v>0</v>
      </c>
    </row>
    <row r="29" spans="1:17" x14ac:dyDescent="0.35">
      <c r="A29">
        <v>30245</v>
      </c>
      <c r="B29" t="s">
        <v>118</v>
      </c>
      <c r="C29">
        <f>VLOOKUP(A29,Table81[],3,FALSE)</f>
        <v>468</v>
      </c>
      <c r="D29">
        <f>VLOOKUP(A29,Table81[],4,FALSE)</f>
        <v>0</v>
      </c>
      <c r="I29">
        <v>30398</v>
      </c>
      <c r="J29" t="s">
        <v>7</v>
      </c>
      <c r="K29">
        <v>543</v>
      </c>
      <c r="L29">
        <v>0</v>
      </c>
      <c r="O29" s="64">
        <v>30219</v>
      </c>
      <c r="P29" s="85">
        <v>854</v>
      </c>
      <c r="Q29" s="85">
        <v>0</v>
      </c>
    </row>
    <row r="30" spans="1:17" x14ac:dyDescent="0.35">
      <c r="A30">
        <v>30233</v>
      </c>
      <c r="B30" t="s">
        <v>118</v>
      </c>
      <c r="C30">
        <f>VLOOKUP(A30,Table81[],3,FALSE)</f>
        <v>561</v>
      </c>
      <c r="D30">
        <f>VLOOKUP(A30,Table81[],4,FALSE)</f>
        <v>0</v>
      </c>
      <c r="I30">
        <v>30397</v>
      </c>
      <c r="J30" t="s">
        <v>7</v>
      </c>
      <c r="K30">
        <v>546</v>
      </c>
      <c r="L30">
        <v>0</v>
      </c>
      <c r="O30" s="64">
        <v>30220</v>
      </c>
      <c r="P30" s="85">
        <v>700</v>
      </c>
      <c r="Q30" s="85">
        <v>0</v>
      </c>
    </row>
    <row r="31" spans="1:17" x14ac:dyDescent="0.35">
      <c r="A31">
        <v>30259</v>
      </c>
      <c r="B31" t="s">
        <v>118</v>
      </c>
      <c r="C31">
        <f>VLOOKUP(A31,Table81[],3,FALSE)</f>
        <v>517</v>
      </c>
      <c r="D31">
        <f>VLOOKUP(A31,Table81[],4,FALSE)</f>
        <v>0</v>
      </c>
      <c r="I31">
        <v>30396</v>
      </c>
      <c r="J31" t="s">
        <v>7</v>
      </c>
      <c r="K31">
        <v>576</v>
      </c>
      <c r="L31">
        <v>0</v>
      </c>
      <c r="O31" s="64">
        <v>30221</v>
      </c>
      <c r="P31" s="85">
        <v>400</v>
      </c>
      <c r="Q31" s="85">
        <v>0</v>
      </c>
    </row>
    <row r="32" spans="1:17" x14ac:dyDescent="0.35">
      <c r="A32">
        <v>30323</v>
      </c>
      <c r="B32" t="s">
        <v>118</v>
      </c>
      <c r="C32">
        <f>VLOOKUP(A32,Table81[],3,FALSE)</f>
        <v>587</v>
      </c>
      <c r="D32">
        <f>VLOOKUP(A32,Table81[],4,FALSE)</f>
        <v>0</v>
      </c>
      <c r="I32">
        <v>30394</v>
      </c>
      <c r="J32" t="s">
        <v>7</v>
      </c>
      <c r="K32">
        <v>779</v>
      </c>
      <c r="L32">
        <v>779</v>
      </c>
      <c r="O32" s="64">
        <v>30224</v>
      </c>
      <c r="P32" s="85">
        <v>488</v>
      </c>
      <c r="Q32" s="85">
        <v>0</v>
      </c>
    </row>
    <row r="33" spans="1:17" x14ac:dyDescent="0.35">
      <c r="A33">
        <v>30260</v>
      </c>
      <c r="B33" t="s">
        <v>118</v>
      </c>
      <c r="C33">
        <f>VLOOKUP(A33,Table81[],3,FALSE)</f>
        <v>470</v>
      </c>
      <c r="D33">
        <f>VLOOKUP(A33,Table81[],4,FALSE)</f>
        <v>0</v>
      </c>
      <c r="I33">
        <v>30393</v>
      </c>
      <c r="J33" t="s">
        <v>7</v>
      </c>
      <c r="K33">
        <v>471</v>
      </c>
      <c r="L33">
        <v>0</v>
      </c>
      <c r="O33" s="64">
        <v>30225</v>
      </c>
      <c r="P33" s="85">
        <v>1073</v>
      </c>
      <c r="Q33" s="85">
        <v>0</v>
      </c>
    </row>
    <row r="34" spans="1:17" x14ac:dyDescent="0.35">
      <c r="A34">
        <v>30116</v>
      </c>
      <c r="B34" t="s">
        <v>118</v>
      </c>
      <c r="C34">
        <f>VLOOKUP(A34,Table81[],3,FALSE)</f>
        <v>550</v>
      </c>
      <c r="D34">
        <f>VLOOKUP(A34,Table81[],4,FALSE)</f>
        <v>0</v>
      </c>
      <c r="I34">
        <v>30392</v>
      </c>
      <c r="J34" t="s">
        <v>7</v>
      </c>
      <c r="K34">
        <v>749</v>
      </c>
      <c r="L34">
        <v>0</v>
      </c>
      <c r="O34" s="64">
        <v>30226</v>
      </c>
      <c r="P34" s="85">
        <v>821</v>
      </c>
      <c r="Q34" s="85">
        <v>0</v>
      </c>
    </row>
    <row r="35" spans="1:17" x14ac:dyDescent="0.35">
      <c r="A35">
        <v>30231</v>
      </c>
      <c r="B35" t="s">
        <v>118</v>
      </c>
      <c r="C35">
        <f>VLOOKUP(A35,Table81[],3,FALSE)</f>
        <v>2090</v>
      </c>
      <c r="D35">
        <f>VLOOKUP(A35,Table81[],4,FALSE)</f>
        <v>0</v>
      </c>
      <c r="I35">
        <v>30391</v>
      </c>
      <c r="J35" t="s">
        <v>7</v>
      </c>
      <c r="K35">
        <v>556</v>
      </c>
      <c r="L35">
        <v>0</v>
      </c>
      <c r="O35" s="64">
        <v>30227</v>
      </c>
      <c r="P35" s="85">
        <v>596</v>
      </c>
      <c r="Q35" s="85">
        <v>0</v>
      </c>
    </row>
    <row r="36" spans="1:17" x14ac:dyDescent="0.35">
      <c r="A36">
        <v>30279</v>
      </c>
      <c r="B36" t="s">
        <v>118</v>
      </c>
      <c r="C36">
        <f>VLOOKUP(A36,Table81[],3,FALSE)</f>
        <v>130</v>
      </c>
      <c r="D36">
        <f>VLOOKUP(A36,Table81[],4,FALSE)</f>
        <v>0</v>
      </c>
      <c r="I36">
        <v>30390</v>
      </c>
      <c r="J36" t="s">
        <v>8</v>
      </c>
      <c r="K36">
        <v>976</v>
      </c>
      <c r="L36">
        <v>0</v>
      </c>
      <c r="O36" s="64">
        <v>30229</v>
      </c>
      <c r="P36" s="85">
        <v>418</v>
      </c>
      <c r="Q36" s="85">
        <v>0</v>
      </c>
    </row>
    <row r="37" spans="1:17" x14ac:dyDescent="0.35">
      <c r="A37">
        <v>30338</v>
      </c>
      <c r="B37" t="s">
        <v>118</v>
      </c>
      <c r="C37">
        <f>VLOOKUP(A37,Table81[],3,FALSE)</f>
        <v>717</v>
      </c>
      <c r="D37">
        <f>VLOOKUP(A37,Table81[],4,FALSE)</f>
        <v>0</v>
      </c>
      <c r="I37">
        <v>30389</v>
      </c>
      <c r="J37" t="s">
        <v>7</v>
      </c>
      <c r="K37">
        <v>591</v>
      </c>
      <c r="L37">
        <v>0</v>
      </c>
      <c r="O37" s="64">
        <v>30230</v>
      </c>
      <c r="P37" s="85">
        <v>595</v>
      </c>
      <c r="Q37" s="85">
        <v>0</v>
      </c>
    </row>
    <row r="38" spans="1:17" x14ac:dyDescent="0.35">
      <c r="A38">
        <v>30229</v>
      </c>
      <c r="B38" t="s">
        <v>118</v>
      </c>
      <c r="C38">
        <f>VLOOKUP(A38,Table81[],3,FALSE)</f>
        <v>418</v>
      </c>
      <c r="D38">
        <f>VLOOKUP(A38,Table81[],4,FALSE)</f>
        <v>0</v>
      </c>
      <c r="I38">
        <v>30388</v>
      </c>
      <c r="J38" t="s">
        <v>7</v>
      </c>
      <c r="K38">
        <v>615</v>
      </c>
      <c r="L38">
        <v>0</v>
      </c>
      <c r="O38" s="64">
        <v>30231</v>
      </c>
      <c r="P38" s="85">
        <v>2090</v>
      </c>
      <c r="Q38" s="85">
        <v>0</v>
      </c>
    </row>
    <row r="39" spans="1:17" x14ac:dyDescent="0.35">
      <c r="A39">
        <v>30247</v>
      </c>
      <c r="B39" t="s">
        <v>110</v>
      </c>
      <c r="C39">
        <f>VLOOKUP(A39,Table81[],3,FALSE)</f>
        <v>503</v>
      </c>
      <c r="D39">
        <f>VLOOKUP(A39,Table81[],4,FALSE)</f>
        <v>0</v>
      </c>
      <c r="I39">
        <v>30387</v>
      </c>
      <c r="J39" t="s">
        <v>7</v>
      </c>
      <c r="K39">
        <v>1401</v>
      </c>
      <c r="L39">
        <v>0</v>
      </c>
      <c r="O39" s="64">
        <v>30232</v>
      </c>
      <c r="P39" s="85">
        <v>479</v>
      </c>
      <c r="Q39" s="85">
        <v>0</v>
      </c>
    </row>
    <row r="40" spans="1:17" x14ac:dyDescent="0.35">
      <c r="A40">
        <v>30214</v>
      </c>
      <c r="B40" t="s">
        <v>110</v>
      </c>
      <c r="C40">
        <f>VLOOKUP(A40,Table81[],3,FALSE)</f>
        <v>501</v>
      </c>
      <c r="D40">
        <f>VLOOKUP(A40,Table81[],4,FALSE)</f>
        <v>0</v>
      </c>
      <c r="I40">
        <v>30386</v>
      </c>
      <c r="J40" t="s">
        <v>8</v>
      </c>
      <c r="K40">
        <v>2049</v>
      </c>
      <c r="L40">
        <v>0</v>
      </c>
      <c r="O40" s="64">
        <v>30233</v>
      </c>
      <c r="P40" s="85">
        <v>561</v>
      </c>
      <c r="Q40" s="85">
        <v>0</v>
      </c>
    </row>
    <row r="41" spans="1:17" x14ac:dyDescent="0.35">
      <c r="A41">
        <v>30262</v>
      </c>
      <c r="B41" t="s">
        <v>110</v>
      </c>
      <c r="C41">
        <f>VLOOKUP(A41,Table81[],3,FALSE)</f>
        <v>210</v>
      </c>
      <c r="D41">
        <f>VLOOKUP(A41,Table81[],4,FALSE)</f>
        <v>0</v>
      </c>
      <c r="I41">
        <v>30385</v>
      </c>
      <c r="J41" t="s">
        <v>7</v>
      </c>
      <c r="K41">
        <v>1058</v>
      </c>
      <c r="L41">
        <v>0</v>
      </c>
      <c r="O41" s="64">
        <v>30234</v>
      </c>
      <c r="P41" s="85">
        <v>65</v>
      </c>
      <c r="Q41" s="85">
        <v>0</v>
      </c>
    </row>
    <row r="42" spans="1:17" x14ac:dyDescent="0.35">
      <c r="A42">
        <v>29964</v>
      </c>
      <c r="B42" t="s">
        <v>110</v>
      </c>
      <c r="C42">
        <f>VLOOKUP(A42,Table81[],3,FALSE)</f>
        <v>873</v>
      </c>
      <c r="D42">
        <f>VLOOKUP(A42,Table81[],4,FALSE)</f>
        <v>0</v>
      </c>
      <c r="I42">
        <v>30384</v>
      </c>
      <c r="J42" t="s">
        <v>7</v>
      </c>
      <c r="K42">
        <v>473</v>
      </c>
      <c r="L42">
        <v>0</v>
      </c>
      <c r="O42" s="64">
        <v>30235</v>
      </c>
      <c r="P42" s="85">
        <v>557</v>
      </c>
      <c r="Q42" s="85">
        <v>557</v>
      </c>
    </row>
    <row r="43" spans="1:17" x14ac:dyDescent="0.35">
      <c r="A43">
        <v>30258</v>
      </c>
      <c r="B43" t="s">
        <v>110</v>
      </c>
      <c r="C43">
        <f>VLOOKUP(A43,Table81[],3,FALSE)</f>
        <v>1394</v>
      </c>
      <c r="D43">
        <f>VLOOKUP(A43,Table81[],4,FALSE)</f>
        <v>0</v>
      </c>
      <c r="I43">
        <v>30383</v>
      </c>
      <c r="J43" t="s">
        <v>7</v>
      </c>
      <c r="K43">
        <v>1357</v>
      </c>
      <c r="L43">
        <v>0</v>
      </c>
      <c r="O43" s="64">
        <v>30237</v>
      </c>
      <c r="P43" s="85">
        <v>457</v>
      </c>
      <c r="Q43" s="85">
        <v>0</v>
      </c>
    </row>
    <row r="44" spans="1:17" x14ac:dyDescent="0.35">
      <c r="A44">
        <v>30339</v>
      </c>
      <c r="B44" t="s">
        <v>38</v>
      </c>
      <c r="C44">
        <f>VLOOKUP(A44,Table81[],3,FALSE)</f>
        <v>1150</v>
      </c>
      <c r="D44">
        <f>VLOOKUP(A44,Table81[],4,FALSE)</f>
        <v>1150</v>
      </c>
      <c r="I44">
        <v>30382</v>
      </c>
      <c r="J44" t="s">
        <v>7</v>
      </c>
      <c r="K44">
        <v>607</v>
      </c>
      <c r="L44">
        <v>0</v>
      </c>
      <c r="O44" s="64">
        <v>30238</v>
      </c>
      <c r="P44" s="85">
        <v>474</v>
      </c>
      <c r="Q44" s="85">
        <v>0</v>
      </c>
    </row>
    <row r="45" spans="1:17" x14ac:dyDescent="0.35">
      <c r="A45">
        <v>30328</v>
      </c>
      <c r="B45" t="s">
        <v>38</v>
      </c>
      <c r="C45">
        <f>VLOOKUP(A45,Table81[],3,FALSE)</f>
        <v>472</v>
      </c>
      <c r="D45">
        <f>VLOOKUP(A45,Table81[],4,FALSE)</f>
        <v>472</v>
      </c>
      <c r="I45">
        <v>30381</v>
      </c>
      <c r="J45" t="s">
        <v>7</v>
      </c>
      <c r="K45">
        <v>332</v>
      </c>
      <c r="L45">
        <v>0</v>
      </c>
      <c r="O45" s="64">
        <v>30239</v>
      </c>
      <c r="P45" s="85">
        <v>1279</v>
      </c>
      <c r="Q45" s="85">
        <v>1279</v>
      </c>
    </row>
    <row r="46" spans="1:17" x14ac:dyDescent="0.35">
      <c r="A46">
        <v>30220</v>
      </c>
      <c r="B46" t="s">
        <v>38</v>
      </c>
      <c r="C46">
        <f>VLOOKUP(A46,Table81[],3,FALSE)</f>
        <v>700</v>
      </c>
      <c r="D46">
        <f>VLOOKUP(A46,Table81[],4,FALSE)</f>
        <v>0</v>
      </c>
      <c r="I46">
        <v>30380</v>
      </c>
      <c r="J46" t="s">
        <v>7</v>
      </c>
      <c r="K46">
        <v>456</v>
      </c>
      <c r="L46">
        <v>0</v>
      </c>
      <c r="O46" s="64">
        <v>30242</v>
      </c>
      <c r="P46" s="85">
        <v>1218</v>
      </c>
      <c r="Q46" s="85">
        <v>0</v>
      </c>
    </row>
    <row r="47" spans="1:17" x14ac:dyDescent="0.35">
      <c r="A47">
        <v>30250</v>
      </c>
      <c r="B47" t="s">
        <v>38</v>
      </c>
      <c r="C47">
        <f>VLOOKUP(A47,Table81[],3,FALSE)</f>
        <v>558</v>
      </c>
      <c r="D47">
        <f>VLOOKUP(A47,Table81[],4,FALSE)</f>
        <v>558</v>
      </c>
      <c r="I47">
        <v>30378</v>
      </c>
      <c r="J47" t="s">
        <v>7</v>
      </c>
      <c r="K47">
        <v>898</v>
      </c>
      <c r="L47">
        <v>898</v>
      </c>
      <c r="O47" s="64">
        <v>30243</v>
      </c>
      <c r="P47" s="85">
        <v>351</v>
      </c>
      <c r="Q47" s="85">
        <v>0</v>
      </c>
    </row>
    <row r="48" spans="1:17" x14ac:dyDescent="0.35">
      <c r="A48">
        <v>30212</v>
      </c>
      <c r="B48" t="s">
        <v>38</v>
      </c>
      <c r="C48">
        <f>VLOOKUP(A48,Table81[],3,FALSE)</f>
        <v>702</v>
      </c>
      <c r="D48">
        <f>VLOOKUP(A48,Table81[],4,FALSE)</f>
        <v>0</v>
      </c>
      <c r="I48">
        <v>30377</v>
      </c>
      <c r="J48" t="s">
        <v>7</v>
      </c>
      <c r="K48">
        <v>496</v>
      </c>
      <c r="L48">
        <v>0</v>
      </c>
      <c r="O48" s="64">
        <v>30244</v>
      </c>
      <c r="P48" s="85">
        <v>467</v>
      </c>
      <c r="Q48" s="85">
        <v>0</v>
      </c>
    </row>
    <row r="49" spans="1:17" x14ac:dyDescent="0.35">
      <c r="A49">
        <v>30304</v>
      </c>
      <c r="B49" t="s">
        <v>38</v>
      </c>
      <c r="C49">
        <f>VLOOKUP(A49,Table81[],3,FALSE)</f>
        <v>706</v>
      </c>
      <c r="D49">
        <f>VLOOKUP(A49,Table81[],4,FALSE)</f>
        <v>0</v>
      </c>
      <c r="I49">
        <v>30376</v>
      </c>
      <c r="J49" t="s">
        <v>7</v>
      </c>
      <c r="K49">
        <v>1143</v>
      </c>
      <c r="L49">
        <v>0</v>
      </c>
      <c r="O49" s="64">
        <v>30245</v>
      </c>
      <c r="P49" s="85">
        <v>468</v>
      </c>
      <c r="Q49" s="85">
        <v>0</v>
      </c>
    </row>
    <row r="50" spans="1:17" x14ac:dyDescent="0.35">
      <c r="A50">
        <v>30282</v>
      </c>
      <c r="B50" t="s">
        <v>38</v>
      </c>
      <c r="C50">
        <f>VLOOKUP(A50,Table81[],3,FALSE)</f>
        <v>806</v>
      </c>
      <c r="D50">
        <f>VLOOKUP(A50,Table81[],4,FALSE)</f>
        <v>0</v>
      </c>
      <c r="I50">
        <v>30375</v>
      </c>
      <c r="J50" t="s">
        <v>8</v>
      </c>
      <c r="K50">
        <v>954</v>
      </c>
      <c r="L50">
        <v>0</v>
      </c>
      <c r="O50" s="64">
        <v>30247</v>
      </c>
      <c r="P50" s="85">
        <v>503</v>
      </c>
      <c r="Q50" s="85">
        <v>0</v>
      </c>
    </row>
    <row r="51" spans="1:17" x14ac:dyDescent="0.35">
      <c r="A51">
        <v>30237</v>
      </c>
      <c r="B51" t="s">
        <v>38</v>
      </c>
      <c r="C51">
        <f>VLOOKUP(A51,Table81[],3,FALSE)</f>
        <v>457</v>
      </c>
      <c r="D51">
        <f>VLOOKUP(A51,Table81[],4,FALSE)</f>
        <v>0</v>
      </c>
      <c r="I51">
        <v>30374</v>
      </c>
      <c r="J51" t="s">
        <v>7</v>
      </c>
      <c r="K51">
        <v>925</v>
      </c>
      <c r="L51">
        <v>0</v>
      </c>
      <c r="O51" s="64">
        <v>30248</v>
      </c>
      <c r="P51" s="85">
        <v>573</v>
      </c>
      <c r="Q51" s="85">
        <v>0</v>
      </c>
    </row>
    <row r="52" spans="1:17" x14ac:dyDescent="0.35">
      <c r="A52">
        <v>30224</v>
      </c>
      <c r="B52" t="s">
        <v>38</v>
      </c>
      <c r="C52">
        <f>VLOOKUP(A52,Table81[],3,FALSE)</f>
        <v>488</v>
      </c>
      <c r="D52">
        <f>VLOOKUP(A52,Table81[],4,FALSE)</f>
        <v>0</v>
      </c>
      <c r="I52">
        <v>30373</v>
      </c>
      <c r="J52" t="s">
        <v>8</v>
      </c>
      <c r="K52">
        <v>1888</v>
      </c>
      <c r="L52">
        <v>0</v>
      </c>
      <c r="O52" s="64">
        <v>30249</v>
      </c>
      <c r="P52" s="85">
        <v>483</v>
      </c>
      <c r="Q52" s="85">
        <v>0</v>
      </c>
    </row>
    <row r="53" spans="1:17" x14ac:dyDescent="0.35">
      <c r="A53">
        <v>30274</v>
      </c>
      <c r="B53" t="s">
        <v>38</v>
      </c>
      <c r="C53">
        <f>VLOOKUP(A53,Table81[],3,FALSE)</f>
        <v>584</v>
      </c>
      <c r="D53">
        <f>VLOOKUP(A53,Table81[],4,FALSE)</f>
        <v>584</v>
      </c>
      <c r="I53">
        <v>30372</v>
      </c>
      <c r="J53" t="s">
        <v>7</v>
      </c>
      <c r="K53">
        <v>1075</v>
      </c>
      <c r="L53">
        <v>0</v>
      </c>
      <c r="O53" s="64">
        <v>30250</v>
      </c>
      <c r="P53" s="85">
        <v>558</v>
      </c>
      <c r="Q53" s="85">
        <v>558</v>
      </c>
    </row>
    <row r="54" spans="1:17" x14ac:dyDescent="0.35">
      <c r="A54">
        <v>30337</v>
      </c>
      <c r="B54" t="s">
        <v>1</v>
      </c>
      <c r="C54">
        <f>VLOOKUP(A54,Table81[],3,FALSE)</f>
        <v>1303</v>
      </c>
      <c r="D54">
        <f>VLOOKUP(A54,Table81[],4,FALSE)</f>
        <v>0</v>
      </c>
      <c r="I54">
        <v>30371</v>
      </c>
      <c r="J54" t="s">
        <v>8</v>
      </c>
      <c r="K54">
        <v>496</v>
      </c>
      <c r="L54">
        <v>0</v>
      </c>
      <c r="O54" s="64">
        <v>30251</v>
      </c>
      <c r="P54" s="85">
        <v>447</v>
      </c>
      <c r="Q54" s="85">
        <v>0</v>
      </c>
    </row>
    <row r="55" spans="1:17" x14ac:dyDescent="0.35">
      <c r="A55">
        <v>30235</v>
      </c>
      <c r="B55" t="s">
        <v>1</v>
      </c>
      <c r="C55">
        <f>VLOOKUP(A55,Table81[],3,FALSE)</f>
        <v>557</v>
      </c>
      <c r="D55">
        <f>VLOOKUP(A55,Table81[],4,FALSE)</f>
        <v>557</v>
      </c>
      <c r="I55">
        <v>30370</v>
      </c>
      <c r="J55" t="s">
        <v>7</v>
      </c>
      <c r="K55">
        <v>474</v>
      </c>
      <c r="L55">
        <v>0</v>
      </c>
      <c r="O55" s="64">
        <v>30252</v>
      </c>
      <c r="P55" s="85">
        <v>1015</v>
      </c>
      <c r="Q55" s="85">
        <v>0</v>
      </c>
    </row>
    <row r="56" spans="1:17" x14ac:dyDescent="0.35">
      <c r="A56">
        <v>30221</v>
      </c>
      <c r="B56" t="s">
        <v>1</v>
      </c>
      <c r="C56">
        <f>VLOOKUP(A56,Table81[],3,FALSE)</f>
        <v>400</v>
      </c>
      <c r="D56">
        <f>VLOOKUP(A56,Table81[],4,FALSE)</f>
        <v>0</v>
      </c>
      <c r="I56">
        <v>30369</v>
      </c>
      <c r="J56" t="s">
        <v>7</v>
      </c>
      <c r="K56">
        <v>556</v>
      </c>
      <c r="L56">
        <v>0</v>
      </c>
      <c r="O56" s="64">
        <v>30253</v>
      </c>
      <c r="P56" s="85">
        <v>457</v>
      </c>
      <c r="Q56" s="85">
        <v>0</v>
      </c>
    </row>
    <row r="57" spans="1:17" x14ac:dyDescent="0.35">
      <c r="A57">
        <v>30150</v>
      </c>
      <c r="B57" t="s">
        <v>1</v>
      </c>
      <c r="C57">
        <f>VLOOKUP(A57,Table81[],3,FALSE)</f>
        <v>491</v>
      </c>
      <c r="D57">
        <f>VLOOKUP(A57,Table81[],4,FALSE)</f>
        <v>0</v>
      </c>
      <c r="I57">
        <v>30367</v>
      </c>
      <c r="J57" t="s">
        <v>7</v>
      </c>
      <c r="K57">
        <v>643</v>
      </c>
      <c r="L57">
        <v>0</v>
      </c>
      <c r="O57" s="64">
        <v>30254</v>
      </c>
      <c r="P57" s="85">
        <v>600</v>
      </c>
      <c r="Q57" s="85">
        <v>600</v>
      </c>
    </row>
    <row r="58" spans="1:17" x14ac:dyDescent="0.35">
      <c r="A58">
        <v>30305</v>
      </c>
      <c r="B58" t="s">
        <v>1</v>
      </c>
      <c r="C58">
        <f>VLOOKUP(A58,Table81[],3,FALSE)</f>
        <v>537</v>
      </c>
      <c r="D58">
        <f>VLOOKUP(A58,Table81[],4,FALSE)</f>
        <v>0</v>
      </c>
      <c r="I58">
        <v>30366</v>
      </c>
      <c r="J58" t="s">
        <v>7</v>
      </c>
      <c r="K58">
        <v>462</v>
      </c>
      <c r="L58">
        <v>0</v>
      </c>
      <c r="O58" s="64">
        <v>30255</v>
      </c>
      <c r="P58" s="85">
        <v>546</v>
      </c>
      <c r="Q58" s="85">
        <v>0</v>
      </c>
    </row>
    <row r="59" spans="1:17" x14ac:dyDescent="0.35">
      <c r="A59">
        <v>30319</v>
      </c>
      <c r="B59" t="s">
        <v>1</v>
      </c>
      <c r="C59">
        <f>VLOOKUP(A59,Table81[],3,FALSE)</f>
        <v>3319</v>
      </c>
      <c r="D59">
        <f>VLOOKUP(A59,Table81[],4,FALSE)</f>
        <v>0</v>
      </c>
      <c r="I59">
        <v>30365</v>
      </c>
      <c r="J59" t="s">
        <v>7</v>
      </c>
      <c r="K59">
        <v>303</v>
      </c>
      <c r="L59">
        <v>0</v>
      </c>
      <c r="O59" s="64">
        <v>30256</v>
      </c>
      <c r="P59" s="85">
        <v>528</v>
      </c>
      <c r="Q59" s="85">
        <v>0</v>
      </c>
    </row>
    <row r="60" spans="1:17" x14ac:dyDescent="0.35">
      <c r="A60">
        <v>30300</v>
      </c>
      <c r="B60" t="s">
        <v>1</v>
      </c>
      <c r="C60">
        <f>VLOOKUP(A60,Table81[],3,FALSE)</f>
        <v>1238</v>
      </c>
      <c r="D60">
        <f>VLOOKUP(A60,Table81[],4,FALSE)</f>
        <v>1238</v>
      </c>
      <c r="I60">
        <v>30364</v>
      </c>
      <c r="J60" t="s">
        <v>7</v>
      </c>
      <c r="K60">
        <v>3356.6</v>
      </c>
      <c r="L60">
        <v>0</v>
      </c>
      <c r="O60" s="64">
        <v>30258</v>
      </c>
      <c r="P60" s="85">
        <v>1394</v>
      </c>
      <c r="Q60" s="85">
        <v>0</v>
      </c>
    </row>
    <row r="61" spans="1:17" x14ac:dyDescent="0.35">
      <c r="A61">
        <v>30290</v>
      </c>
      <c r="B61" t="s">
        <v>1</v>
      </c>
      <c r="C61">
        <f>VLOOKUP(A61,Table81[],3,FALSE)</f>
        <v>526</v>
      </c>
      <c r="D61">
        <f>VLOOKUP(A61,Table81[],4,FALSE)</f>
        <v>526</v>
      </c>
      <c r="I61">
        <v>30363</v>
      </c>
      <c r="J61" t="s">
        <v>7</v>
      </c>
      <c r="K61">
        <v>425</v>
      </c>
      <c r="L61">
        <v>0</v>
      </c>
      <c r="O61" s="64">
        <v>30259</v>
      </c>
      <c r="P61" s="85">
        <v>517</v>
      </c>
      <c r="Q61" s="85">
        <v>0</v>
      </c>
    </row>
    <row r="62" spans="1:17" x14ac:dyDescent="0.35">
      <c r="A62">
        <v>30298</v>
      </c>
      <c r="B62" t="s">
        <v>3</v>
      </c>
      <c r="C62">
        <f>VLOOKUP(A62,Table81[],3,FALSE)</f>
        <v>401</v>
      </c>
      <c r="D62">
        <f>VLOOKUP(A62,Table81[],4,FALSE)</f>
        <v>0</v>
      </c>
      <c r="I62">
        <v>30362</v>
      </c>
      <c r="J62" t="s">
        <v>7</v>
      </c>
      <c r="K62">
        <v>504.65</v>
      </c>
      <c r="L62">
        <v>0</v>
      </c>
      <c r="O62" s="64">
        <v>30260</v>
      </c>
      <c r="P62" s="85">
        <v>470</v>
      </c>
      <c r="Q62" s="85">
        <v>0</v>
      </c>
    </row>
    <row r="63" spans="1:17" x14ac:dyDescent="0.35">
      <c r="A63">
        <v>30234</v>
      </c>
      <c r="B63" t="s">
        <v>3</v>
      </c>
      <c r="C63">
        <f>VLOOKUP(A63,Table81[],3,FALSE)</f>
        <v>65</v>
      </c>
      <c r="D63">
        <f>VLOOKUP(A63,Table81[],4,FALSE)</f>
        <v>0</v>
      </c>
      <c r="I63">
        <v>30361</v>
      </c>
      <c r="J63" t="s">
        <v>7</v>
      </c>
      <c r="K63">
        <v>1062</v>
      </c>
      <c r="L63">
        <v>0</v>
      </c>
      <c r="O63" s="64">
        <v>30262</v>
      </c>
      <c r="P63" s="85">
        <v>210</v>
      </c>
      <c r="Q63" s="85">
        <v>0</v>
      </c>
    </row>
    <row r="64" spans="1:17" x14ac:dyDescent="0.35">
      <c r="A64">
        <v>30249</v>
      </c>
      <c r="B64" t="s">
        <v>3</v>
      </c>
      <c r="C64">
        <f>VLOOKUP(A64,Table81[],3,FALSE)</f>
        <v>483</v>
      </c>
      <c r="D64">
        <f>VLOOKUP(A64,Table81[],4,FALSE)</f>
        <v>0</v>
      </c>
      <c r="I64">
        <v>30359</v>
      </c>
      <c r="J64" t="s">
        <v>7</v>
      </c>
      <c r="K64">
        <v>466</v>
      </c>
      <c r="L64">
        <v>0</v>
      </c>
      <c r="O64" s="64">
        <v>30263</v>
      </c>
      <c r="P64" s="85">
        <v>840</v>
      </c>
      <c r="Q64" s="85">
        <v>0</v>
      </c>
    </row>
    <row r="65" spans="1:17" x14ac:dyDescent="0.35">
      <c r="A65">
        <v>30244</v>
      </c>
      <c r="B65" t="s">
        <v>3</v>
      </c>
      <c r="C65">
        <f>VLOOKUP(A65,Table81[],3,FALSE)</f>
        <v>467</v>
      </c>
      <c r="D65">
        <f>VLOOKUP(A65,Table81[],4,FALSE)</f>
        <v>0</v>
      </c>
      <c r="I65">
        <v>30358</v>
      </c>
      <c r="J65" t="s">
        <v>53</v>
      </c>
      <c r="K65">
        <v>1404</v>
      </c>
      <c r="L65">
        <v>0</v>
      </c>
      <c r="O65" s="64">
        <v>30264</v>
      </c>
      <c r="P65" s="85">
        <v>558</v>
      </c>
      <c r="Q65" s="85">
        <v>0</v>
      </c>
    </row>
    <row r="66" spans="1:17" x14ac:dyDescent="0.35">
      <c r="A66">
        <v>30238</v>
      </c>
      <c r="B66" t="s">
        <v>3</v>
      </c>
      <c r="C66">
        <f>VLOOKUP(A66,Table81[],3,FALSE)</f>
        <v>474</v>
      </c>
      <c r="D66">
        <f>VLOOKUP(A66,Table81[],4,FALSE)</f>
        <v>0</v>
      </c>
      <c r="I66">
        <v>30357</v>
      </c>
      <c r="J66" t="s">
        <v>53</v>
      </c>
      <c r="K66">
        <v>23</v>
      </c>
      <c r="L66">
        <v>0</v>
      </c>
      <c r="O66" s="64">
        <v>30265</v>
      </c>
      <c r="P66" s="85">
        <v>495</v>
      </c>
      <c r="Q66" s="85">
        <v>0</v>
      </c>
    </row>
    <row r="67" spans="1:17" x14ac:dyDescent="0.35">
      <c r="A67">
        <v>30292</v>
      </c>
      <c r="B67" t="s">
        <v>3</v>
      </c>
      <c r="C67">
        <f>VLOOKUP(A67,Table81[],3,FALSE)</f>
        <v>95</v>
      </c>
      <c r="D67">
        <f>VLOOKUP(A67,Table81[],4,FALSE)</f>
        <v>0</v>
      </c>
      <c r="I67">
        <v>30356</v>
      </c>
      <c r="J67" t="s">
        <v>8</v>
      </c>
      <c r="K67">
        <v>2383.5</v>
      </c>
      <c r="L67">
        <v>0</v>
      </c>
      <c r="O67" s="64">
        <v>30267</v>
      </c>
      <c r="P67" s="85">
        <v>74</v>
      </c>
      <c r="Q67" s="85">
        <v>0</v>
      </c>
    </row>
    <row r="68" spans="1:17" x14ac:dyDescent="0.35">
      <c r="A68">
        <v>30264</v>
      </c>
      <c r="B68" t="s">
        <v>3</v>
      </c>
      <c r="C68">
        <f>VLOOKUP(A68,Table81[],3,FALSE)</f>
        <v>558</v>
      </c>
      <c r="D68">
        <f>VLOOKUP(A68,Table81[],4,FALSE)</f>
        <v>0</v>
      </c>
      <c r="I68">
        <v>30355</v>
      </c>
      <c r="J68" t="s">
        <v>7</v>
      </c>
      <c r="K68">
        <v>2386</v>
      </c>
      <c r="L68">
        <v>0</v>
      </c>
      <c r="O68" s="64">
        <v>30268</v>
      </c>
      <c r="P68" s="85">
        <v>450</v>
      </c>
      <c r="Q68" s="85">
        <v>0</v>
      </c>
    </row>
    <row r="69" spans="1:17" x14ac:dyDescent="0.35">
      <c r="A69">
        <v>30119</v>
      </c>
      <c r="B69" t="s">
        <v>3</v>
      </c>
      <c r="C69">
        <f>VLOOKUP(A69,Table81[],3,FALSE)</f>
        <v>524</v>
      </c>
      <c r="D69">
        <f>VLOOKUP(A69,Table81[],4,FALSE)</f>
        <v>0</v>
      </c>
      <c r="I69">
        <v>30354</v>
      </c>
      <c r="J69" t="s">
        <v>20</v>
      </c>
      <c r="K69">
        <v>450</v>
      </c>
      <c r="L69">
        <v>0</v>
      </c>
      <c r="O69" s="64">
        <v>30269</v>
      </c>
      <c r="P69" s="85">
        <v>422</v>
      </c>
      <c r="Q69" s="85">
        <v>0</v>
      </c>
    </row>
    <row r="70" spans="1:17" x14ac:dyDescent="0.35">
      <c r="A70">
        <v>30255</v>
      </c>
      <c r="B70" t="s">
        <v>3</v>
      </c>
      <c r="C70">
        <f>VLOOKUP(A70,Table81[],3,FALSE)</f>
        <v>546</v>
      </c>
      <c r="D70">
        <f>VLOOKUP(A70,Table81[],4,FALSE)</f>
        <v>0</v>
      </c>
      <c r="I70">
        <v>30353</v>
      </c>
      <c r="J70" t="s">
        <v>7</v>
      </c>
      <c r="K70">
        <v>2844</v>
      </c>
      <c r="L70">
        <v>0</v>
      </c>
      <c r="O70" s="64">
        <v>30271</v>
      </c>
      <c r="P70" s="85">
        <v>502</v>
      </c>
      <c r="Q70" s="85">
        <v>0</v>
      </c>
    </row>
    <row r="71" spans="1:17" x14ac:dyDescent="0.35">
      <c r="A71">
        <v>30243</v>
      </c>
      <c r="B71" t="s">
        <v>3</v>
      </c>
      <c r="C71">
        <f>VLOOKUP(A71,Table81[],3,FALSE)</f>
        <v>351</v>
      </c>
      <c r="D71">
        <f>VLOOKUP(A71,Table81[],4,FALSE)</f>
        <v>0</v>
      </c>
      <c r="I71">
        <v>30352</v>
      </c>
      <c r="J71" t="s">
        <v>53</v>
      </c>
      <c r="K71">
        <v>23</v>
      </c>
      <c r="L71">
        <v>0</v>
      </c>
      <c r="O71" s="64">
        <v>30273</v>
      </c>
      <c r="P71" s="85">
        <v>549</v>
      </c>
      <c r="Q71" s="85">
        <v>0</v>
      </c>
    </row>
    <row r="72" spans="1:17" x14ac:dyDescent="0.35">
      <c r="A72">
        <v>30277</v>
      </c>
      <c r="B72" t="s">
        <v>3</v>
      </c>
      <c r="C72">
        <f>VLOOKUP(A72,Table81[],3,FALSE)</f>
        <v>458</v>
      </c>
      <c r="D72">
        <f>VLOOKUP(A72,Table81[],4,FALSE)</f>
        <v>0</v>
      </c>
      <c r="I72">
        <v>30350</v>
      </c>
      <c r="J72" t="s">
        <v>53</v>
      </c>
      <c r="K72">
        <v>136</v>
      </c>
      <c r="L72">
        <v>0</v>
      </c>
      <c r="O72" s="64">
        <v>30274</v>
      </c>
      <c r="P72" s="85">
        <v>584</v>
      </c>
      <c r="Q72" s="85">
        <v>584</v>
      </c>
    </row>
    <row r="73" spans="1:17" x14ac:dyDescent="0.35">
      <c r="A73">
        <v>30248</v>
      </c>
      <c r="B73" t="s">
        <v>3</v>
      </c>
      <c r="C73">
        <f>VLOOKUP(A73,Table81[],3,FALSE)</f>
        <v>573</v>
      </c>
      <c r="D73">
        <f>VLOOKUP(A73,Table81[],4,FALSE)</f>
        <v>0</v>
      </c>
      <c r="I73">
        <v>30349</v>
      </c>
      <c r="J73" t="s">
        <v>53</v>
      </c>
      <c r="K73">
        <v>506</v>
      </c>
      <c r="L73">
        <v>506</v>
      </c>
      <c r="O73" s="64">
        <v>30275</v>
      </c>
      <c r="P73" s="85">
        <v>336</v>
      </c>
      <c r="Q73" s="85">
        <v>0</v>
      </c>
    </row>
    <row r="74" spans="1:17" x14ac:dyDescent="0.35">
      <c r="A74">
        <v>30281</v>
      </c>
      <c r="B74" t="s">
        <v>3</v>
      </c>
      <c r="C74">
        <f>VLOOKUP(A74,Table81[],3,FALSE)</f>
        <v>723</v>
      </c>
      <c r="D74">
        <f>VLOOKUP(A74,Table81[],4,FALSE)</f>
        <v>0</v>
      </c>
      <c r="I74">
        <v>30348</v>
      </c>
      <c r="J74" t="s">
        <v>7</v>
      </c>
      <c r="K74">
        <v>505</v>
      </c>
      <c r="L74">
        <v>505</v>
      </c>
      <c r="O74" s="64">
        <v>30277</v>
      </c>
      <c r="P74" s="85">
        <v>458</v>
      </c>
      <c r="Q74" s="85">
        <v>0</v>
      </c>
    </row>
    <row r="75" spans="1:17" x14ac:dyDescent="0.35">
      <c r="A75">
        <v>30327</v>
      </c>
      <c r="B75" t="s">
        <v>3</v>
      </c>
      <c r="C75">
        <f>VLOOKUP(A75,Table81[],3,FALSE)</f>
        <v>2192</v>
      </c>
      <c r="D75">
        <f>VLOOKUP(A75,Table81[],4,FALSE)</f>
        <v>2192</v>
      </c>
      <c r="I75">
        <v>30347</v>
      </c>
      <c r="J75" t="s">
        <v>7</v>
      </c>
      <c r="K75">
        <v>918</v>
      </c>
      <c r="L75">
        <v>0</v>
      </c>
      <c r="O75" s="64">
        <v>30278</v>
      </c>
      <c r="P75" s="85">
        <v>886</v>
      </c>
      <c r="Q75" s="85">
        <v>0</v>
      </c>
    </row>
    <row r="76" spans="1:17" x14ac:dyDescent="0.35">
      <c r="A76">
        <v>30107</v>
      </c>
      <c r="B76" t="s">
        <v>64</v>
      </c>
      <c r="C76">
        <f>VLOOKUP(A76,Table81[],3,FALSE)</f>
        <v>511</v>
      </c>
      <c r="D76">
        <f>VLOOKUP(A76,Table81[],4,FALSE)</f>
        <v>0</v>
      </c>
      <c r="I76">
        <v>30346</v>
      </c>
      <c r="J76" t="s">
        <v>7</v>
      </c>
      <c r="K76">
        <v>683</v>
      </c>
      <c r="L76">
        <v>0</v>
      </c>
      <c r="O76" s="64">
        <v>30279</v>
      </c>
      <c r="P76" s="85">
        <v>130</v>
      </c>
      <c r="Q76" s="85">
        <v>0</v>
      </c>
    </row>
    <row r="77" spans="1:17" x14ac:dyDescent="0.35">
      <c r="A77">
        <v>30225</v>
      </c>
      <c r="B77" t="s">
        <v>64</v>
      </c>
      <c r="C77">
        <f>VLOOKUP(A77,Table81[],3,FALSE)</f>
        <v>1073</v>
      </c>
      <c r="D77">
        <f>VLOOKUP(A77,Table81[],4,FALSE)</f>
        <v>0</v>
      </c>
      <c r="I77">
        <v>30345</v>
      </c>
      <c r="J77" t="s">
        <v>20</v>
      </c>
      <c r="K77">
        <v>537</v>
      </c>
      <c r="L77">
        <v>0</v>
      </c>
      <c r="O77" s="64">
        <v>30280</v>
      </c>
      <c r="P77" s="85">
        <v>556</v>
      </c>
      <c r="Q77" s="85">
        <v>0</v>
      </c>
    </row>
    <row r="78" spans="1:17" x14ac:dyDescent="0.35">
      <c r="A78">
        <v>30312</v>
      </c>
      <c r="B78" t="s">
        <v>64</v>
      </c>
      <c r="C78">
        <f>VLOOKUP(A78,Table81[],3,FALSE)</f>
        <v>1202</v>
      </c>
      <c r="D78">
        <f>VLOOKUP(A78,Table81[],4,FALSE)</f>
        <v>0</v>
      </c>
      <c r="I78">
        <v>30344</v>
      </c>
      <c r="J78" t="s">
        <v>66</v>
      </c>
      <c r="K78">
        <v>708</v>
      </c>
      <c r="L78">
        <v>0</v>
      </c>
      <c r="O78" s="64">
        <v>30281</v>
      </c>
      <c r="P78" s="85">
        <v>723</v>
      </c>
      <c r="Q78" s="85">
        <v>0</v>
      </c>
    </row>
    <row r="79" spans="1:17" x14ac:dyDescent="0.35">
      <c r="A79">
        <v>30322</v>
      </c>
      <c r="B79" t="s">
        <v>64</v>
      </c>
      <c r="C79">
        <f>VLOOKUP(A79,Table81[],3,FALSE)</f>
        <v>430</v>
      </c>
      <c r="D79">
        <f>VLOOKUP(A79,Table81[],4,FALSE)</f>
        <v>0</v>
      </c>
      <c r="I79">
        <v>30343</v>
      </c>
      <c r="J79" t="s">
        <v>7</v>
      </c>
      <c r="K79">
        <v>2022</v>
      </c>
      <c r="L79">
        <v>2022</v>
      </c>
      <c r="O79" s="64">
        <v>30282</v>
      </c>
      <c r="P79" s="85">
        <v>806</v>
      </c>
      <c r="Q79" s="85">
        <v>0</v>
      </c>
    </row>
    <row r="80" spans="1:17" x14ac:dyDescent="0.35">
      <c r="A80">
        <v>30299</v>
      </c>
      <c r="B80" t="s">
        <v>64</v>
      </c>
      <c r="C80">
        <f>VLOOKUP(A80,Table81[],3,FALSE)</f>
        <v>895</v>
      </c>
      <c r="D80">
        <f>VLOOKUP(A80,Table81[],4,FALSE)</f>
        <v>0</v>
      </c>
      <c r="I80">
        <v>30342</v>
      </c>
      <c r="J80" t="s">
        <v>66</v>
      </c>
      <c r="K80">
        <v>1761</v>
      </c>
      <c r="L80">
        <v>1761</v>
      </c>
      <c r="O80" s="64">
        <v>30283</v>
      </c>
      <c r="P80" s="85">
        <v>434</v>
      </c>
      <c r="Q80" s="85">
        <v>0</v>
      </c>
    </row>
    <row r="81" spans="1:17" x14ac:dyDescent="0.35">
      <c r="A81">
        <v>30283</v>
      </c>
      <c r="B81" t="s">
        <v>64</v>
      </c>
      <c r="C81">
        <f>VLOOKUP(A81,Table81[],3,FALSE)</f>
        <v>434</v>
      </c>
      <c r="D81">
        <f>VLOOKUP(A81,Table81[],4,FALSE)</f>
        <v>0</v>
      </c>
      <c r="I81">
        <v>30341</v>
      </c>
      <c r="J81" t="s">
        <v>66</v>
      </c>
      <c r="K81">
        <v>781</v>
      </c>
      <c r="L81">
        <v>0</v>
      </c>
      <c r="O81" s="64">
        <v>30285</v>
      </c>
      <c r="P81" s="85">
        <v>484</v>
      </c>
      <c r="Q81" s="85">
        <v>484</v>
      </c>
    </row>
    <row r="82" spans="1:17" x14ac:dyDescent="0.35">
      <c r="A82">
        <v>30239</v>
      </c>
      <c r="B82" t="s">
        <v>64</v>
      </c>
      <c r="C82">
        <f>VLOOKUP(A82,Table81[],3,FALSE)</f>
        <v>1279</v>
      </c>
      <c r="D82">
        <f>VLOOKUP(A82,Table81[],4,FALSE)</f>
        <v>1279</v>
      </c>
      <c r="I82">
        <v>30340</v>
      </c>
      <c r="J82" t="s">
        <v>20</v>
      </c>
      <c r="K82">
        <v>421</v>
      </c>
      <c r="L82">
        <v>0</v>
      </c>
      <c r="O82" s="64">
        <v>30286</v>
      </c>
      <c r="P82" s="85">
        <v>404</v>
      </c>
      <c r="Q82" s="85">
        <v>0</v>
      </c>
    </row>
    <row r="83" spans="1:17" x14ac:dyDescent="0.35">
      <c r="A83">
        <v>30278</v>
      </c>
      <c r="B83" t="s">
        <v>64</v>
      </c>
      <c r="C83">
        <f>VLOOKUP(A83,Table81[],3,FALSE)</f>
        <v>886</v>
      </c>
      <c r="D83">
        <f>VLOOKUP(A83,Table81[],4,FALSE)</f>
        <v>0</v>
      </c>
      <c r="I83">
        <v>30339</v>
      </c>
      <c r="J83" t="s">
        <v>18</v>
      </c>
      <c r="K83">
        <v>1150</v>
      </c>
      <c r="L83">
        <v>1150</v>
      </c>
      <c r="O83" s="64">
        <v>30287</v>
      </c>
      <c r="P83" s="85">
        <v>2032</v>
      </c>
      <c r="Q83" s="85">
        <v>0</v>
      </c>
    </row>
    <row r="84" spans="1:17" x14ac:dyDescent="0.35">
      <c r="A84">
        <v>30302</v>
      </c>
      <c r="B84" t="s">
        <v>64</v>
      </c>
      <c r="C84">
        <f>VLOOKUP(A84,Table81[],3,FALSE)</f>
        <v>420</v>
      </c>
      <c r="D84">
        <f>VLOOKUP(A84,Table81[],4,FALSE)</f>
        <v>0</v>
      </c>
      <c r="I84">
        <v>30338</v>
      </c>
      <c r="J84" t="s">
        <v>119</v>
      </c>
      <c r="K84">
        <v>717</v>
      </c>
      <c r="L84">
        <v>0</v>
      </c>
      <c r="O84" s="64">
        <v>30289</v>
      </c>
      <c r="P84" s="85">
        <v>23</v>
      </c>
      <c r="Q84" s="85">
        <v>0</v>
      </c>
    </row>
    <row r="85" spans="1:17" x14ac:dyDescent="0.35">
      <c r="A85">
        <v>30268</v>
      </c>
      <c r="B85" t="s">
        <v>64</v>
      </c>
      <c r="C85">
        <f>VLOOKUP(A85,Table81[],3,FALSE)</f>
        <v>450</v>
      </c>
      <c r="D85">
        <f>VLOOKUP(A85,Table81[],4,FALSE)</f>
        <v>0</v>
      </c>
      <c r="I85">
        <v>30337</v>
      </c>
      <c r="J85" t="s">
        <v>8</v>
      </c>
      <c r="K85">
        <v>1303</v>
      </c>
      <c r="L85">
        <v>0</v>
      </c>
      <c r="O85" s="64">
        <v>30290</v>
      </c>
      <c r="P85" s="85">
        <v>526</v>
      </c>
      <c r="Q85" s="85">
        <v>526</v>
      </c>
    </row>
    <row r="86" spans="1:17" x14ac:dyDescent="0.35">
      <c r="A86">
        <v>30321</v>
      </c>
      <c r="B86" t="s">
        <v>64</v>
      </c>
      <c r="C86">
        <f>VLOOKUP(A86,Table81[],3,FALSE)</f>
        <v>1253</v>
      </c>
      <c r="D86">
        <f>VLOOKUP(A86,Table81[],4,FALSE)</f>
        <v>0</v>
      </c>
      <c r="I86">
        <v>30336</v>
      </c>
      <c r="J86" t="s">
        <v>91</v>
      </c>
      <c r="K86">
        <v>883</v>
      </c>
      <c r="L86">
        <v>0</v>
      </c>
      <c r="O86" s="64">
        <v>30291</v>
      </c>
      <c r="P86" s="85">
        <v>589</v>
      </c>
      <c r="Q86" s="85">
        <v>0</v>
      </c>
    </row>
    <row r="87" spans="1:17" x14ac:dyDescent="0.35">
      <c r="A87">
        <v>30344</v>
      </c>
      <c r="B87" t="s">
        <v>64</v>
      </c>
      <c r="C87">
        <f>VLOOKUP(A87,Table81[],3,FALSE)</f>
        <v>708</v>
      </c>
      <c r="D87">
        <f>VLOOKUP(A87,Table81[],4,FALSE)</f>
        <v>0</v>
      </c>
      <c r="I87">
        <v>30335</v>
      </c>
      <c r="J87" t="s">
        <v>91</v>
      </c>
      <c r="K87">
        <v>742</v>
      </c>
      <c r="L87">
        <v>0</v>
      </c>
      <c r="O87" s="64">
        <v>30292</v>
      </c>
      <c r="P87" s="85">
        <v>95</v>
      </c>
      <c r="Q87" s="85">
        <v>0</v>
      </c>
    </row>
    <row r="88" spans="1:17" x14ac:dyDescent="0.35">
      <c r="A88">
        <v>30329</v>
      </c>
      <c r="B88" t="s">
        <v>64</v>
      </c>
      <c r="C88">
        <f>VLOOKUP(A88,Table81[],3,FALSE)</f>
        <v>370</v>
      </c>
      <c r="D88">
        <f>VLOOKUP(A88,Table81[],4,FALSE)</f>
        <v>0</v>
      </c>
      <c r="I88">
        <v>30334</v>
      </c>
      <c r="J88" t="s">
        <v>11</v>
      </c>
      <c r="K88">
        <v>987</v>
      </c>
      <c r="L88">
        <v>987</v>
      </c>
      <c r="O88" s="64">
        <v>30293</v>
      </c>
      <c r="P88" s="85">
        <v>954</v>
      </c>
      <c r="Q88" s="85">
        <v>0</v>
      </c>
    </row>
    <row r="89" spans="1:17" x14ac:dyDescent="0.35">
      <c r="A89">
        <v>30307</v>
      </c>
      <c r="B89" t="s">
        <v>64</v>
      </c>
      <c r="C89">
        <f>VLOOKUP(A89,Table81[],3,FALSE)</f>
        <v>1600</v>
      </c>
      <c r="D89">
        <f>VLOOKUP(A89,Table81[],4,FALSE)</f>
        <v>0</v>
      </c>
      <c r="I89">
        <v>30333</v>
      </c>
      <c r="J89" t="s">
        <v>53</v>
      </c>
      <c r="K89">
        <v>1764</v>
      </c>
      <c r="L89">
        <v>0</v>
      </c>
      <c r="O89" s="64">
        <v>30295</v>
      </c>
      <c r="P89" s="85">
        <v>501</v>
      </c>
      <c r="Q89" s="85">
        <v>0</v>
      </c>
    </row>
    <row r="90" spans="1:17" x14ac:dyDescent="0.35">
      <c r="A90">
        <v>30341</v>
      </c>
      <c r="B90" t="s">
        <v>64</v>
      </c>
      <c r="C90">
        <f>VLOOKUP(A90,Table81[],3,FALSE)</f>
        <v>781</v>
      </c>
      <c r="D90">
        <f>VLOOKUP(A90,Table81[],4,FALSE)</f>
        <v>0</v>
      </c>
      <c r="I90">
        <v>30332</v>
      </c>
      <c r="J90" t="s">
        <v>20</v>
      </c>
      <c r="K90">
        <v>1079</v>
      </c>
      <c r="L90">
        <v>0</v>
      </c>
      <c r="O90" s="64">
        <v>30296</v>
      </c>
      <c r="P90" s="85">
        <v>648</v>
      </c>
      <c r="Q90" s="85">
        <v>0</v>
      </c>
    </row>
    <row r="91" spans="1:17" x14ac:dyDescent="0.35">
      <c r="A91">
        <v>30254</v>
      </c>
      <c r="B91" t="s">
        <v>64</v>
      </c>
      <c r="C91">
        <f>VLOOKUP(A91,Table81[],3,FALSE)</f>
        <v>600</v>
      </c>
      <c r="D91">
        <f>VLOOKUP(A91,Table81[],4,FALSE)</f>
        <v>600</v>
      </c>
      <c r="I91">
        <v>30331</v>
      </c>
      <c r="J91" t="s">
        <v>91</v>
      </c>
      <c r="K91">
        <v>479</v>
      </c>
      <c r="L91">
        <v>0</v>
      </c>
      <c r="O91" s="64">
        <v>30298</v>
      </c>
      <c r="P91" s="85">
        <v>401</v>
      </c>
      <c r="Q91" s="85">
        <v>0</v>
      </c>
    </row>
    <row r="92" spans="1:17" x14ac:dyDescent="0.35">
      <c r="A92">
        <v>30342</v>
      </c>
      <c r="B92" t="s">
        <v>64</v>
      </c>
      <c r="C92">
        <f>VLOOKUP(A92,Table81[],3,FALSE)</f>
        <v>1761</v>
      </c>
      <c r="D92">
        <f>VLOOKUP(A92,Table81[],4,FALSE)</f>
        <v>1761</v>
      </c>
      <c r="I92">
        <v>30330</v>
      </c>
      <c r="J92" t="s">
        <v>7</v>
      </c>
      <c r="K92">
        <v>459</v>
      </c>
      <c r="L92">
        <v>0</v>
      </c>
      <c r="O92" s="64">
        <v>30299</v>
      </c>
      <c r="P92" s="85">
        <v>895</v>
      </c>
      <c r="Q92" s="85">
        <v>0</v>
      </c>
    </row>
    <row r="93" spans="1:17" x14ac:dyDescent="0.35">
      <c r="A93">
        <v>30345</v>
      </c>
      <c r="B93" t="s">
        <v>39</v>
      </c>
      <c r="C93">
        <f>VLOOKUP(A93,Table81[],3,FALSE)</f>
        <v>537</v>
      </c>
      <c r="D93">
        <f>VLOOKUP(A93,Table81[],4,FALSE)</f>
        <v>0</v>
      </c>
      <c r="I93">
        <v>30329</v>
      </c>
      <c r="J93" t="s">
        <v>66</v>
      </c>
      <c r="K93">
        <v>370</v>
      </c>
      <c r="L93">
        <v>0</v>
      </c>
      <c r="O93" s="64">
        <v>30300</v>
      </c>
      <c r="P93" s="85">
        <v>1238</v>
      </c>
      <c r="Q93" s="85">
        <v>1238</v>
      </c>
    </row>
    <row r="94" spans="1:17" x14ac:dyDescent="0.35">
      <c r="A94">
        <v>30287</v>
      </c>
      <c r="B94" t="s">
        <v>39</v>
      </c>
      <c r="C94">
        <f>VLOOKUP(A94,Table81[],3,FALSE)</f>
        <v>2032</v>
      </c>
      <c r="D94">
        <f>VLOOKUP(A94,Table81[],4,FALSE)</f>
        <v>0</v>
      </c>
      <c r="I94">
        <v>30328</v>
      </c>
      <c r="J94" t="s">
        <v>18</v>
      </c>
      <c r="K94">
        <v>472</v>
      </c>
      <c r="L94">
        <v>472</v>
      </c>
      <c r="O94" s="64">
        <v>30302</v>
      </c>
      <c r="P94" s="85">
        <v>420</v>
      </c>
      <c r="Q94" s="85">
        <v>0</v>
      </c>
    </row>
    <row r="95" spans="1:17" x14ac:dyDescent="0.35">
      <c r="A95">
        <v>30317</v>
      </c>
      <c r="B95" t="s">
        <v>39</v>
      </c>
      <c r="C95">
        <f>VLOOKUP(A95,Table81[],3,FALSE)</f>
        <v>996</v>
      </c>
      <c r="D95">
        <f>VLOOKUP(A95,Table81[],4,FALSE)</f>
        <v>0</v>
      </c>
      <c r="I95">
        <v>30327</v>
      </c>
      <c r="J95" t="s">
        <v>7</v>
      </c>
      <c r="K95">
        <v>2192</v>
      </c>
      <c r="L95">
        <v>2192</v>
      </c>
      <c r="O95" s="64">
        <v>30303</v>
      </c>
      <c r="P95" s="85">
        <v>225</v>
      </c>
      <c r="Q95" s="85">
        <v>0</v>
      </c>
    </row>
    <row r="96" spans="1:17" x14ac:dyDescent="0.35">
      <c r="A96">
        <v>30316</v>
      </c>
      <c r="B96" t="s">
        <v>39</v>
      </c>
      <c r="C96">
        <f>VLOOKUP(A96,Table81[],3,FALSE)</f>
        <v>1130</v>
      </c>
      <c r="D96">
        <f>VLOOKUP(A96,Table81[],4,FALSE)</f>
        <v>0</v>
      </c>
      <c r="I96">
        <v>30326</v>
      </c>
      <c r="J96" t="s">
        <v>7</v>
      </c>
      <c r="K96">
        <v>0</v>
      </c>
      <c r="L96">
        <v>0</v>
      </c>
      <c r="O96" s="64">
        <v>30304</v>
      </c>
      <c r="P96" s="85">
        <v>706</v>
      </c>
      <c r="Q96" s="85">
        <v>0</v>
      </c>
    </row>
    <row r="97" spans="1:17" x14ac:dyDescent="0.35">
      <c r="A97">
        <v>30285</v>
      </c>
      <c r="B97" t="s">
        <v>39</v>
      </c>
      <c r="C97">
        <f>VLOOKUP(A97,Table81[],3,FALSE)</f>
        <v>484</v>
      </c>
      <c r="D97">
        <f>VLOOKUP(A97,Table81[],4,FALSE)</f>
        <v>484</v>
      </c>
      <c r="I97">
        <v>30325</v>
      </c>
      <c r="J97" t="s">
        <v>7</v>
      </c>
      <c r="K97">
        <v>537</v>
      </c>
      <c r="L97">
        <v>0</v>
      </c>
      <c r="O97" s="64">
        <v>30305</v>
      </c>
      <c r="P97" s="85">
        <v>537</v>
      </c>
      <c r="Q97" s="85">
        <v>0</v>
      </c>
    </row>
    <row r="98" spans="1:17" x14ac:dyDescent="0.35">
      <c r="A98">
        <v>30138</v>
      </c>
      <c r="B98" t="s">
        <v>39</v>
      </c>
      <c r="C98">
        <f>VLOOKUP(A98,Table81[],3,FALSE)</f>
        <v>509</v>
      </c>
      <c r="D98">
        <f>VLOOKUP(A98,Table81[],4,FALSE)</f>
        <v>0</v>
      </c>
      <c r="I98">
        <v>30324</v>
      </c>
      <c r="J98" t="s">
        <v>15</v>
      </c>
      <c r="K98">
        <v>300</v>
      </c>
      <c r="L98">
        <v>0</v>
      </c>
      <c r="O98" s="64">
        <v>30306</v>
      </c>
      <c r="P98" s="85">
        <v>971</v>
      </c>
      <c r="Q98" s="85">
        <v>0</v>
      </c>
    </row>
    <row r="99" spans="1:17" x14ac:dyDescent="0.35">
      <c r="A99">
        <v>30280</v>
      </c>
      <c r="B99" t="s">
        <v>39</v>
      </c>
      <c r="C99">
        <f>VLOOKUP(A99,Table81[],3,FALSE)</f>
        <v>556</v>
      </c>
      <c r="D99">
        <f>VLOOKUP(A99,Table81[],4,FALSE)</f>
        <v>0</v>
      </c>
      <c r="I99">
        <v>30323</v>
      </c>
      <c r="J99" t="s">
        <v>119</v>
      </c>
      <c r="K99">
        <v>587</v>
      </c>
      <c r="L99">
        <v>0</v>
      </c>
      <c r="O99" s="64">
        <v>30307</v>
      </c>
      <c r="P99" s="85">
        <v>1600</v>
      </c>
      <c r="Q99" s="85">
        <v>0</v>
      </c>
    </row>
    <row r="100" spans="1:17" x14ac:dyDescent="0.35">
      <c r="A100">
        <v>30291</v>
      </c>
      <c r="B100" t="s">
        <v>39</v>
      </c>
      <c r="C100">
        <f>VLOOKUP(A100,Table81[],3,FALSE)</f>
        <v>589</v>
      </c>
      <c r="D100">
        <f>VLOOKUP(A100,Table81[],4,FALSE)</f>
        <v>0</v>
      </c>
      <c r="I100">
        <v>30322</v>
      </c>
      <c r="J100" t="s">
        <v>66</v>
      </c>
      <c r="K100">
        <v>430</v>
      </c>
      <c r="L100">
        <v>0</v>
      </c>
      <c r="O100" s="64">
        <v>30308</v>
      </c>
      <c r="P100" s="85">
        <v>848</v>
      </c>
      <c r="Q100" s="85">
        <v>0</v>
      </c>
    </row>
    <row r="101" spans="1:17" x14ac:dyDescent="0.35">
      <c r="A101">
        <v>30271</v>
      </c>
      <c r="B101" t="s">
        <v>39</v>
      </c>
      <c r="C101">
        <f>VLOOKUP(A101,Table81[],3,FALSE)</f>
        <v>502</v>
      </c>
      <c r="D101">
        <f>VLOOKUP(A101,Table81[],4,FALSE)</f>
        <v>0</v>
      </c>
      <c r="I101">
        <v>30321</v>
      </c>
      <c r="J101" t="s">
        <v>66</v>
      </c>
      <c r="K101">
        <v>1253</v>
      </c>
      <c r="L101">
        <v>0</v>
      </c>
      <c r="O101" s="64">
        <v>30309</v>
      </c>
      <c r="P101" s="85">
        <v>490</v>
      </c>
      <c r="Q101" s="85">
        <v>0</v>
      </c>
    </row>
    <row r="102" spans="1:17" x14ac:dyDescent="0.35">
      <c r="A102">
        <v>30209</v>
      </c>
      <c r="B102" t="s">
        <v>39</v>
      </c>
      <c r="C102">
        <f>VLOOKUP(A102,Table81[],3,FALSE)</f>
        <v>669</v>
      </c>
      <c r="D102">
        <f>VLOOKUP(A102,Table81[],4,FALSE)</f>
        <v>0</v>
      </c>
      <c r="I102">
        <v>30320</v>
      </c>
      <c r="J102" t="s">
        <v>7</v>
      </c>
      <c r="K102">
        <v>211</v>
      </c>
      <c r="L102">
        <v>211</v>
      </c>
      <c r="O102" s="64">
        <v>30311</v>
      </c>
      <c r="P102" s="85">
        <v>458</v>
      </c>
      <c r="Q102" s="85">
        <v>0</v>
      </c>
    </row>
    <row r="103" spans="1:17" x14ac:dyDescent="0.35">
      <c r="A103">
        <v>30332</v>
      </c>
      <c r="B103" t="s">
        <v>39</v>
      </c>
      <c r="C103">
        <f>VLOOKUP(A103,Table81[],3,FALSE)</f>
        <v>1079</v>
      </c>
      <c r="D103">
        <f>VLOOKUP(A103,Table81[],4,FALSE)</f>
        <v>0</v>
      </c>
      <c r="I103">
        <v>30319</v>
      </c>
      <c r="J103" t="s">
        <v>8</v>
      </c>
      <c r="K103">
        <v>3319</v>
      </c>
      <c r="L103">
        <v>0</v>
      </c>
      <c r="O103" s="64">
        <v>30312</v>
      </c>
      <c r="P103" s="85">
        <v>1202</v>
      </c>
      <c r="Q103" s="85">
        <v>0</v>
      </c>
    </row>
    <row r="104" spans="1:17" x14ac:dyDescent="0.35">
      <c r="A104">
        <v>30340</v>
      </c>
      <c r="B104" t="s">
        <v>39</v>
      </c>
      <c r="C104">
        <f>VLOOKUP(A104,Table81[],3,FALSE)</f>
        <v>421</v>
      </c>
      <c r="D104">
        <f>VLOOKUP(A104,Table81[],4,FALSE)</f>
        <v>0</v>
      </c>
      <c r="I104">
        <v>30318</v>
      </c>
      <c r="J104" t="s">
        <v>7</v>
      </c>
      <c r="K104">
        <v>985</v>
      </c>
      <c r="L104">
        <v>0</v>
      </c>
      <c r="O104" s="64">
        <v>30315</v>
      </c>
      <c r="P104" s="85">
        <v>496</v>
      </c>
      <c r="Q104" s="85">
        <v>0</v>
      </c>
    </row>
    <row r="105" spans="1:17" x14ac:dyDescent="0.35">
      <c r="A105">
        <v>30354</v>
      </c>
      <c r="B105" t="s">
        <v>39</v>
      </c>
      <c r="C105">
        <f>VLOOKUP(A105,Table81[],3,FALSE)</f>
        <v>450</v>
      </c>
      <c r="D105">
        <f>VLOOKUP(A105,Table81[],4,FALSE)</f>
        <v>0</v>
      </c>
      <c r="I105">
        <v>30317</v>
      </c>
      <c r="J105" t="s">
        <v>20</v>
      </c>
      <c r="K105">
        <v>996</v>
      </c>
      <c r="L105">
        <v>0</v>
      </c>
      <c r="O105" s="64">
        <v>30316</v>
      </c>
      <c r="P105" s="85">
        <v>1130</v>
      </c>
      <c r="Q105" s="85">
        <v>0</v>
      </c>
    </row>
    <row r="106" spans="1:17" x14ac:dyDescent="0.35">
      <c r="A106">
        <v>29491</v>
      </c>
      <c r="B106" t="s">
        <v>39</v>
      </c>
      <c r="C106">
        <f>VLOOKUP(A106,Table81[],3,FALSE)</f>
        <v>657</v>
      </c>
      <c r="D106">
        <f>VLOOKUP(A106,Table81[],4,FALSE)</f>
        <v>0</v>
      </c>
      <c r="I106">
        <v>30316</v>
      </c>
      <c r="J106" t="s">
        <v>20</v>
      </c>
      <c r="K106">
        <v>1130</v>
      </c>
      <c r="L106">
        <v>0</v>
      </c>
      <c r="O106" s="64">
        <v>30317</v>
      </c>
      <c r="P106" s="85">
        <v>996</v>
      </c>
      <c r="Q106" s="85">
        <v>0</v>
      </c>
    </row>
    <row r="107" spans="1:17" x14ac:dyDescent="0.35">
      <c r="A107">
        <v>30330</v>
      </c>
      <c r="B107" t="s">
        <v>39</v>
      </c>
      <c r="C107">
        <f>VLOOKUP(A107,Table81[],3,FALSE)</f>
        <v>459</v>
      </c>
      <c r="D107">
        <f>VLOOKUP(A107,Table81[],4,FALSE)</f>
        <v>0</v>
      </c>
      <c r="I107">
        <v>30315</v>
      </c>
      <c r="J107" t="s">
        <v>15</v>
      </c>
      <c r="K107">
        <v>496</v>
      </c>
      <c r="L107">
        <v>0</v>
      </c>
      <c r="O107" s="64">
        <v>30319</v>
      </c>
      <c r="P107" s="85">
        <v>3319</v>
      </c>
      <c r="Q107" s="85">
        <v>0</v>
      </c>
    </row>
    <row r="108" spans="1:17" x14ac:dyDescent="0.35">
      <c r="A108">
        <v>30363</v>
      </c>
      <c r="B108" t="s">
        <v>39</v>
      </c>
      <c r="C108">
        <f>VLOOKUP(A108,Table81[],3,FALSE)</f>
        <v>425</v>
      </c>
      <c r="D108">
        <f>VLOOKUP(A108,Table81[],4,FALSE)</f>
        <v>0</v>
      </c>
      <c r="I108">
        <v>30314</v>
      </c>
      <c r="J108" t="s">
        <v>7</v>
      </c>
      <c r="K108">
        <v>-30</v>
      </c>
      <c r="L108">
        <v>0</v>
      </c>
      <c r="O108" s="64">
        <v>30321</v>
      </c>
      <c r="P108" s="85">
        <v>1253</v>
      </c>
      <c r="Q108" s="85">
        <v>0</v>
      </c>
    </row>
    <row r="109" spans="1:17" x14ac:dyDescent="0.35">
      <c r="A109">
        <v>30324</v>
      </c>
      <c r="B109" t="s">
        <v>46</v>
      </c>
      <c r="C109">
        <f>VLOOKUP(A109,Table81[],3,FALSE)</f>
        <v>300</v>
      </c>
      <c r="D109">
        <f>VLOOKUP(A109,Table81[],4,FALSE)</f>
        <v>0</v>
      </c>
      <c r="I109">
        <v>30312</v>
      </c>
      <c r="J109" t="s">
        <v>66</v>
      </c>
      <c r="K109">
        <v>1202</v>
      </c>
      <c r="L109">
        <v>0</v>
      </c>
      <c r="O109" s="64">
        <v>30322</v>
      </c>
      <c r="P109" s="85">
        <v>430</v>
      </c>
      <c r="Q109" s="85">
        <v>0</v>
      </c>
    </row>
    <row r="110" spans="1:17" x14ac:dyDescent="0.35">
      <c r="A110">
        <v>30072</v>
      </c>
      <c r="B110" t="s">
        <v>46</v>
      </c>
      <c r="C110">
        <f>VLOOKUP(A110,Table81[],3,FALSE)</f>
        <v>574</v>
      </c>
      <c r="D110">
        <f>VLOOKUP(A110,Table81[],4,FALSE)</f>
        <v>0</v>
      </c>
      <c r="I110">
        <v>30311</v>
      </c>
      <c r="J110" t="s">
        <v>15</v>
      </c>
      <c r="K110">
        <v>458</v>
      </c>
      <c r="L110">
        <v>0</v>
      </c>
      <c r="O110" s="64">
        <v>30323</v>
      </c>
      <c r="P110" s="85">
        <v>587</v>
      </c>
      <c r="Q110" s="85">
        <v>0</v>
      </c>
    </row>
    <row r="111" spans="1:17" x14ac:dyDescent="0.35">
      <c r="A111">
        <v>30263</v>
      </c>
      <c r="B111" t="s">
        <v>46</v>
      </c>
      <c r="C111">
        <f>VLOOKUP(A111,Table81[],3,FALSE)</f>
        <v>840</v>
      </c>
      <c r="D111">
        <f>VLOOKUP(A111,Table81[],4,FALSE)</f>
        <v>0</v>
      </c>
      <c r="I111">
        <v>30310</v>
      </c>
      <c r="J111" t="s">
        <v>7</v>
      </c>
      <c r="K111">
        <v>1005</v>
      </c>
      <c r="L111">
        <v>0</v>
      </c>
      <c r="O111" s="64">
        <v>30324</v>
      </c>
      <c r="P111" s="85">
        <v>300</v>
      </c>
      <c r="Q111" s="85">
        <v>0</v>
      </c>
    </row>
    <row r="112" spans="1:17" x14ac:dyDescent="0.35">
      <c r="A112">
        <v>30030</v>
      </c>
      <c r="B112" t="s">
        <v>46</v>
      </c>
      <c r="C112">
        <f>VLOOKUP(A112,Table81[],3,FALSE)</f>
        <v>771</v>
      </c>
      <c r="D112">
        <f>VLOOKUP(A112,Table81[],4,FALSE)</f>
        <v>0</v>
      </c>
      <c r="I112">
        <v>30309</v>
      </c>
      <c r="J112" t="s">
        <v>53</v>
      </c>
      <c r="K112">
        <v>490</v>
      </c>
      <c r="L112">
        <v>0</v>
      </c>
      <c r="O112" s="64">
        <v>30327</v>
      </c>
      <c r="P112" s="85">
        <v>2192</v>
      </c>
      <c r="Q112" s="85">
        <v>2192</v>
      </c>
    </row>
    <row r="113" spans="1:17" x14ac:dyDescent="0.35">
      <c r="A113">
        <v>30227</v>
      </c>
      <c r="B113" t="s">
        <v>46</v>
      </c>
      <c r="C113">
        <f>VLOOKUP(A113,Table81[],3,FALSE)</f>
        <v>596</v>
      </c>
      <c r="D113">
        <f>VLOOKUP(A113,Table81[],4,FALSE)</f>
        <v>0</v>
      </c>
      <c r="I113">
        <v>30308</v>
      </c>
      <c r="J113" t="s">
        <v>15</v>
      </c>
      <c r="K113">
        <v>848</v>
      </c>
      <c r="L113">
        <v>0</v>
      </c>
      <c r="O113" s="64">
        <v>30328</v>
      </c>
      <c r="P113" s="85">
        <v>472</v>
      </c>
      <c r="Q113" s="85">
        <v>472</v>
      </c>
    </row>
    <row r="114" spans="1:17" x14ac:dyDescent="0.35">
      <c r="A114">
        <v>30295</v>
      </c>
      <c r="B114" t="s">
        <v>46</v>
      </c>
      <c r="C114">
        <f>VLOOKUP(A114,Table81[],3,FALSE)</f>
        <v>501</v>
      </c>
      <c r="D114">
        <f>VLOOKUP(A114,Table81[],4,FALSE)</f>
        <v>0</v>
      </c>
      <c r="I114">
        <v>30307</v>
      </c>
      <c r="J114" t="s">
        <v>66</v>
      </c>
      <c r="K114">
        <v>1600</v>
      </c>
      <c r="L114">
        <v>0</v>
      </c>
      <c r="O114" s="64">
        <v>30329</v>
      </c>
      <c r="P114" s="85">
        <v>370</v>
      </c>
      <c r="Q114" s="85">
        <v>0</v>
      </c>
    </row>
    <row r="115" spans="1:17" x14ac:dyDescent="0.35">
      <c r="A115">
        <v>30034</v>
      </c>
      <c r="B115" t="s">
        <v>46</v>
      </c>
      <c r="C115">
        <f>VLOOKUP(A115,Table81[],3,FALSE)</f>
        <v>462</v>
      </c>
      <c r="D115">
        <f>VLOOKUP(A115,Table81[],4,FALSE)</f>
        <v>0</v>
      </c>
      <c r="I115">
        <v>30306</v>
      </c>
      <c r="J115" t="s">
        <v>11</v>
      </c>
      <c r="K115">
        <v>971</v>
      </c>
      <c r="L115">
        <v>0</v>
      </c>
      <c r="O115" s="64">
        <v>30330</v>
      </c>
      <c r="P115" s="85">
        <v>459</v>
      </c>
      <c r="Q115" s="85">
        <v>0</v>
      </c>
    </row>
    <row r="116" spans="1:17" x14ac:dyDescent="0.35">
      <c r="A116">
        <v>30289</v>
      </c>
      <c r="B116" t="s">
        <v>46</v>
      </c>
      <c r="C116">
        <f>VLOOKUP(A116,Table81[],3,FALSE)</f>
        <v>23</v>
      </c>
      <c r="D116">
        <f>VLOOKUP(A116,Table81[],4,FALSE)</f>
        <v>0</v>
      </c>
      <c r="I116">
        <v>30305</v>
      </c>
      <c r="J116" t="s">
        <v>8</v>
      </c>
      <c r="K116">
        <v>537</v>
      </c>
      <c r="L116">
        <v>0</v>
      </c>
      <c r="O116" s="64">
        <v>30331</v>
      </c>
      <c r="P116" s="85">
        <v>479</v>
      </c>
      <c r="Q116" s="85">
        <v>0</v>
      </c>
    </row>
    <row r="117" spans="1:17" x14ac:dyDescent="0.35">
      <c r="A117">
        <v>30315</v>
      </c>
      <c r="B117" t="s">
        <v>46</v>
      </c>
      <c r="C117">
        <f>VLOOKUP(A117,Table81[],3,FALSE)</f>
        <v>496</v>
      </c>
      <c r="D117">
        <f>VLOOKUP(A117,Table81[],4,FALSE)</f>
        <v>0</v>
      </c>
      <c r="I117">
        <v>30304</v>
      </c>
      <c r="J117" t="s">
        <v>18</v>
      </c>
      <c r="K117">
        <v>706</v>
      </c>
      <c r="L117">
        <v>0</v>
      </c>
      <c r="O117" s="64">
        <v>30332</v>
      </c>
      <c r="P117" s="85">
        <v>1079</v>
      </c>
      <c r="Q117" s="85">
        <v>0</v>
      </c>
    </row>
    <row r="118" spans="1:17" x14ac:dyDescent="0.35">
      <c r="A118">
        <v>30173</v>
      </c>
      <c r="B118" t="s">
        <v>46</v>
      </c>
      <c r="C118">
        <f>VLOOKUP(A118,Table81[],3,FALSE)</f>
        <v>777</v>
      </c>
      <c r="D118">
        <f>VLOOKUP(A118,Table81[],4,FALSE)</f>
        <v>0</v>
      </c>
      <c r="I118">
        <v>30303</v>
      </c>
      <c r="J118" t="s">
        <v>15</v>
      </c>
      <c r="K118">
        <v>225</v>
      </c>
      <c r="L118">
        <v>0</v>
      </c>
      <c r="O118" s="64">
        <v>30333</v>
      </c>
      <c r="P118" s="85">
        <v>1764</v>
      </c>
      <c r="Q118" s="85">
        <v>0</v>
      </c>
    </row>
    <row r="119" spans="1:17" x14ac:dyDescent="0.35">
      <c r="A119">
        <v>30275</v>
      </c>
      <c r="B119" t="s">
        <v>46</v>
      </c>
      <c r="C119">
        <f>VLOOKUP(A119,Table81[],3,FALSE)</f>
        <v>336</v>
      </c>
      <c r="D119">
        <f>VLOOKUP(A119,Table81[],4,FALSE)</f>
        <v>0</v>
      </c>
      <c r="I119">
        <v>30302</v>
      </c>
      <c r="J119" t="s">
        <v>66</v>
      </c>
      <c r="K119">
        <v>420</v>
      </c>
      <c r="L119">
        <v>0</v>
      </c>
      <c r="O119" s="64">
        <v>30334</v>
      </c>
      <c r="P119" s="85">
        <v>987</v>
      </c>
      <c r="Q119" s="85">
        <v>987</v>
      </c>
    </row>
    <row r="120" spans="1:17" x14ac:dyDescent="0.35">
      <c r="A120">
        <v>30303</v>
      </c>
      <c r="B120" t="s">
        <v>46</v>
      </c>
      <c r="C120">
        <f>VLOOKUP(A120,Table81[],3,FALSE)</f>
        <v>225</v>
      </c>
      <c r="D120">
        <f>VLOOKUP(A120,Table81[],4,FALSE)</f>
        <v>0</v>
      </c>
      <c r="I120">
        <v>30300</v>
      </c>
      <c r="J120" t="s">
        <v>8</v>
      </c>
      <c r="K120">
        <v>1238</v>
      </c>
      <c r="L120">
        <v>1238</v>
      </c>
      <c r="O120" s="64">
        <v>30335</v>
      </c>
      <c r="P120" s="85">
        <v>742</v>
      </c>
      <c r="Q120" s="85">
        <v>0</v>
      </c>
    </row>
    <row r="121" spans="1:17" x14ac:dyDescent="0.35">
      <c r="A121">
        <v>30311</v>
      </c>
      <c r="B121" t="s">
        <v>46</v>
      </c>
      <c r="C121">
        <f>VLOOKUP(A121,Table81[],3,FALSE)</f>
        <v>458</v>
      </c>
      <c r="D121">
        <f>VLOOKUP(A121,Table81[],4,FALSE)</f>
        <v>0</v>
      </c>
      <c r="I121">
        <v>30299</v>
      </c>
      <c r="J121" t="s">
        <v>66</v>
      </c>
      <c r="K121">
        <v>895</v>
      </c>
      <c r="L121">
        <v>0</v>
      </c>
      <c r="O121" s="64">
        <v>30336</v>
      </c>
      <c r="P121" s="85">
        <v>883</v>
      </c>
      <c r="Q121" s="85">
        <v>0</v>
      </c>
    </row>
    <row r="122" spans="1:17" x14ac:dyDescent="0.35">
      <c r="A122">
        <v>30308</v>
      </c>
      <c r="B122" t="s">
        <v>46</v>
      </c>
      <c r="C122">
        <f>VLOOKUP(A122,Table81[],3,FALSE)</f>
        <v>848</v>
      </c>
      <c r="D122">
        <f>VLOOKUP(A122,Table81[],4,FALSE)</f>
        <v>0</v>
      </c>
      <c r="I122">
        <v>30298</v>
      </c>
      <c r="J122" t="s">
        <v>9</v>
      </c>
      <c r="K122">
        <v>401</v>
      </c>
      <c r="L122">
        <v>0</v>
      </c>
      <c r="O122" s="64">
        <v>30337</v>
      </c>
      <c r="P122" s="85">
        <v>1303</v>
      </c>
      <c r="Q122" s="85">
        <v>0</v>
      </c>
    </row>
    <row r="123" spans="1:17" x14ac:dyDescent="0.35">
      <c r="A123">
        <v>30355</v>
      </c>
      <c r="B123" t="s">
        <v>46</v>
      </c>
      <c r="C123">
        <f>VLOOKUP(A123,Table81[],3,FALSE)</f>
        <v>2386</v>
      </c>
      <c r="D123">
        <f>VLOOKUP(A123,Table81[],4,FALSE)</f>
        <v>0</v>
      </c>
      <c r="I123">
        <v>30296</v>
      </c>
      <c r="J123" t="s">
        <v>91</v>
      </c>
      <c r="K123">
        <v>648</v>
      </c>
      <c r="L123">
        <v>0</v>
      </c>
      <c r="O123" s="64">
        <v>30338</v>
      </c>
      <c r="P123" s="85">
        <v>717</v>
      </c>
      <c r="Q123" s="85">
        <v>0</v>
      </c>
    </row>
    <row r="124" spans="1:17" x14ac:dyDescent="0.35">
      <c r="A124">
        <v>30370</v>
      </c>
      <c r="B124" t="s">
        <v>46</v>
      </c>
      <c r="C124">
        <f>VLOOKUP(A124,Table81[],3,FALSE)</f>
        <v>474</v>
      </c>
      <c r="D124">
        <f>VLOOKUP(A124,Table81[],4,FALSE)</f>
        <v>0</v>
      </c>
      <c r="I124">
        <v>30295</v>
      </c>
      <c r="J124" t="s">
        <v>15</v>
      </c>
      <c r="K124">
        <v>501</v>
      </c>
      <c r="L124">
        <v>0</v>
      </c>
      <c r="O124" s="64">
        <v>30339</v>
      </c>
      <c r="P124" s="85">
        <v>1150</v>
      </c>
      <c r="Q124" s="85">
        <v>1150</v>
      </c>
    </row>
    <row r="125" spans="1:17" x14ac:dyDescent="0.35">
      <c r="A125">
        <v>30357</v>
      </c>
      <c r="B125" t="s">
        <v>52</v>
      </c>
      <c r="C125">
        <f>VLOOKUP(A125,Table81[],3,FALSE)</f>
        <v>23</v>
      </c>
      <c r="D125">
        <f>VLOOKUP(A125,Table81[],4,FALSE)</f>
        <v>0</v>
      </c>
      <c r="I125">
        <v>30294</v>
      </c>
      <c r="J125" t="s">
        <v>7</v>
      </c>
      <c r="K125">
        <v>0</v>
      </c>
      <c r="L125">
        <v>0</v>
      </c>
      <c r="O125" s="64">
        <v>30340</v>
      </c>
      <c r="P125" s="85">
        <v>421</v>
      </c>
      <c r="Q125" s="85">
        <v>0</v>
      </c>
    </row>
    <row r="126" spans="1:17" x14ac:dyDescent="0.35">
      <c r="A126">
        <v>30349</v>
      </c>
      <c r="B126" t="s">
        <v>52</v>
      </c>
      <c r="C126">
        <f>VLOOKUP(A126,Table81[],3,FALSE)</f>
        <v>506</v>
      </c>
      <c r="D126">
        <f>VLOOKUP(A126,Table81[],4,FALSE)</f>
        <v>506</v>
      </c>
      <c r="I126">
        <v>30293</v>
      </c>
      <c r="J126" t="s">
        <v>11</v>
      </c>
      <c r="K126">
        <v>954</v>
      </c>
      <c r="L126">
        <v>0</v>
      </c>
      <c r="O126" s="64">
        <v>30341</v>
      </c>
      <c r="P126" s="85">
        <v>781</v>
      </c>
      <c r="Q126" s="85">
        <v>0</v>
      </c>
    </row>
    <row r="127" spans="1:17" x14ac:dyDescent="0.35">
      <c r="A127">
        <v>30230</v>
      </c>
      <c r="B127" t="s">
        <v>52</v>
      </c>
      <c r="C127">
        <f>VLOOKUP(A127,Table81[],3,FALSE)</f>
        <v>595</v>
      </c>
      <c r="D127">
        <f>VLOOKUP(A127,Table81[],4,FALSE)</f>
        <v>0</v>
      </c>
      <c r="I127">
        <v>30292</v>
      </c>
      <c r="J127" t="s">
        <v>9</v>
      </c>
      <c r="K127">
        <v>95</v>
      </c>
      <c r="L127">
        <v>0</v>
      </c>
      <c r="O127" s="64">
        <v>30342</v>
      </c>
      <c r="P127" s="85">
        <v>1761</v>
      </c>
      <c r="Q127" s="85">
        <v>1761</v>
      </c>
    </row>
    <row r="128" spans="1:17" x14ac:dyDescent="0.35">
      <c r="A128">
        <v>30352</v>
      </c>
      <c r="B128" t="s">
        <v>52</v>
      </c>
      <c r="C128">
        <f>VLOOKUP(A128,Table81[],3,FALSE)</f>
        <v>23</v>
      </c>
      <c r="D128">
        <f>VLOOKUP(A128,Table81[],4,FALSE)</f>
        <v>0</v>
      </c>
      <c r="I128">
        <v>30291</v>
      </c>
      <c r="J128" t="s">
        <v>20</v>
      </c>
      <c r="K128">
        <v>589</v>
      </c>
      <c r="L128">
        <v>0</v>
      </c>
      <c r="O128" s="64">
        <v>30344</v>
      </c>
      <c r="P128" s="85">
        <v>708</v>
      </c>
      <c r="Q128" s="85">
        <v>0</v>
      </c>
    </row>
    <row r="129" spans="1:17" x14ac:dyDescent="0.35">
      <c r="A129">
        <v>30350</v>
      </c>
      <c r="B129" t="s">
        <v>52</v>
      </c>
      <c r="C129">
        <f>VLOOKUP(A129,Table81[],3,FALSE)</f>
        <v>136</v>
      </c>
      <c r="D129">
        <f>VLOOKUP(A129,Table81[],4,FALSE)</f>
        <v>0</v>
      </c>
      <c r="I129">
        <v>30290</v>
      </c>
      <c r="J129" t="s">
        <v>8</v>
      </c>
      <c r="K129">
        <v>526</v>
      </c>
      <c r="L129">
        <v>526</v>
      </c>
      <c r="O129" s="64">
        <v>30345</v>
      </c>
      <c r="P129" s="85">
        <v>537</v>
      </c>
      <c r="Q129" s="85">
        <v>0</v>
      </c>
    </row>
    <row r="130" spans="1:17" x14ac:dyDescent="0.35">
      <c r="A130">
        <v>30253</v>
      </c>
      <c r="B130" t="s">
        <v>52</v>
      </c>
      <c r="C130">
        <f>VLOOKUP(A130,Table81[],3,FALSE)</f>
        <v>457</v>
      </c>
      <c r="D130">
        <f>VLOOKUP(A130,Table81[],4,FALSE)</f>
        <v>0</v>
      </c>
      <c r="I130">
        <v>30289</v>
      </c>
      <c r="J130" t="s">
        <v>15</v>
      </c>
      <c r="K130">
        <v>23</v>
      </c>
      <c r="L130">
        <v>0</v>
      </c>
      <c r="O130" s="64">
        <v>30349</v>
      </c>
      <c r="P130" s="85">
        <v>506</v>
      </c>
      <c r="Q130" s="85">
        <v>506</v>
      </c>
    </row>
    <row r="131" spans="1:17" x14ac:dyDescent="0.35">
      <c r="A131">
        <v>30309</v>
      </c>
      <c r="B131" t="s">
        <v>52</v>
      </c>
      <c r="C131">
        <f>VLOOKUP(A131,Table81[],3,FALSE)</f>
        <v>490</v>
      </c>
      <c r="D131">
        <f>VLOOKUP(A131,Table81[],4,FALSE)</f>
        <v>0</v>
      </c>
      <c r="I131">
        <v>30288</v>
      </c>
      <c r="J131" t="s">
        <v>7</v>
      </c>
      <c r="K131">
        <v>630</v>
      </c>
      <c r="L131">
        <v>0</v>
      </c>
      <c r="O131" s="64">
        <v>30350</v>
      </c>
      <c r="P131" s="85">
        <v>136</v>
      </c>
      <c r="Q131" s="85">
        <v>0</v>
      </c>
    </row>
    <row r="132" spans="1:17" x14ac:dyDescent="0.35">
      <c r="A132">
        <v>30333</v>
      </c>
      <c r="B132" t="s">
        <v>52</v>
      </c>
      <c r="C132">
        <f>VLOOKUP(A132,Table81[],3,FALSE)</f>
        <v>1764</v>
      </c>
      <c r="D132">
        <f>VLOOKUP(A132,Table81[],4,FALSE)</f>
        <v>0</v>
      </c>
      <c r="I132">
        <v>30287</v>
      </c>
      <c r="J132" t="s">
        <v>20</v>
      </c>
      <c r="K132">
        <v>2032</v>
      </c>
      <c r="L132">
        <v>0</v>
      </c>
      <c r="O132" s="64">
        <v>30352</v>
      </c>
      <c r="P132" s="85">
        <v>23</v>
      </c>
      <c r="Q132" s="85">
        <v>0</v>
      </c>
    </row>
    <row r="133" spans="1:17" x14ac:dyDescent="0.35">
      <c r="A133">
        <v>30358</v>
      </c>
      <c r="B133" t="s">
        <v>52</v>
      </c>
      <c r="C133">
        <f>VLOOKUP(A133,Table81[],3,FALSE)</f>
        <v>1404</v>
      </c>
      <c r="D133">
        <f>VLOOKUP(A133,Table81[],4,FALSE)</f>
        <v>0</v>
      </c>
      <c r="I133">
        <v>30286</v>
      </c>
      <c r="J133" t="s">
        <v>11</v>
      </c>
      <c r="K133">
        <v>404</v>
      </c>
      <c r="L133">
        <v>0</v>
      </c>
      <c r="O133" s="64">
        <v>30354</v>
      </c>
      <c r="P133" s="85">
        <v>450</v>
      </c>
      <c r="Q133" s="85">
        <v>0</v>
      </c>
    </row>
    <row r="134" spans="1:17" x14ac:dyDescent="0.35">
      <c r="A134">
        <v>30373</v>
      </c>
      <c r="B134" t="s">
        <v>1</v>
      </c>
      <c r="C134">
        <f>VLOOKUP(A134,Table81[],3,FALSE)</f>
        <v>1888</v>
      </c>
      <c r="D134">
        <f>VLOOKUP(A134,Table81[],4,FALSE)</f>
        <v>0</v>
      </c>
      <c r="I134">
        <v>30285</v>
      </c>
      <c r="J134" t="s">
        <v>20</v>
      </c>
      <c r="K134">
        <v>484</v>
      </c>
      <c r="L134">
        <v>484</v>
      </c>
      <c r="O134" s="64">
        <v>30355</v>
      </c>
      <c r="P134" s="85">
        <v>2386</v>
      </c>
      <c r="Q134" s="85">
        <v>0</v>
      </c>
    </row>
    <row r="135" spans="1:17" x14ac:dyDescent="0.35">
      <c r="A135">
        <v>30273</v>
      </c>
      <c r="B135" t="s">
        <v>1</v>
      </c>
      <c r="C135">
        <f>VLOOKUP(A135,Table81[],3,FALSE)</f>
        <v>549</v>
      </c>
      <c r="D135">
        <f>VLOOKUP(A135,Table81[],4,FALSE)</f>
        <v>0</v>
      </c>
      <c r="I135">
        <v>30283</v>
      </c>
      <c r="J135" t="s">
        <v>66</v>
      </c>
      <c r="K135">
        <v>434</v>
      </c>
      <c r="L135">
        <v>0</v>
      </c>
      <c r="O135" s="64">
        <v>30356</v>
      </c>
      <c r="P135" s="85">
        <v>2383.5</v>
      </c>
      <c r="Q135" s="85">
        <v>0</v>
      </c>
    </row>
    <row r="136" spans="1:17" x14ac:dyDescent="0.35">
      <c r="A136">
        <v>30375</v>
      </c>
      <c r="B136" t="s">
        <v>1</v>
      </c>
      <c r="C136">
        <f>VLOOKUP(A136,Table81[],3,FALSE)</f>
        <v>954</v>
      </c>
      <c r="D136">
        <f>VLOOKUP(A136,Table81[],4,FALSE)</f>
        <v>0</v>
      </c>
      <c r="I136">
        <v>30282</v>
      </c>
      <c r="J136" t="s">
        <v>18</v>
      </c>
      <c r="K136">
        <v>806</v>
      </c>
      <c r="L136">
        <v>0</v>
      </c>
      <c r="O136" s="64">
        <v>30357</v>
      </c>
      <c r="P136" s="85">
        <v>23</v>
      </c>
      <c r="Q136" s="85">
        <v>0</v>
      </c>
    </row>
    <row r="137" spans="1:17" x14ac:dyDescent="0.35">
      <c r="A137">
        <v>30252</v>
      </c>
      <c r="B137" t="s">
        <v>1</v>
      </c>
      <c r="C137">
        <f>VLOOKUP(A137,Table81[],3,FALSE)</f>
        <v>1015</v>
      </c>
      <c r="D137">
        <f>VLOOKUP(A137,Table81[],4,FALSE)</f>
        <v>0</v>
      </c>
      <c r="I137">
        <v>30281</v>
      </c>
      <c r="J137" t="s">
        <v>9</v>
      </c>
      <c r="K137">
        <v>723</v>
      </c>
      <c r="L137">
        <v>0</v>
      </c>
      <c r="O137" s="64">
        <v>30358</v>
      </c>
      <c r="P137" s="85">
        <v>1404</v>
      </c>
      <c r="Q137" s="85">
        <v>0</v>
      </c>
    </row>
    <row r="138" spans="1:17" x14ac:dyDescent="0.35">
      <c r="A138">
        <v>30356</v>
      </c>
      <c r="B138" t="s">
        <v>1</v>
      </c>
      <c r="C138">
        <f>VLOOKUP(A138,Table81[],3,FALSE)</f>
        <v>2383.5</v>
      </c>
      <c r="D138">
        <f>VLOOKUP(A138,Table81[],4,FALSE)</f>
        <v>0</v>
      </c>
      <c r="I138">
        <v>30280</v>
      </c>
      <c r="J138" t="s">
        <v>20</v>
      </c>
      <c r="K138">
        <v>556</v>
      </c>
      <c r="L138">
        <v>0</v>
      </c>
      <c r="O138" s="64">
        <v>30363</v>
      </c>
      <c r="P138" s="85">
        <v>425</v>
      </c>
      <c r="Q138" s="85">
        <v>0</v>
      </c>
    </row>
    <row r="139" spans="1:17" x14ac:dyDescent="0.35">
      <c r="A139">
        <v>30371</v>
      </c>
      <c r="B139" t="s">
        <v>1</v>
      </c>
      <c r="C139">
        <f>VLOOKUP(A139,Table81[],3,FALSE)</f>
        <v>496</v>
      </c>
      <c r="D139">
        <f>VLOOKUP(A139,Table81[],4,FALSE)</f>
        <v>0</v>
      </c>
      <c r="I139">
        <v>30279</v>
      </c>
      <c r="J139" t="s">
        <v>119</v>
      </c>
      <c r="K139">
        <v>130</v>
      </c>
      <c r="L139">
        <v>0</v>
      </c>
      <c r="O139" s="64">
        <v>30370</v>
      </c>
      <c r="P139" s="85">
        <v>474</v>
      </c>
      <c r="Q139" s="85">
        <v>0</v>
      </c>
    </row>
    <row r="140" spans="1:17" x14ac:dyDescent="0.35">
      <c r="A140">
        <v>30135</v>
      </c>
      <c r="B140" t="s">
        <v>1</v>
      </c>
      <c r="C140">
        <f>VLOOKUP(A140,Table81[],3,FALSE)</f>
        <v>467</v>
      </c>
      <c r="D140">
        <f>VLOOKUP(A140,Table81[],4,FALSE)</f>
        <v>0</v>
      </c>
      <c r="I140">
        <v>30278</v>
      </c>
      <c r="J140" t="s">
        <v>66</v>
      </c>
      <c r="K140">
        <v>886</v>
      </c>
      <c r="L140">
        <v>0</v>
      </c>
      <c r="O140" s="64">
        <v>30371</v>
      </c>
      <c r="P140" s="85">
        <v>496</v>
      </c>
      <c r="Q140" s="85">
        <v>0</v>
      </c>
    </row>
    <row r="141" spans="1:17" x14ac:dyDescent="0.35">
      <c r="A141">
        <v>30386</v>
      </c>
      <c r="B141" t="s">
        <v>1</v>
      </c>
      <c r="C141">
        <f>VLOOKUP(A141,Table81[],3,FALSE)</f>
        <v>2049</v>
      </c>
      <c r="D141">
        <f>VLOOKUP(A141,Table81[],4,FALSE)</f>
        <v>0</v>
      </c>
      <c r="I141">
        <v>30277</v>
      </c>
      <c r="J141" t="s">
        <v>9</v>
      </c>
      <c r="K141">
        <v>458</v>
      </c>
      <c r="L141">
        <v>0</v>
      </c>
      <c r="O141" s="64">
        <v>30373</v>
      </c>
      <c r="P141" s="85">
        <v>1888</v>
      </c>
      <c r="Q141" s="85">
        <v>0</v>
      </c>
    </row>
    <row r="142" spans="1:17" x14ac:dyDescent="0.35">
      <c r="A142">
        <v>30390</v>
      </c>
      <c r="B142" t="s">
        <v>1</v>
      </c>
      <c r="C142">
        <f>VLOOKUP(A142,Table81[],3,FALSE)</f>
        <v>976</v>
      </c>
      <c r="D142">
        <f>VLOOKUP(A142,Table81[],4,FALSE)</f>
        <v>0</v>
      </c>
      <c r="I142">
        <v>30276</v>
      </c>
      <c r="J142" t="s">
        <v>7</v>
      </c>
      <c r="K142">
        <v>0</v>
      </c>
      <c r="L142">
        <v>0</v>
      </c>
      <c r="O142" s="64">
        <v>30375</v>
      </c>
      <c r="P142" s="85">
        <v>954</v>
      </c>
      <c r="Q142" s="85">
        <v>0</v>
      </c>
    </row>
    <row r="143" spans="1:17" x14ac:dyDescent="0.35">
      <c r="A143">
        <v>30391</v>
      </c>
      <c r="B143" t="s">
        <v>1</v>
      </c>
      <c r="C143">
        <f>VLOOKUP(A143,Table81[],3,FALSE)</f>
        <v>556</v>
      </c>
      <c r="D143">
        <f>VLOOKUP(A143,Table81[],4,FALSE)</f>
        <v>0</v>
      </c>
      <c r="I143">
        <v>30275</v>
      </c>
      <c r="J143" t="s">
        <v>15</v>
      </c>
      <c r="K143">
        <v>336</v>
      </c>
      <c r="L143">
        <v>0</v>
      </c>
      <c r="O143" s="64">
        <v>30386</v>
      </c>
      <c r="P143" s="85">
        <v>2049</v>
      </c>
      <c r="Q143" s="85">
        <v>0</v>
      </c>
    </row>
    <row r="144" spans="1:17" x14ac:dyDescent="0.35">
      <c r="I144">
        <v>30274</v>
      </c>
      <c r="J144" t="s">
        <v>18</v>
      </c>
      <c r="K144">
        <v>584</v>
      </c>
      <c r="L144">
        <v>584</v>
      </c>
      <c r="O144" s="64">
        <v>30390</v>
      </c>
      <c r="P144" s="85">
        <v>976</v>
      </c>
      <c r="Q144" s="85">
        <v>0</v>
      </c>
    </row>
    <row r="145" spans="9:17" x14ac:dyDescent="0.35">
      <c r="I145">
        <v>30273</v>
      </c>
      <c r="J145" t="s">
        <v>8</v>
      </c>
      <c r="K145">
        <v>549</v>
      </c>
      <c r="L145">
        <v>0</v>
      </c>
      <c r="O145" s="64">
        <v>30391</v>
      </c>
      <c r="P145" s="85">
        <v>556</v>
      </c>
      <c r="Q145" s="85">
        <v>0</v>
      </c>
    </row>
    <row r="146" spans="9:17" x14ac:dyDescent="0.35">
      <c r="I146">
        <v>30272</v>
      </c>
      <c r="J146" t="s">
        <v>7</v>
      </c>
      <c r="K146">
        <v>689</v>
      </c>
      <c r="L146">
        <v>0</v>
      </c>
      <c r="O146" s="64" t="s">
        <v>30</v>
      </c>
      <c r="P146" s="85">
        <v>102729.5</v>
      </c>
      <c r="Q146" s="85">
        <v>12894</v>
      </c>
    </row>
    <row r="147" spans="9:17" x14ac:dyDescent="0.35">
      <c r="I147">
        <v>30271</v>
      </c>
      <c r="J147" t="s">
        <v>20</v>
      </c>
      <c r="K147">
        <v>502</v>
      </c>
      <c r="L147">
        <v>0</v>
      </c>
    </row>
    <row r="148" spans="9:17" x14ac:dyDescent="0.35">
      <c r="I148">
        <v>30270</v>
      </c>
      <c r="J148" t="s">
        <v>7</v>
      </c>
      <c r="K148">
        <v>582</v>
      </c>
      <c r="L148">
        <v>0</v>
      </c>
    </row>
    <row r="149" spans="9:17" x14ac:dyDescent="0.35">
      <c r="I149">
        <v>30269</v>
      </c>
      <c r="J149" t="s">
        <v>91</v>
      </c>
      <c r="K149">
        <v>422</v>
      </c>
      <c r="L149">
        <v>0</v>
      </c>
    </row>
    <row r="150" spans="9:17" x14ac:dyDescent="0.35">
      <c r="I150">
        <v>30268</v>
      </c>
      <c r="J150" t="s">
        <v>66</v>
      </c>
      <c r="K150">
        <v>450</v>
      </c>
      <c r="L150">
        <v>0</v>
      </c>
    </row>
    <row r="151" spans="9:17" x14ac:dyDescent="0.35">
      <c r="I151">
        <v>30267</v>
      </c>
      <c r="J151" t="s">
        <v>11</v>
      </c>
      <c r="K151">
        <v>37</v>
      </c>
      <c r="L151">
        <v>0</v>
      </c>
    </row>
    <row r="152" spans="9:17" x14ac:dyDescent="0.35">
      <c r="I152">
        <v>30265</v>
      </c>
      <c r="J152" t="s">
        <v>91</v>
      </c>
      <c r="K152">
        <v>495</v>
      </c>
      <c r="L152">
        <v>0</v>
      </c>
    </row>
    <row r="153" spans="9:17" x14ac:dyDescent="0.35">
      <c r="I153">
        <v>30264</v>
      </c>
      <c r="J153" t="s">
        <v>9</v>
      </c>
      <c r="K153">
        <v>558</v>
      </c>
      <c r="L153">
        <v>0</v>
      </c>
    </row>
    <row r="154" spans="9:17" x14ac:dyDescent="0.35">
      <c r="I154">
        <v>30263</v>
      </c>
      <c r="J154" t="s">
        <v>15</v>
      </c>
      <c r="K154">
        <v>840</v>
      </c>
      <c r="L154">
        <v>0</v>
      </c>
    </row>
    <row r="155" spans="9:17" x14ac:dyDescent="0.35">
      <c r="I155">
        <v>30262</v>
      </c>
      <c r="J155" t="s">
        <v>7</v>
      </c>
      <c r="K155">
        <v>210</v>
      </c>
      <c r="L155">
        <v>0</v>
      </c>
    </row>
    <row r="156" spans="9:17" x14ac:dyDescent="0.35">
      <c r="I156">
        <v>30260</v>
      </c>
      <c r="J156" t="s">
        <v>119</v>
      </c>
      <c r="K156">
        <v>470</v>
      </c>
      <c r="L156">
        <v>0</v>
      </c>
    </row>
    <row r="157" spans="9:17" x14ac:dyDescent="0.35">
      <c r="I157">
        <v>30259</v>
      </c>
      <c r="J157" t="s">
        <v>119</v>
      </c>
      <c r="K157">
        <v>517</v>
      </c>
      <c r="L157">
        <v>0</v>
      </c>
    </row>
    <row r="158" spans="9:17" x14ac:dyDescent="0.35">
      <c r="I158">
        <v>30258</v>
      </c>
      <c r="J158" t="s">
        <v>111</v>
      </c>
      <c r="K158">
        <v>1394</v>
      </c>
      <c r="L158">
        <v>0</v>
      </c>
    </row>
    <row r="159" spans="9:17" x14ac:dyDescent="0.35">
      <c r="I159">
        <v>30256</v>
      </c>
      <c r="J159" t="s">
        <v>91</v>
      </c>
      <c r="K159">
        <v>528</v>
      </c>
      <c r="L159">
        <v>0</v>
      </c>
    </row>
    <row r="160" spans="9:17" x14ac:dyDescent="0.35">
      <c r="I160">
        <v>30255</v>
      </c>
      <c r="J160" t="s">
        <v>9</v>
      </c>
      <c r="K160">
        <v>546</v>
      </c>
      <c r="L160">
        <v>0</v>
      </c>
    </row>
    <row r="161" spans="9:12" x14ac:dyDescent="0.35">
      <c r="I161">
        <v>30254</v>
      </c>
      <c r="J161" t="s">
        <v>66</v>
      </c>
      <c r="K161">
        <v>600</v>
      </c>
      <c r="L161">
        <v>600</v>
      </c>
    </row>
    <row r="162" spans="9:12" x14ac:dyDescent="0.35">
      <c r="I162">
        <v>30253</v>
      </c>
      <c r="J162" t="s">
        <v>53</v>
      </c>
      <c r="K162">
        <v>457</v>
      </c>
      <c r="L162">
        <v>0</v>
      </c>
    </row>
    <row r="163" spans="9:12" x14ac:dyDescent="0.35">
      <c r="I163">
        <v>30252</v>
      </c>
      <c r="J163" t="s">
        <v>8</v>
      </c>
      <c r="K163">
        <v>1015</v>
      </c>
      <c r="L163">
        <v>0</v>
      </c>
    </row>
    <row r="164" spans="9:12" x14ac:dyDescent="0.35">
      <c r="I164">
        <v>30251</v>
      </c>
      <c r="J164" t="s">
        <v>119</v>
      </c>
      <c r="K164">
        <v>447</v>
      </c>
      <c r="L164">
        <v>0</v>
      </c>
    </row>
    <row r="165" spans="9:12" x14ac:dyDescent="0.35">
      <c r="I165">
        <v>30250</v>
      </c>
      <c r="J165" t="s">
        <v>18</v>
      </c>
      <c r="K165">
        <v>558</v>
      </c>
      <c r="L165">
        <v>558</v>
      </c>
    </row>
    <row r="166" spans="9:12" x14ac:dyDescent="0.35">
      <c r="I166">
        <v>30249</v>
      </c>
      <c r="J166" t="s">
        <v>9</v>
      </c>
      <c r="K166">
        <v>483</v>
      </c>
      <c r="L166">
        <v>0</v>
      </c>
    </row>
    <row r="167" spans="9:12" x14ac:dyDescent="0.35">
      <c r="I167">
        <v>30248</v>
      </c>
      <c r="J167" t="s">
        <v>9</v>
      </c>
      <c r="K167">
        <v>573</v>
      </c>
      <c r="L167">
        <v>0</v>
      </c>
    </row>
    <row r="168" spans="9:12" x14ac:dyDescent="0.35">
      <c r="I168">
        <v>30247</v>
      </c>
      <c r="J168" t="s">
        <v>111</v>
      </c>
      <c r="K168">
        <v>503</v>
      </c>
      <c r="L168">
        <v>0</v>
      </c>
    </row>
    <row r="169" spans="9:12" x14ac:dyDescent="0.35">
      <c r="I169">
        <v>30246</v>
      </c>
      <c r="J169" t="s">
        <v>7</v>
      </c>
      <c r="K169">
        <v>544</v>
      </c>
      <c r="L169">
        <v>0</v>
      </c>
    </row>
    <row r="170" spans="9:12" x14ac:dyDescent="0.35">
      <c r="I170">
        <v>30245</v>
      </c>
      <c r="J170" t="s">
        <v>119</v>
      </c>
      <c r="K170">
        <v>468</v>
      </c>
      <c r="L170">
        <v>0</v>
      </c>
    </row>
    <row r="171" spans="9:12" x14ac:dyDescent="0.35">
      <c r="I171">
        <v>30244</v>
      </c>
      <c r="J171" t="s">
        <v>9</v>
      </c>
      <c r="K171">
        <v>467</v>
      </c>
      <c r="L171">
        <v>0</v>
      </c>
    </row>
    <row r="172" spans="9:12" x14ac:dyDescent="0.35">
      <c r="I172">
        <v>30243</v>
      </c>
      <c r="J172" t="s">
        <v>9</v>
      </c>
      <c r="K172">
        <v>351</v>
      </c>
      <c r="L172">
        <v>0</v>
      </c>
    </row>
    <row r="173" spans="9:12" x14ac:dyDescent="0.35">
      <c r="I173">
        <v>30242</v>
      </c>
      <c r="J173" t="s">
        <v>11</v>
      </c>
      <c r="K173">
        <v>1218</v>
      </c>
      <c r="L173">
        <v>0</v>
      </c>
    </row>
    <row r="174" spans="9:12" x14ac:dyDescent="0.35">
      <c r="I174">
        <v>30240</v>
      </c>
      <c r="J174" t="s">
        <v>7</v>
      </c>
      <c r="K174">
        <v>-23</v>
      </c>
      <c r="L174">
        <v>0</v>
      </c>
    </row>
    <row r="175" spans="9:12" x14ac:dyDescent="0.35">
      <c r="I175">
        <v>30239</v>
      </c>
      <c r="J175" t="s">
        <v>66</v>
      </c>
      <c r="K175">
        <v>1279</v>
      </c>
      <c r="L175">
        <v>1279</v>
      </c>
    </row>
    <row r="176" spans="9:12" x14ac:dyDescent="0.35">
      <c r="I176">
        <v>30238</v>
      </c>
      <c r="J176" t="s">
        <v>9</v>
      </c>
      <c r="K176">
        <v>474</v>
      </c>
      <c r="L176">
        <v>0</v>
      </c>
    </row>
    <row r="177" spans="9:12" x14ac:dyDescent="0.35">
      <c r="I177">
        <v>30237</v>
      </c>
      <c r="J177" t="s">
        <v>18</v>
      </c>
      <c r="K177">
        <v>457</v>
      </c>
      <c r="L177">
        <v>0</v>
      </c>
    </row>
    <row r="178" spans="9:12" x14ac:dyDescent="0.35">
      <c r="I178">
        <v>30236</v>
      </c>
      <c r="J178" t="s">
        <v>7</v>
      </c>
      <c r="K178">
        <v>420</v>
      </c>
      <c r="L178">
        <v>420</v>
      </c>
    </row>
    <row r="179" spans="9:12" x14ac:dyDescent="0.35">
      <c r="I179">
        <v>30235</v>
      </c>
      <c r="J179" t="s">
        <v>8</v>
      </c>
      <c r="K179">
        <v>557</v>
      </c>
      <c r="L179">
        <v>557</v>
      </c>
    </row>
    <row r="180" spans="9:12" x14ac:dyDescent="0.35">
      <c r="I180">
        <v>30234</v>
      </c>
      <c r="J180" t="s">
        <v>9</v>
      </c>
      <c r="K180">
        <v>65</v>
      </c>
      <c r="L180">
        <v>0</v>
      </c>
    </row>
    <row r="181" spans="9:12" x14ac:dyDescent="0.35">
      <c r="I181">
        <v>30233</v>
      </c>
      <c r="J181" t="s">
        <v>119</v>
      </c>
      <c r="K181">
        <v>561</v>
      </c>
      <c r="L181">
        <v>0</v>
      </c>
    </row>
    <row r="182" spans="9:12" x14ac:dyDescent="0.35">
      <c r="I182">
        <v>30232</v>
      </c>
      <c r="J182" t="s">
        <v>91</v>
      </c>
      <c r="K182">
        <v>479</v>
      </c>
      <c r="L182">
        <v>0</v>
      </c>
    </row>
    <row r="183" spans="9:12" x14ac:dyDescent="0.35">
      <c r="I183">
        <v>30231</v>
      </c>
      <c r="J183" t="s">
        <v>119</v>
      </c>
      <c r="K183">
        <v>2090</v>
      </c>
      <c r="L183">
        <v>0</v>
      </c>
    </row>
    <row r="184" spans="9:12" x14ac:dyDescent="0.35">
      <c r="I184">
        <v>30230</v>
      </c>
      <c r="J184" t="s">
        <v>18</v>
      </c>
      <c r="K184">
        <v>595</v>
      </c>
      <c r="L184">
        <v>0</v>
      </c>
    </row>
    <row r="185" spans="9:12" x14ac:dyDescent="0.35">
      <c r="I185">
        <v>30229</v>
      </c>
      <c r="J185" t="s">
        <v>119</v>
      </c>
      <c r="K185">
        <v>418</v>
      </c>
      <c r="L185">
        <v>0</v>
      </c>
    </row>
    <row r="186" spans="9:12" x14ac:dyDescent="0.35">
      <c r="I186">
        <v>30228</v>
      </c>
      <c r="J186" t="s">
        <v>7</v>
      </c>
      <c r="K186">
        <v>0</v>
      </c>
      <c r="L186">
        <v>0</v>
      </c>
    </row>
    <row r="187" spans="9:12" x14ac:dyDescent="0.35">
      <c r="I187">
        <v>30227</v>
      </c>
      <c r="J187" t="s">
        <v>15</v>
      </c>
      <c r="K187">
        <v>596</v>
      </c>
      <c r="L187">
        <v>0</v>
      </c>
    </row>
    <row r="188" spans="9:12" x14ac:dyDescent="0.35">
      <c r="I188">
        <v>30226</v>
      </c>
      <c r="J188" t="s">
        <v>91</v>
      </c>
      <c r="K188">
        <v>821</v>
      </c>
      <c r="L188">
        <v>0</v>
      </c>
    </row>
    <row r="189" spans="9:12" x14ac:dyDescent="0.35">
      <c r="I189">
        <v>30225</v>
      </c>
      <c r="J189" t="s">
        <v>66</v>
      </c>
      <c r="K189">
        <v>1073</v>
      </c>
      <c r="L189">
        <v>0</v>
      </c>
    </row>
    <row r="190" spans="9:12" x14ac:dyDescent="0.35">
      <c r="I190">
        <v>30224</v>
      </c>
      <c r="J190" t="s">
        <v>18</v>
      </c>
      <c r="K190">
        <v>488</v>
      </c>
      <c r="L190">
        <v>0</v>
      </c>
    </row>
    <row r="191" spans="9:12" x14ac:dyDescent="0.35">
      <c r="I191">
        <v>30222</v>
      </c>
      <c r="J191" t="s">
        <v>7</v>
      </c>
      <c r="K191">
        <v>494</v>
      </c>
      <c r="L191">
        <v>0</v>
      </c>
    </row>
    <row r="192" spans="9:12" x14ac:dyDescent="0.35">
      <c r="I192">
        <v>30221</v>
      </c>
      <c r="J192" t="s">
        <v>8</v>
      </c>
      <c r="K192">
        <v>400</v>
      </c>
      <c r="L192">
        <v>0</v>
      </c>
    </row>
    <row r="193" spans="9:12" x14ac:dyDescent="0.35">
      <c r="I193">
        <v>30220</v>
      </c>
      <c r="J193" t="s">
        <v>18</v>
      </c>
      <c r="K193">
        <v>700</v>
      </c>
      <c r="L193">
        <v>0</v>
      </c>
    </row>
    <row r="194" spans="9:12" x14ac:dyDescent="0.35">
      <c r="I194">
        <v>30219</v>
      </c>
      <c r="J194" t="s">
        <v>11</v>
      </c>
      <c r="K194">
        <v>854</v>
      </c>
      <c r="L194">
        <v>0</v>
      </c>
    </row>
    <row r="195" spans="9:12" x14ac:dyDescent="0.35">
      <c r="I195">
        <v>30214</v>
      </c>
      <c r="J195" t="s">
        <v>111</v>
      </c>
      <c r="K195">
        <v>501</v>
      </c>
      <c r="L195">
        <v>0</v>
      </c>
    </row>
    <row r="196" spans="9:12" x14ac:dyDescent="0.35">
      <c r="I196">
        <v>30213</v>
      </c>
      <c r="J196" t="s">
        <v>7</v>
      </c>
      <c r="K196">
        <v>0</v>
      </c>
      <c r="L196">
        <v>0</v>
      </c>
    </row>
    <row r="197" spans="9:12" x14ac:dyDescent="0.35">
      <c r="I197">
        <v>30212</v>
      </c>
      <c r="J197" t="s">
        <v>18</v>
      </c>
      <c r="K197">
        <v>702</v>
      </c>
      <c r="L197">
        <v>0</v>
      </c>
    </row>
    <row r="198" spans="9:12" x14ac:dyDescent="0.35">
      <c r="I198">
        <v>30209</v>
      </c>
      <c r="J198" t="s">
        <v>53</v>
      </c>
      <c r="K198">
        <v>669</v>
      </c>
      <c r="L198">
        <v>0</v>
      </c>
    </row>
    <row r="199" spans="9:12" x14ac:dyDescent="0.35">
      <c r="I199">
        <v>30204</v>
      </c>
      <c r="J199" t="s">
        <v>12</v>
      </c>
      <c r="K199">
        <v>341</v>
      </c>
      <c r="L199">
        <v>0</v>
      </c>
    </row>
    <row r="200" spans="9:12" x14ac:dyDescent="0.35">
      <c r="I200">
        <v>30197</v>
      </c>
      <c r="J200" t="s">
        <v>91</v>
      </c>
      <c r="K200">
        <v>583</v>
      </c>
      <c r="L200">
        <v>0</v>
      </c>
    </row>
    <row r="201" spans="9:12" x14ac:dyDescent="0.35">
      <c r="I201">
        <v>30194</v>
      </c>
      <c r="J201" t="s">
        <v>7</v>
      </c>
      <c r="K201">
        <v>0</v>
      </c>
      <c r="L201">
        <v>0</v>
      </c>
    </row>
    <row r="202" spans="9:12" x14ac:dyDescent="0.35">
      <c r="I202">
        <v>30193</v>
      </c>
      <c r="J202" t="s">
        <v>53</v>
      </c>
      <c r="K202">
        <v>0</v>
      </c>
      <c r="L202">
        <v>0</v>
      </c>
    </row>
    <row r="203" spans="9:12" x14ac:dyDescent="0.35">
      <c r="I203">
        <v>30187</v>
      </c>
      <c r="J203" t="s">
        <v>53</v>
      </c>
      <c r="K203">
        <v>-29</v>
      </c>
      <c r="L203">
        <v>0</v>
      </c>
    </row>
    <row r="204" spans="9:12" x14ac:dyDescent="0.35">
      <c r="I204">
        <v>30186</v>
      </c>
      <c r="J204" t="s">
        <v>7</v>
      </c>
      <c r="K204">
        <v>0</v>
      </c>
      <c r="L204">
        <v>0</v>
      </c>
    </row>
    <row r="205" spans="9:12" x14ac:dyDescent="0.35">
      <c r="I205">
        <v>30183</v>
      </c>
      <c r="J205" t="s">
        <v>7</v>
      </c>
      <c r="K205">
        <v>904</v>
      </c>
      <c r="L205">
        <v>0</v>
      </c>
    </row>
    <row r="206" spans="9:12" x14ac:dyDescent="0.35">
      <c r="I206">
        <v>30180</v>
      </c>
      <c r="J206" t="s">
        <v>7</v>
      </c>
      <c r="K206">
        <v>585</v>
      </c>
      <c r="L206">
        <v>0</v>
      </c>
    </row>
    <row r="207" spans="9:12" x14ac:dyDescent="0.35">
      <c r="I207">
        <v>30179</v>
      </c>
      <c r="J207" t="s">
        <v>12</v>
      </c>
      <c r="K207">
        <v>436</v>
      </c>
      <c r="L207">
        <v>0</v>
      </c>
    </row>
    <row r="208" spans="9:12" x14ac:dyDescent="0.35">
      <c r="I208">
        <v>30174</v>
      </c>
      <c r="J208" t="s">
        <v>11</v>
      </c>
      <c r="K208">
        <v>0</v>
      </c>
      <c r="L208">
        <v>0</v>
      </c>
    </row>
    <row r="209" spans="9:12" x14ac:dyDescent="0.35">
      <c r="I209">
        <v>30173</v>
      </c>
      <c r="J209" t="s">
        <v>15</v>
      </c>
      <c r="K209">
        <v>777</v>
      </c>
      <c r="L209">
        <v>0</v>
      </c>
    </row>
    <row r="210" spans="9:12" x14ac:dyDescent="0.35">
      <c r="I210">
        <v>30169</v>
      </c>
      <c r="J210" t="s">
        <v>91</v>
      </c>
      <c r="K210">
        <v>724</v>
      </c>
      <c r="L210">
        <v>0</v>
      </c>
    </row>
    <row r="211" spans="9:12" x14ac:dyDescent="0.35">
      <c r="I211">
        <v>30163</v>
      </c>
      <c r="J211" t="s">
        <v>7</v>
      </c>
      <c r="K211">
        <v>0</v>
      </c>
      <c r="L211">
        <v>0</v>
      </c>
    </row>
    <row r="212" spans="9:12" x14ac:dyDescent="0.35">
      <c r="I212">
        <v>30162</v>
      </c>
      <c r="J212" t="s">
        <v>7</v>
      </c>
      <c r="K212">
        <v>0</v>
      </c>
      <c r="L212">
        <v>0</v>
      </c>
    </row>
    <row r="213" spans="9:12" x14ac:dyDescent="0.35">
      <c r="I213">
        <v>30158</v>
      </c>
      <c r="J213" t="s">
        <v>7</v>
      </c>
      <c r="K213">
        <v>0</v>
      </c>
      <c r="L213">
        <v>0</v>
      </c>
    </row>
    <row r="214" spans="9:12" x14ac:dyDescent="0.35">
      <c r="I214">
        <v>30155</v>
      </c>
      <c r="J214" t="s">
        <v>12</v>
      </c>
      <c r="K214">
        <v>496</v>
      </c>
      <c r="L214">
        <v>0</v>
      </c>
    </row>
    <row r="215" spans="9:12" x14ac:dyDescent="0.35">
      <c r="I215">
        <v>30150</v>
      </c>
      <c r="J215" t="s">
        <v>8</v>
      </c>
      <c r="K215">
        <v>491</v>
      </c>
      <c r="L215">
        <v>0</v>
      </c>
    </row>
    <row r="216" spans="9:12" x14ac:dyDescent="0.35">
      <c r="I216">
        <v>30140</v>
      </c>
      <c r="J216" t="s">
        <v>11</v>
      </c>
      <c r="K216">
        <v>484</v>
      </c>
      <c r="L216">
        <v>0</v>
      </c>
    </row>
    <row r="217" spans="9:12" x14ac:dyDescent="0.35">
      <c r="I217">
        <v>30138</v>
      </c>
      <c r="J217" t="s">
        <v>20</v>
      </c>
      <c r="K217">
        <v>509</v>
      </c>
      <c r="L217">
        <v>0</v>
      </c>
    </row>
    <row r="218" spans="9:12" x14ac:dyDescent="0.35">
      <c r="I218">
        <v>30135</v>
      </c>
      <c r="J218" t="s">
        <v>8</v>
      </c>
      <c r="K218">
        <v>467</v>
      </c>
      <c r="L218">
        <v>0</v>
      </c>
    </row>
    <row r="219" spans="9:12" x14ac:dyDescent="0.35">
      <c r="I219">
        <v>30133</v>
      </c>
      <c r="J219" t="s">
        <v>12</v>
      </c>
      <c r="K219">
        <v>58</v>
      </c>
      <c r="L219">
        <v>0</v>
      </c>
    </row>
    <row r="220" spans="9:12" x14ac:dyDescent="0.35">
      <c r="I220">
        <v>30122</v>
      </c>
      <c r="J220" t="s">
        <v>7</v>
      </c>
      <c r="K220">
        <v>0</v>
      </c>
      <c r="L220">
        <v>0</v>
      </c>
    </row>
    <row r="221" spans="9:12" x14ac:dyDescent="0.35">
      <c r="I221">
        <v>30121</v>
      </c>
      <c r="J221" t="s">
        <v>91</v>
      </c>
      <c r="K221">
        <v>477</v>
      </c>
      <c r="L221">
        <v>0</v>
      </c>
    </row>
    <row r="222" spans="9:12" x14ac:dyDescent="0.35">
      <c r="I222">
        <v>30119</v>
      </c>
      <c r="J222" t="s">
        <v>9</v>
      </c>
      <c r="K222">
        <v>524</v>
      </c>
      <c r="L222">
        <v>0</v>
      </c>
    </row>
    <row r="223" spans="9:12" x14ac:dyDescent="0.35">
      <c r="I223">
        <v>30116</v>
      </c>
      <c r="J223" t="s">
        <v>119</v>
      </c>
      <c r="K223">
        <v>550</v>
      </c>
      <c r="L223">
        <v>0</v>
      </c>
    </row>
    <row r="224" spans="9:12" x14ac:dyDescent="0.35">
      <c r="I224">
        <v>30107</v>
      </c>
      <c r="J224" t="s">
        <v>66</v>
      </c>
      <c r="K224">
        <v>511</v>
      </c>
      <c r="L224">
        <v>0</v>
      </c>
    </row>
    <row r="225" spans="9:12" x14ac:dyDescent="0.35">
      <c r="I225">
        <v>30099</v>
      </c>
      <c r="J225" t="s">
        <v>91</v>
      </c>
      <c r="K225">
        <v>455</v>
      </c>
      <c r="L225">
        <v>0</v>
      </c>
    </row>
    <row r="226" spans="9:12" x14ac:dyDescent="0.35">
      <c r="I226">
        <v>30083</v>
      </c>
      <c r="J226" t="s">
        <v>53</v>
      </c>
      <c r="K226">
        <v>529</v>
      </c>
      <c r="L226">
        <v>0</v>
      </c>
    </row>
    <row r="227" spans="9:12" x14ac:dyDescent="0.35">
      <c r="I227">
        <v>30076</v>
      </c>
      <c r="J227" t="s">
        <v>11</v>
      </c>
      <c r="K227">
        <v>624</v>
      </c>
      <c r="L227">
        <v>0</v>
      </c>
    </row>
    <row r="228" spans="9:12" x14ac:dyDescent="0.35">
      <c r="I228">
        <v>30073</v>
      </c>
      <c r="J228" t="s">
        <v>91</v>
      </c>
      <c r="K228">
        <v>1771</v>
      </c>
      <c r="L228">
        <v>0</v>
      </c>
    </row>
    <row r="229" spans="9:12" x14ac:dyDescent="0.35">
      <c r="I229">
        <v>30072</v>
      </c>
      <c r="J229" t="s">
        <v>15</v>
      </c>
      <c r="K229">
        <v>574</v>
      </c>
      <c r="L229">
        <v>0</v>
      </c>
    </row>
    <row r="230" spans="9:12" x14ac:dyDescent="0.35">
      <c r="I230">
        <v>30055</v>
      </c>
      <c r="J230" t="s">
        <v>9</v>
      </c>
      <c r="K230">
        <v>109</v>
      </c>
      <c r="L230">
        <v>0</v>
      </c>
    </row>
    <row r="231" spans="9:12" x14ac:dyDescent="0.35">
      <c r="I231">
        <v>30051</v>
      </c>
      <c r="J231" t="s">
        <v>7</v>
      </c>
      <c r="K231">
        <v>0</v>
      </c>
      <c r="L231">
        <v>0</v>
      </c>
    </row>
    <row r="232" spans="9:12" x14ac:dyDescent="0.35">
      <c r="I232">
        <v>30034</v>
      </c>
      <c r="J232" t="s">
        <v>15</v>
      </c>
      <c r="K232">
        <v>462</v>
      </c>
      <c r="L232">
        <v>0</v>
      </c>
    </row>
    <row r="233" spans="9:12" x14ac:dyDescent="0.35">
      <c r="I233">
        <v>30033</v>
      </c>
      <c r="J233" t="s">
        <v>53</v>
      </c>
      <c r="K233">
        <v>-7</v>
      </c>
      <c r="L233">
        <v>0</v>
      </c>
    </row>
    <row r="234" spans="9:12" x14ac:dyDescent="0.35">
      <c r="I234">
        <v>30030</v>
      </c>
      <c r="J234" t="s">
        <v>15</v>
      </c>
      <c r="K234">
        <v>771</v>
      </c>
      <c r="L234">
        <v>0</v>
      </c>
    </row>
    <row r="235" spans="9:12" x14ac:dyDescent="0.35">
      <c r="I235">
        <v>30021</v>
      </c>
      <c r="J235" t="s">
        <v>7</v>
      </c>
      <c r="K235">
        <v>0</v>
      </c>
      <c r="L235">
        <v>0</v>
      </c>
    </row>
    <row r="236" spans="9:12" x14ac:dyDescent="0.35">
      <c r="I236">
        <v>29991</v>
      </c>
      <c r="J236" t="s">
        <v>7</v>
      </c>
      <c r="K236">
        <v>0</v>
      </c>
      <c r="L236">
        <v>0</v>
      </c>
    </row>
    <row r="237" spans="9:12" x14ac:dyDescent="0.35">
      <c r="I237">
        <v>29987</v>
      </c>
      <c r="J237" t="s">
        <v>53</v>
      </c>
      <c r="K237">
        <v>0</v>
      </c>
      <c r="L237">
        <v>0</v>
      </c>
    </row>
    <row r="238" spans="9:12" x14ac:dyDescent="0.35">
      <c r="I238">
        <v>29970</v>
      </c>
      <c r="J238" t="s">
        <v>7</v>
      </c>
      <c r="K238">
        <v>0</v>
      </c>
      <c r="L238">
        <v>610</v>
      </c>
    </row>
    <row r="239" spans="9:12" x14ac:dyDescent="0.35">
      <c r="I239">
        <v>29969</v>
      </c>
      <c r="J239" t="s">
        <v>7</v>
      </c>
      <c r="K239">
        <v>0</v>
      </c>
      <c r="L239">
        <v>610</v>
      </c>
    </row>
    <row r="240" spans="9:12" x14ac:dyDescent="0.35">
      <c r="I240">
        <v>29964</v>
      </c>
      <c r="J240" t="s">
        <v>111</v>
      </c>
      <c r="K240">
        <v>873</v>
      </c>
      <c r="L240">
        <v>0</v>
      </c>
    </row>
    <row r="241" spans="9:12" x14ac:dyDescent="0.35">
      <c r="I241">
        <v>29956</v>
      </c>
      <c r="J241" t="s">
        <v>18</v>
      </c>
      <c r="K241">
        <v>0</v>
      </c>
      <c r="L241">
        <v>0</v>
      </c>
    </row>
    <row r="242" spans="9:12" x14ac:dyDescent="0.35">
      <c r="I242">
        <v>29952</v>
      </c>
      <c r="J242" t="s">
        <v>13</v>
      </c>
      <c r="K242">
        <v>0</v>
      </c>
      <c r="L242">
        <v>0</v>
      </c>
    </row>
    <row r="243" spans="9:12" x14ac:dyDescent="0.35">
      <c r="I243">
        <v>29951</v>
      </c>
      <c r="J243" t="s">
        <v>13</v>
      </c>
      <c r="K243">
        <v>0</v>
      </c>
      <c r="L243">
        <v>0</v>
      </c>
    </row>
    <row r="244" spans="9:12" x14ac:dyDescent="0.35">
      <c r="I244">
        <v>29947</v>
      </c>
      <c r="J244" t="s">
        <v>7</v>
      </c>
      <c r="K244">
        <v>-5</v>
      </c>
      <c r="L244">
        <v>0</v>
      </c>
    </row>
    <row r="245" spans="9:12" x14ac:dyDescent="0.35">
      <c r="I245">
        <v>29935</v>
      </c>
      <c r="J245" t="s">
        <v>7</v>
      </c>
      <c r="K245">
        <v>0</v>
      </c>
      <c r="L245">
        <v>0</v>
      </c>
    </row>
    <row r="246" spans="9:12" x14ac:dyDescent="0.35">
      <c r="I246">
        <v>29934</v>
      </c>
      <c r="J246" t="s">
        <v>9</v>
      </c>
      <c r="K246">
        <v>0</v>
      </c>
      <c r="L246">
        <v>0</v>
      </c>
    </row>
    <row r="247" spans="9:12" x14ac:dyDescent="0.35">
      <c r="I247">
        <v>29932</v>
      </c>
      <c r="J247" t="s">
        <v>7</v>
      </c>
      <c r="K247">
        <v>0</v>
      </c>
      <c r="L247">
        <v>508</v>
      </c>
    </row>
    <row r="248" spans="9:12" x14ac:dyDescent="0.35">
      <c r="I248">
        <v>29912</v>
      </c>
      <c r="J248" t="s">
        <v>7</v>
      </c>
      <c r="K248">
        <v>0</v>
      </c>
      <c r="L248">
        <v>0</v>
      </c>
    </row>
    <row r="249" spans="9:12" x14ac:dyDescent="0.35">
      <c r="I249">
        <v>29889</v>
      </c>
      <c r="J249" t="s">
        <v>91</v>
      </c>
      <c r="K249">
        <v>0</v>
      </c>
      <c r="L249">
        <v>0</v>
      </c>
    </row>
    <row r="250" spans="9:12" x14ac:dyDescent="0.35">
      <c r="I250">
        <v>29876</v>
      </c>
      <c r="J250" t="s">
        <v>13</v>
      </c>
      <c r="K250">
        <v>-26</v>
      </c>
      <c r="L250">
        <v>0</v>
      </c>
    </row>
    <row r="251" spans="9:12" x14ac:dyDescent="0.35">
      <c r="I251">
        <v>29870</v>
      </c>
      <c r="J251" t="s">
        <v>13</v>
      </c>
      <c r="K251">
        <v>0</v>
      </c>
      <c r="L251">
        <v>0</v>
      </c>
    </row>
    <row r="252" spans="9:12" x14ac:dyDescent="0.35">
      <c r="I252">
        <v>29858</v>
      </c>
      <c r="J252" t="s">
        <v>11</v>
      </c>
      <c r="K252">
        <v>0</v>
      </c>
      <c r="L252">
        <v>0</v>
      </c>
    </row>
    <row r="253" spans="9:12" x14ac:dyDescent="0.35">
      <c r="I253">
        <v>29842</v>
      </c>
      <c r="J253" t="s">
        <v>13</v>
      </c>
      <c r="K253">
        <v>0</v>
      </c>
      <c r="L253">
        <v>0</v>
      </c>
    </row>
    <row r="254" spans="9:12" x14ac:dyDescent="0.35">
      <c r="I254">
        <v>29840</v>
      </c>
      <c r="J254" t="s">
        <v>12</v>
      </c>
      <c r="K254">
        <v>0</v>
      </c>
      <c r="L254">
        <v>0</v>
      </c>
    </row>
    <row r="255" spans="9:12" x14ac:dyDescent="0.35">
      <c r="I255">
        <v>29811</v>
      </c>
      <c r="J255" t="s">
        <v>7</v>
      </c>
      <c r="K255">
        <v>0</v>
      </c>
      <c r="L255">
        <v>508</v>
      </c>
    </row>
    <row r="256" spans="9:12" x14ac:dyDescent="0.35">
      <c r="I256">
        <v>29810</v>
      </c>
      <c r="J256" t="s">
        <v>7</v>
      </c>
      <c r="K256">
        <v>0</v>
      </c>
      <c r="L256">
        <v>508</v>
      </c>
    </row>
    <row r="257" spans="9:12" x14ac:dyDescent="0.35">
      <c r="I257">
        <v>29809</v>
      </c>
      <c r="J257" t="s">
        <v>7</v>
      </c>
      <c r="K257">
        <v>0</v>
      </c>
      <c r="L257">
        <v>508</v>
      </c>
    </row>
    <row r="258" spans="9:12" x14ac:dyDescent="0.35">
      <c r="I258">
        <v>29808</v>
      </c>
      <c r="J258" t="s">
        <v>7</v>
      </c>
      <c r="K258">
        <v>0</v>
      </c>
      <c r="L258">
        <v>508</v>
      </c>
    </row>
    <row r="259" spans="9:12" x14ac:dyDescent="0.35">
      <c r="I259">
        <v>29805</v>
      </c>
      <c r="J259" t="s">
        <v>7</v>
      </c>
      <c r="K259">
        <v>0</v>
      </c>
      <c r="L259">
        <v>0</v>
      </c>
    </row>
    <row r="260" spans="9:12" x14ac:dyDescent="0.35">
      <c r="I260">
        <v>29800</v>
      </c>
      <c r="J260" t="s">
        <v>7</v>
      </c>
      <c r="K260">
        <v>0</v>
      </c>
      <c r="L260">
        <v>508</v>
      </c>
    </row>
    <row r="261" spans="9:12" x14ac:dyDescent="0.35">
      <c r="I261">
        <v>29799</v>
      </c>
      <c r="J261" t="s">
        <v>7</v>
      </c>
      <c r="K261">
        <v>0</v>
      </c>
      <c r="L261">
        <v>508</v>
      </c>
    </row>
    <row r="262" spans="9:12" x14ac:dyDescent="0.35">
      <c r="I262">
        <v>29798</v>
      </c>
      <c r="J262" t="s">
        <v>111</v>
      </c>
      <c r="K262">
        <v>23</v>
      </c>
      <c r="L262">
        <v>0</v>
      </c>
    </row>
    <row r="263" spans="9:12" x14ac:dyDescent="0.35">
      <c r="I263">
        <v>29797</v>
      </c>
      <c r="J263" t="s">
        <v>7</v>
      </c>
      <c r="K263">
        <v>0</v>
      </c>
      <c r="L263">
        <v>0</v>
      </c>
    </row>
    <row r="264" spans="9:12" x14ac:dyDescent="0.35">
      <c r="I264">
        <v>29794</v>
      </c>
      <c r="J264" t="s">
        <v>7</v>
      </c>
      <c r="K264">
        <v>0</v>
      </c>
      <c r="L264">
        <v>508</v>
      </c>
    </row>
    <row r="265" spans="9:12" x14ac:dyDescent="0.35">
      <c r="I265">
        <v>29793</v>
      </c>
      <c r="J265" t="s">
        <v>7</v>
      </c>
      <c r="K265">
        <v>0</v>
      </c>
      <c r="L265">
        <v>508</v>
      </c>
    </row>
    <row r="266" spans="9:12" x14ac:dyDescent="0.35">
      <c r="I266">
        <v>29791</v>
      </c>
      <c r="J266" t="s">
        <v>7</v>
      </c>
      <c r="K266">
        <v>0</v>
      </c>
      <c r="L266">
        <v>0</v>
      </c>
    </row>
    <row r="267" spans="9:12" x14ac:dyDescent="0.35">
      <c r="I267">
        <v>29790</v>
      </c>
      <c r="J267" t="s">
        <v>7</v>
      </c>
      <c r="K267">
        <v>0</v>
      </c>
      <c r="L267">
        <v>0</v>
      </c>
    </row>
    <row r="268" spans="9:12" x14ac:dyDescent="0.35">
      <c r="I268">
        <v>29788</v>
      </c>
      <c r="J268" t="s">
        <v>7</v>
      </c>
      <c r="K268">
        <v>0</v>
      </c>
      <c r="L268">
        <v>0</v>
      </c>
    </row>
    <row r="269" spans="9:12" x14ac:dyDescent="0.35">
      <c r="I269">
        <v>29785</v>
      </c>
      <c r="J269" t="s">
        <v>91</v>
      </c>
      <c r="K269">
        <v>0</v>
      </c>
      <c r="L269">
        <v>0</v>
      </c>
    </row>
    <row r="270" spans="9:12" x14ac:dyDescent="0.35">
      <c r="I270">
        <v>29771</v>
      </c>
      <c r="J270" t="s">
        <v>9</v>
      </c>
      <c r="K270">
        <v>483</v>
      </c>
      <c r="L270">
        <v>0</v>
      </c>
    </row>
    <row r="271" spans="9:12" x14ac:dyDescent="0.35">
      <c r="I271">
        <v>29760</v>
      </c>
      <c r="J271" t="s">
        <v>7</v>
      </c>
      <c r="K271">
        <v>0</v>
      </c>
      <c r="L271">
        <v>0</v>
      </c>
    </row>
    <row r="272" spans="9:12" x14ac:dyDescent="0.35">
      <c r="I272">
        <v>29752</v>
      </c>
      <c r="J272" t="s">
        <v>9</v>
      </c>
      <c r="K272">
        <v>-27</v>
      </c>
      <c r="L272">
        <v>0</v>
      </c>
    </row>
    <row r="273" spans="9:12" x14ac:dyDescent="0.35">
      <c r="I273">
        <v>29744</v>
      </c>
      <c r="J273" t="s">
        <v>7</v>
      </c>
      <c r="K273">
        <v>0</v>
      </c>
      <c r="L273">
        <v>0</v>
      </c>
    </row>
    <row r="274" spans="9:12" x14ac:dyDescent="0.35">
      <c r="I274">
        <v>29732</v>
      </c>
      <c r="J274" t="s">
        <v>7</v>
      </c>
      <c r="K274">
        <v>0</v>
      </c>
      <c r="L274">
        <v>0</v>
      </c>
    </row>
    <row r="275" spans="9:12" x14ac:dyDescent="0.35">
      <c r="I275">
        <v>29727</v>
      </c>
      <c r="J275" t="s">
        <v>12</v>
      </c>
      <c r="K275">
        <v>1456</v>
      </c>
      <c r="L275">
        <v>0</v>
      </c>
    </row>
    <row r="276" spans="9:12" x14ac:dyDescent="0.35">
      <c r="I276">
        <v>29725</v>
      </c>
      <c r="J276" t="s">
        <v>11</v>
      </c>
      <c r="K276">
        <v>0</v>
      </c>
      <c r="L276">
        <v>538</v>
      </c>
    </row>
    <row r="277" spans="9:12" x14ac:dyDescent="0.35">
      <c r="I277">
        <v>29721</v>
      </c>
      <c r="J277" t="s">
        <v>7</v>
      </c>
      <c r="K277">
        <v>0</v>
      </c>
      <c r="L277">
        <v>0</v>
      </c>
    </row>
    <row r="278" spans="9:12" x14ac:dyDescent="0.35">
      <c r="I278">
        <v>29707</v>
      </c>
      <c r="J278" t="s">
        <v>20</v>
      </c>
      <c r="K278">
        <v>31</v>
      </c>
      <c r="L278">
        <v>31</v>
      </c>
    </row>
    <row r="279" spans="9:12" x14ac:dyDescent="0.35">
      <c r="I279">
        <v>29697</v>
      </c>
      <c r="J279" t="s">
        <v>7</v>
      </c>
      <c r="K279">
        <v>0</v>
      </c>
      <c r="L279">
        <v>0</v>
      </c>
    </row>
    <row r="280" spans="9:12" x14ac:dyDescent="0.35">
      <c r="I280">
        <v>29685</v>
      </c>
      <c r="J280" t="s">
        <v>91</v>
      </c>
      <c r="K280">
        <v>105</v>
      </c>
      <c r="L280">
        <v>0</v>
      </c>
    </row>
    <row r="281" spans="9:12" x14ac:dyDescent="0.35">
      <c r="I281">
        <v>29673</v>
      </c>
      <c r="J281" t="s">
        <v>7</v>
      </c>
      <c r="K281">
        <v>0</v>
      </c>
      <c r="L281">
        <v>0</v>
      </c>
    </row>
    <row r="282" spans="9:12" x14ac:dyDescent="0.35">
      <c r="I282">
        <v>29669</v>
      </c>
      <c r="J282" t="s">
        <v>7</v>
      </c>
      <c r="K282">
        <v>0</v>
      </c>
      <c r="L282">
        <v>0</v>
      </c>
    </row>
    <row r="283" spans="9:12" x14ac:dyDescent="0.35">
      <c r="I283">
        <v>29665</v>
      </c>
      <c r="J283" t="s">
        <v>91</v>
      </c>
      <c r="K283">
        <v>0</v>
      </c>
      <c r="L283">
        <v>0</v>
      </c>
    </row>
    <row r="284" spans="9:12" x14ac:dyDescent="0.35">
      <c r="I284">
        <v>29664</v>
      </c>
      <c r="J284" t="s">
        <v>7</v>
      </c>
      <c r="K284">
        <v>0</v>
      </c>
      <c r="L284">
        <v>0</v>
      </c>
    </row>
    <row r="285" spans="9:12" x14ac:dyDescent="0.35">
      <c r="I285">
        <v>29658</v>
      </c>
      <c r="J285" t="s">
        <v>7</v>
      </c>
      <c r="K285">
        <v>0</v>
      </c>
      <c r="L285">
        <v>0</v>
      </c>
    </row>
    <row r="286" spans="9:12" x14ac:dyDescent="0.35">
      <c r="I286">
        <v>29657</v>
      </c>
      <c r="J286" t="s">
        <v>7</v>
      </c>
      <c r="K286">
        <v>0</v>
      </c>
      <c r="L286">
        <v>0</v>
      </c>
    </row>
    <row r="287" spans="9:12" x14ac:dyDescent="0.35">
      <c r="I287">
        <v>29653</v>
      </c>
      <c r="J287" t="s">
        <v>7</v>
      </c>
      <c r="K287">
        <v>0</v>
      </c>
      <c r="L287">
        <v>0</v>
      </c>
    </row>
    <row r="288" spans="9:12" x14ac:dyDescent="0.35">
      <c r="I288">
        <v>29651</v>
      </c>
      <c r="J288" t="s">
        <v>7</v>
      </c>
      <c r="K288">
        <v>0</v>
      </c>
      <c r="L288">
        <v>0</v>
      </c>
    </row>
    <row r="289" spans="9:12" x14ac:dyDescent="0.35">
      <c r="I289">
        <v>29647</v>
      </c>
      <c r="J289" t="s">
        <v>7</v>
      </c>
      <c r="K289">
        <v>0</v>
      </c>
      <c r="L289">
        <v>0</v>
      </c>
    </row>
    <row r="290" spans="9:12" x14ac:dyDescent="0.35">
      <c r="I290">
        <v>29645</v>
      </c>
      <c r="J290" t="s">
        <v>7</v>
      </c>
      <c r="K290">
        <v>0</v>
      </c>
      <c r="L290">
        <v>0</v>
      </c>
    </row>
    <row r="291" spans="9:12" x14ac:dyDescent="0.35">
      <c r="I291">
        <v>29611</v>
      </c>
      <c r="J291" t="s">
        <v>8</v>
      </c>
      <c r="K291">
        <v>0</v>
      </c>
      <c r="L291">
        <v>0</v>
      </c>
    </row>
    <row r="292" spans="9:12" x14ac:dyDescent="0.35">
      <c r="I292">
        <v>29599</v>
      </c>
      <c r="J292" t="s">
        <v>7</v>
      </c>
      <c r="K292">
        <v>0</v>
      </c>
      <c r="L292">
        <v>0</v>
      </c>
    </row>
    <row r="293" spans="9:12" x14ac:dyDescent="0.35">
      <c r="I293">
        <v>29591</v>
      </c>
      <c r="J293" t="s">
        <v>18</v>
      </c>
      <c r="K293">
        <v>0</v>
      </c>
      <c r="L293">
        <v>0</v>
      </c>
    </row>
    <row r="294" spans="9:12" x14ac:dyDescent="0.35">
      <c r="I294">
        <v>29571</v>
      </c>
      <c r="J294" t="s">
        <v>20</v>
      </c>
      <c r="K294">
        <v>0</v>
      </c>
      <c r="L294">
        <v>0</v>
      </c>
    </row>
    <row r="295" spans="9:12" x14ac:dyDescent="0.35">
      <c r="I295">
        <v>29569</v>
      </c>
      <c r="J295" t="s">
        <v>20</v>
      </c>
      <c r="K295">
        <v>-6</v>
      </c>
      <c r="L295">
        <v>0</v>
      </c>
    </row>
    <row r="296" spans="9:12" x14ac:dyDescent="0.35">
      <c r="I296">
        <v>29568</v>
      </c>
      <c r="J296" t="s">
        <v>112</v>
      </c>
      <c r="K296">
        <v>0</v>
      </c>
      <c r="L296">
        <v>0</v>
      </c>
    </row>
    <row r="297" spans="9:12" x14ac:dyDescent="0.35">
      <c r="I297">
        <v>29565</v>
      </c>
      <c r="J297" t="s">
        <v>11</v>
      </c>
      <c r="K297">
        <v>0</v>
      </c>
      <c r="L297">
        <v>0</v>
      </c>
    </row>
    <row r="298" spans="9:12" x14ac:dyDescent="0.35">
      <c r="I298">
        <v>29559</v>
      </c>
      <c r="J298" t="s">
        <v>7</v>
      </c>
      <c r="K298">
        <v>0</v>
      </c>
      <c r="L298">
        <v>0</v>
      </c>
    </row>
    <row r="299" spans="9:12" x14ac:dyDescent="0.35">
      <c r="I299">
        <v>29552</v>
      </c>
      <c r="J299" t="s">
        <v>7</v>
      </c>
      <c r="K299">
        <v>0</v>
      </c>
      <c r="L299">
        <v>0</v>
      </c>
    </row>
    <row r="300" spans="9:12" x14ac:dyDescent="0.35">
      <c r="I300">
        <v>29548</v>
      </c>
      <c r="J300" t="s">
        <v>18</v>
      </c>
      <c r="K300">
        <v>0</v>
      </c>
      <c r="L300">
        <v>0</v>
      </c>
    </row>
    <row r="301" spans="9:12" x14ac:dyDescent="0.35">
      <c r="I301">
        <v>29499</v>
      </c>
      <c r="J301" t="s">
        <v>21</v>
      </c>
      <c r="K301">
        <v>-46</v>
      </c>
      <c r="L301">
        <v>0</v>
      </c>
    </row>
    <row r="302" spans="9:12" x14ac:dyDescent="0.35">
      <c r="I302">
        <v>29491</v>
      </c>
      <c r="J302" t="s">
        <v>20</v>
      </c>
      <c r="K302">
        <v>657</v>
      </c>
      <c r="L302">
        <v>0</v>
      </c>
    </row>
    <row r="303" spans="9:12" x14ac:dyDescent="0.35">
      <c r="I303">
        <v>29305</v>
      </c>
      <c r="J303" t="s">
        <v>7</v>
      </c>
      <c r="K303">
        <v>0</v>
      </c>
      <c r="L303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2CB6B-2559-47A7-8E94-E253380567D1}">
  <dimension ref="A1:P266"/>
  <sheetViews>
    <sheetView workbookViewId="0">
      <selection activeCell="A139" sqref="A139:D139"/>
    </sheetView>
  </sheetViews>
  <sheetFormatPr defaultRowHeight="18" x14ac:dyDescent="0.35"/>
  <cols>
    <col min="1" max="1" width="9.33203125" customWidth="1"/>
    <col min="3" max="3" width="10" customWidth="1"/>
    <col min="8" max="8" width="9.33203125" customWidth="1"/>
    <col min="10" max="10" width="10" customWidth="1"/>
    <col min="14" max="14" width="7.109375" style="59" customWidth="1"/>
    <col min="15" max="15" width="7.88671875" style="59" customWidth="1"/>
    <col min="16" max="16" width="7" style="59" customWidth="1"/>
  </cols>
  <sheetData>
    <row r="1" spans="1:16" x14ac:dyDescent="0.35">
      <c r="N1" s="59" t="s">
        <v>132</v>
      </c>
    </row>
    <row r="2" spans="1:16" x14ac:dyDescent="0.35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  <c r="N2" s="60" t="s">
        <v>0</v>
      </c>
      <c r="O2" s="59" t="s">
        <v>28</v>
      </c>
    </row>
    <row r="3" spans="1:16" x14ac:dyDescent="0.35">
      <c r="A3">
        <v>30320</v>
      </c>
      <c r="B3" t="s">
        <v>38</v>
      </c>
      <c r="C3">
        <f>VLOOKUP(A3,Table83[],3,FALSE)</f>
        <v>211</v>
      </c>
      <c r="D3">
        <f>VLOOKUP(A3,Table83[],4,FALSE)</f>
        <v>211</v>
      </c>
      <c r="H3">
        <v>30497</v>
      </c>
      <c r="I3" t="s">
        <v>130</v>
      </c>
      <c r="J3">
        <v>403</v>
      </c>
      <c r="K3">
        <v>0</v>
      </c>
    </row>
    <row r="4" spans="1:16" x14ac:dyDescent="0.35">
      <c r="A4">
        <v>30325</v>
      </c>
      <c r="B4" t="s">
        <v>38</v>
      </c>
      <c r="C4">
        <f>VLOOKUP(A4,Table83[],3,FALSE)</f>
        <v>537</v>
      </c>
      <c r="D4">
        <f>VLOOKUP(A4,Table83[],4,FALSE)</f>
        <v>0</v>
      </c>
      <c r="H4">
        <v>30496</v>
      </c>
      <c r="I4" t="s">
        <v>11</v>
      </c>
      <c r="J4">
        <v>242</v>
      </c>
      <c r="K4">
        <v>0</v>
      </c>
      <c r="N4" s="60" t="s">
        <v>29</v>
      </c>
      <c r="O4" s="59" t="s">
        <v>31</v>
      </c>
      <c r="P4" s="59" t="s">
        <v>32</v>
      </c>
    </row>
    <row r="5" spans="1:16" x14ac:dyDescent="0.35">
      <c r="A5">
        <v>30353</v>
      </c>
      <c r="B5" t="s">
        <v>38</v>
      </c>
      <c r="C5">
        <f>VLOOKUP(A5,Table83[],3,FALSE)</f>
        <v>2844</v>
      </c>
      <c r="D5">
        <f>VLOOKUP(A5,Table83[],4,FALSE)</f>
        <v>0</v>
      </c>
      <c r="H5">
        <v>30495</v>
      </c>
      <c r="I5" t="s">
        <v>91</v>
      </c>
      <c r="J5">
        <v>1397</v>
      </c>
      <c r="K5">
        <v>0</v>
      </c>
      <c r="N5" s="61">
        <v>30073</v>
      </c>
      <c r="O5" s="84">
        <v>1771</v>
      </c>
      <c r="P5" s="84">
        <v>0</v>
      </c>
    </row>
    <row r="6" spans="1:16" x14ac:dyDescent="0.35">
      <c r="A6">
        <v>30310</v>
      </c>
      <c r="B6" t="s">
        <v>38</v>
      </c>
      <c r="C6">
        <f>VLOOKUP(A6,Table83[],3,FALSE)</f>
        <v>1005</v>
      </c>
      <c r="D6">
        <f>VLOOKUP(A6,Table83[],4,FALSE)</f>
        <v>0</v>
      </c>
      <c r="H6">
        <v>30494</v>
      </c>
      <c r="I6" t="s">
        <v>130</v>
      </c>
      <c r="J6">
        <v>242</v>
      </c>
      <c r="K6">
        <v>0</v>
      </c>
      <c r="N6" s="61">
        <v>30076</v>
      </c>
      <c r="O6" s="84">
        <v>624</v>
      </c>
      <c r="P6" s="84">
        <v>0</v>
      </c>
    </row>
    <row r="7" spans="1:16" x14ac:dyDescent="0.35">
      <c r="A7">
        <v>30396</v>
      </c>
      <c r="B7" t="s">
        <v>38</v>
      </c>
      <c r="C7">
        <f>VLOOKUP(A7,Table83[],3,FALSE)</f>
        <v>576</v>
      </c>
      <c r="D7">
        <f>VLOOKUP(A7,Table83[],4,FALSE)</f>
        <v>0</v>
      </c>
      <c r="H7">
        <v>30492</v>
      </c>
      <c r="I7" t="s">
        <v>11</v>
      </c>
      <c r="J7">
        <v>458</v>
      </c>
      <c r="K7">
        <v>0</v>
      </c>
      <c r="N7" s="61">
        <v>30107</v>
      </c>
      <c r="O7" s="84">
        <v>511</v>
      </c>
      <c r="P7" s="84">
        <v>0</v>
      </c>
    </row>
    <row r="8" spans="1:16" x14ac:dyDescent="0.35">
      <c r="A8">
        <v>30377</v>
      </c>
      <c r="B8" t="s">
        <v>38</v>
      </c>
      <c r="C8">
        <f>VLOOKUP(A8,Table83[],3,FALSE)</f>
        <v>496</v>
      </c>
      <c r="D8">
        <f>VLOOKUP(A8,Table83[],4,FALSE)</f>
        <v>0</v>
      </c>
      <c r="H8">
        <v>30491</v>
      </c>
      <c r="I8" t="s">
        <v>7</v>
      </c>
      <c r="J8">
        <v>876</v>
      </c>
      <c r="K8">
        <v>0</v>
      </c>
      <c r="N8" s="61">
        <v>30222</v>
      </c>
      <c r="O8" s="84">
        <v>494</v>
      </c>
      <c r="P8" s="84">
        <v>0</v>
      </c>
    </row>
    <row r="9" spans="1:16" x14ac:dyDescent="0.35">
      <c r="A9">
        <v>30417</v>
      </c>
      <c r="B9" t="s">
        <v>38</v>
      </c>
      <c r="C9">
        <f>VLOOKUP(A9,Table83[],3,FALSE)</f>
        <v>822</v>
      </c>
      <c r="D9">
        <f>VLOOKUP(A9,Table83[],4,FALSE)</f>
        <v>0</v>
      </c>
      <c r="H9">
        <v>30490</v>
      </c>
      <c r="I9" t="s">
        <v>11</v>
      </c>
      <c r="J9">
        <v>692</v>
      </c>
      <c r="K9">
        <v>0</v>
      </c>
      <c r="N9" s="61">
        <v>30236</v>
      </c>
      <c r="O9" s="84">
        <v>420</v>
      </c>
      <c r="P9" s="84">
        <v>420</v>
      </c>
    </row>
    <row r="10" spans="1:16" x14ac:dyDescent="0.35">
      <c r="A10">
        <v>30385</v>
      </c>
      <c r="B10" t="s">
        <v>38</v>
      </c>
      <c r="C10">
        <f>VLOOKUP(A10,Table83[],3,FALSE)</f>
        <v>1058</v>
      </c>
      <c r="D10">
        <f>VLOOKUP(A10,Table83[],4,FALSE)</f>
        <v>0</v>
      </c>
      <c r="H10">
        <v>30489</v>
      </c>
      <c r="I10" t="s">
        <v>91</v>
      </c>
      <c r="J10">
        <v>449</v>
      </c>
      <c r="K10">
        <v>0</v>
      </c>
      <c r="N10" s="61">
        <v>30239</v>
      </c>
      <c r="O10" s="84">
        <v>1279</v>
      </c>
      <c r="P10" s="84">
        <v>1279</v>
      </c>
    </row>
    <row r="11" spans="1:16" x14ac:dyDescent="0.35">
      <c r="A11">
        <v>30392</v>
      </c>
      <c r="B11" t="s">
        <v>38</v>
      </c>
      <c r="C11">
        <f>VLOOKUP(A11,Table83[],3,FALSE)</f>
        <v>749</v>
      </c>
      <c r="D11">
        <f>VLOOKUP(A11,Table83[],4,FALSE)</f>
        <v>0</v>
      </c>
      <c r="H11">
        <v>30488</v>
      </c>
      <c r="I11" t="s">
        <v>8</v>
      </c>
      <c r="J11">
        <v>1638</v>
      </c>
      <c r="K11">
        <v>0</v>
      </c>
      <c r="N11" s="61">
        <v>30246</v>
      </c>
      <c r="O11" s="84">
        <v>544</v>
      </c>
      <c r="P11" s="84">
        <v>0</v>
      </c>
    </row>
    <row r="12" spans="1:16" x14ac:dyDescent="0.35">
      <c r="A12">
        <v>30400</v>
      </c>
      <c r="B12" t="s">
        <v>118</v>
      </c>
      <c r="C12">
        <f>VLOOKUP(A12,Table83[],3,FALSE)</f>
        <v>878</v>
      </c>
      <c r="D12">
        <f>VLOOKUP(A12,Table83[],4,FALSE)</f>
        <v>0</v>
      </c>
      <c r="H12">
        <v>30487</v>
      </c>
      <c r="I12" t="s">
        <v>11</v>
      </c>
      <c r="J12">
        <v>463.95</v>
      </c>
      <c r="K12">
        <v>0</v>
      </c>
      <c r="N12" s="61">
        <v>30254</v>
      </c>
      <c r="O12" s="84">
        <v>600</v>
      </c>
      <c r="P12" s="84">
        <v>600</v>
      </c>
    </row>
    <row r="13" spans="1:16" x14ac:dyDescent="0.35">
      <c r="A13">
        <v>30393</v>
      </c>
      <c r="B13" t="s">
        <v>118</v>
      </c>
      <c r="C13">
        <f>VLOOKUP(A13,Table83[],3,FALSE)</f>
        <v>471</v>
      </c>
      <c r="D13">
        <f>VLOOKUP(A13,Table83[],4,FALSE)</f>
        <v>0</v>
      </c>
      <c r="H13">
        <v>30486</v>
      </c>
      <c r="I13" t="s">
        <v>11</v>
      </c>
      <c r="J13">
        <v>567</v>
      </c>
      <c r="K13">
        <v>0</v>
      </c>
      <c r="N13" s="61">
        <v>30283</v>
      </c>
      <c r="O13" s="84">
        <v>434</v>
      </c>
      <c r="P13" s="84">
        <v>0</v>
      </c>
    </row>
    <row r="14" spans="1:16" x14ac:dyDescent="0.35">
      <c r="A14">
        <v>30435</v>
      </c>
      <c r="B14" t="s">
        <v>118</v>
      </c>
      <c r="C14">
        <f>VLOOKUP(A14,Table83[],3,FALSE)</f>
        <v>894</v>
      </c>
      <c r="D14">
        <f>VLOOKUP(A14,Table83[],4,FALSE)</f>
        <v>0</v>
      </c>
      <c r="H14">
        <v>30485</v>
      </c>
      <c r="I14" t="s">
        <v>8</v>
      </c>
      <c r="J14">
        <v>565</v>
      </c>
      <c r="K14">
        <v>0</v>
      </c>
      <c r="N14" s="61">
        <v>30286</v>
      </c>
      <c r="O14" s="84">
        <v>404</v>
      </c>
      <c r="P14" s="84">
        <v>0</v>
      </c>
    </row>
    <row r="15" spans="1:16" x14ac:dyDescent="0.35">
      <c r="A15">
        <v>30405</v>
      </c>
      <c r="B15" t="s">
        <v>118</v>
      </c>
      <c r="C15">
        <f>VLOOKUP(A15,Table83[],3,FALSE)</f>
        <v>789</v>
      </c>
      <c r="D15">
        <f>VLOOKUP(A15,Table83[],4,FALSE)</f>
        <v>0</v>
      </c>
      <c r="H15">
        <v>30483</v>
      </c>
      <c r="I15" t="s">
        <v>7</v>
      </c>
      <c r="J15">
        <v>472</v>
      </c>
      <c r="K15">
        <v>472</v>
      </c>
      <c r="N15" s="61">
        <v>30288</v>
      </c>
      <c r="O15" s="84">
        <v>630</v>
      </c>
      <c r="P15" s="84">
        <v>0</v>
      </c>
    </row>
    <row r="16" spans="1:16" x14ac:dyDescent="0.35">
      <c r="A16">
        <v>30399</v>
      </c>
      <c r="B16" t="s">
        <v>118</v>
      </c>
      <c r="C16">
        <f>VLOOKUP(A16,Table83[],3,FALSE)</f>
        <v>1624</v>
      </c>
      <c r="D16">
        <f>VLOOKUP(A16,Table83[],4,FALSE)</f>
        <v>0</v>
      </c>
      <c r="H16">
        <v>30481</v>
      </c>
      <c r="I16" t="s">
        <v>18</v>
      </c>
      <c r="J16">
        <v>470</v>
      </c>
      <c r="K16">
        <v>0</v>
      </c>
      <c r="N16" s="61">
        <v>30299</v>
      </c>
      <c r="O16" s="84">
        <v>895</v>
      </c>
      <c r="P16" s="84">
        <v>0</v>
      </c>
    </row>
    <row r="17" spans="1:16" x14ac:dyDescent="0.35">
      <c r="A17">
        <v>30416</v>
      </c>
      <c r="B17" t="s">
        <v>118</v>
      </c>
      <c r="C17">
        <f>VLOOKUP(A17,Table83[],3,FALSE)</f>
        <v>1106</v>
      </c>
      <c r="D17">
        <f>VLOOKUP(A17,Table83[],4,FALSE)</f>
        <v>0</v>
      </c>
      <c r="H17">
        <v>30479</v>
      </c>
      <c r="I17" t="s">
        <v>18</v>
      </c>
      <c r="J17">
        <v>505</v>
      </c>
      <c r="K17">
        <v>0</v>
      </c>
      <c r="N17" s="61">
        <v>30302</v>
      </c>
      <c r="O17" s="84">
        <v>420</v>
      </c>
      <c r="P17" s="84">
        <v>0</v>
      </c>
    </row>
    <row r="18" spans="1:16" x14ac:dyDescent="0.35">
      <c r="A18">
        <v>30406</v>
      </c>
      <c r="B18" t="s">
        <v>118</v>
      </c>
      <c r="C18">
        <f>VLOOKUP(A18,Table83[],3,FALSE)</f>
        <v>140</v>
      </c>
      <c r="D18">
        <f>VLOOKUP(A18,Table83[],4,FALSE)</f>
        <v>0</v>
      </c>
      <c r="H18">
        <v>30478</v>
      </c>
      <c r="I18" t="s">
        <v>8</v>
      </c>
      <c r="J18">
        <v>374</v>
      </c>
      <c r="K18">
        <v>374</v>
      </c>
      <c r="N18" s="61">
        <v>30307</v>
      </c>
      <c r="O18" s="84">
        <v>1600</v>
      </c>
      <c r="P18" s="84">
        <v>0</v>
      </c>
    </row>
    <row r="19" spans="1:16" x14ac:dyDescent="0.35">
      <c r="A19">
        <v>30376</v>
      </c>
      <c r="B19" t="s">
        <v>110</v>
      </c>
      <c r="C19">
        <f>VLOOKUP(A19,Table83[],3,FALSE)</f>
        <v>1143</v>
      </c>
      <c r="D19">
        <f>VLOOKUP(A19,Table83[],4,FALSE)</f>
        <v>0</v>
      </c>
      <c r="H19">
        <v>30477</v>
      </c>
      <c r="I19" t="s">
        <v>9</v>
      </c>
      <c r="J19">
        <v>897</v>
      </c>
      <c r="K19">
        <v>0</v>
      </c>
      <c r="N19" s="61">
        <v>30310</v>
      </c>
      <c r="O19" s="84">
        <v>1005</v>
      </c>
      <c r="P19" s="84">
        <v>0</v>
      </c>
    </row>
    <row r="20" spans="1:16" x14ac:dyDescent="0.35">
      <c r="A20">
        <v>30415</v>
      </c>
      <c r="B20" t="s">
        <v>110</v>
      </c>
      <c r="C20">
        <f>VLOOKUP(A20,Table83[],3,FALSE)</f>
        <v>612</v>
      </c>
      <c r="D20">
        <f>VLOOKUP(A20,Table83[],4,FALSE)</f>
        <v>0</v>
      </c>
      <c r="H20">
        <v>30476</v>
      </c>
      <c r="I20" t="s">
        <v>53</v>
      </c>
      <c r="J20">
        <v>1666</v>
      </c>
      <c r="K20">
        <v>0</v>
      </c>
      <c r="N20" s="61">
        <v>30312</v>
      </c>
      <c r="O20" s="84">
        <v>1202</v>
      </c>
      <c r="P20" s="84">
        <v>0</v>
      </c>
    </row>
    <row r="21" spans="1:16" x14ac:dyDescent="0.35">
      <c r="A21">
        <v>30378</v>
      </c>
      <c r="B21" t="s">
        <v>110</v>
      </c>
      <c r="C21">
        <f>VLOOKUP(A21,Table83[],3,FALSE)</f>
        <v>898</v>
      </c>
      <c r="D21">
        <f>VLOOKUP(A21,Table83[],4,FALSE)</f>
        <v>898</v>
      </c>
      <c r="H21">
        <v>30474</v>
      </c>
      <c r="I21" t="s">
        <v>9</v>
      </c>
      <c r="J21">
        <v>788</v>
      </c>
      <c r="K21">
        <v>0</v>
      </c>
      <c r="N21" s="61">
        <v>30318</v>
      </c>
      <c r="O21" s="84">
        <v>985</v>
      </c>
      <c r="P21" s="84">
        <v>0</v>
      </c>
    </row>
    <row r="22" spans="1:16" x14ac:dyDescent="0.35">
      <c r="A22">
        <v>30307</v>
      </c>
      <c r="B22" t="s">
        <v>110</v>
      </c>
      <c r="C22">
        <f>VLOOKUP(A22,Table83[],3,FALSE)</f>
        <v>1600</v>
      </c>
      <c r="D22">
        <f>VLOOKUP(A22,Table83[],4,FALSE)</f>
        <v>0</v>
      </c>
      <c r="H22">
        <v>30473</v>
      </c>
      <c r="I22" t="s">
        <v>8</v>
      </c>
      <c r="J22">
        <v>533</v>
      </c>
      <c r="K22">
        <v>0</v>
      </c>
      <c r="N22" s="61">
        <v>30320</v>
      </c>
      <c r="O22" s="84">
        <v>211</v>
      </c>
      <c r="P22" s="84">
        <v>211</v>
      </c>
    </row>
    <row r="23" spans="1:16" x14ac:dyDescent="0.35">
      <c r="A23">
        <v>30322</v>
      </c>
      <c r="B23" t="s">
        <v>110</v>
      </c>
      <c r="C23">
        <f>VLOOKUP(A23,Table83[],3,FALSE)</f>
        <v>430</v>
      </c>
      <c r="D23">
        <f>VLOOKUP(A23,Table83[],4,FALSE)</f>
        <v>0</v>
      </c>
      <c r="H23">
        <v>30472</v>
      </c>
      <c r="I23" t="s">
        <v>53</v>
      </c>
      <c r="J23">
        <v>486</v>
      </c>
      <c r="K23">
        <v>486</v>
      </c>
      <c r="N23" s="61">
        <v>30321</v>
      </c>
      <c r="O23" s="84">
        <v>1253</v>
      </c>
      <c r="P23" s="84">
        <v>0</v>
      </c>
    </row>
    <row r="24" spans="1:16" x14ac:dyDescent="0.35">
      <c r="A24">
        <v>30312</v>
      </c>
      <c r="B24" t="s">
        <v>110</v>
      </c>
      <c r="C24">
        <f>VLOOKUP(A24,Table83[],3,FALSE)</f>
        <v>1202</v>
      </c>
      <c r="D24">
        <f>VLOOKUP(A24,Table83[],4,FALSE)</f>
        <v>0</v>
      </c>
      <c r="H24">
        <v>30471</v>
      </c>
      <c r="I24" t="s">
        <v>7</v>
      </c>
      <c r="J24">
        <v>0</v>
      </c>
      <c r="K24">
        <v>0</v>
      </c>
      <c r="N24" s="61">
        <v>30322</v>
      </c>
      <c r="O24" s="84">
        <v>430</v>
      </c>
      <c r="P24" s="84">
        <v>0</v>
      </c>
    </row>
    <row r="25" spans="1:16" x14ac:dyDescent="0.35">
      <c r="A25">
        <v>30341</v>
      </c>
      <c r="B25" t="s">
        <v>110</v>
      </c>
      <c r="C25">
        <f>VLOOKUP(A25,Table83[],3,FALSE)</f>
        <v>781</v>
      </c>
      <c r="D25">
        <f>VLOOKUP(A25,Table83[],4,FALSE)</f>
        <v>0</v>
      </c>
      <c r="H25">
        <v>30470</v>
      </c>
      <c r="I25" t="s">
        <v>53</v>
      </c>
      <c r="J25">
        <v>405</v>
      </c>
      <c r="K25">
        <v>0</v>
      </c>
      <c r="N25" s="61">
        <v>30325</v>
      </c>
      <c r="O25" s="84">
        <v>537</v>
      </c>
      <c r="P25" s="84">
        <v>0</v>
      </c>
    </row>
    <row r="26" spans="1:16" x14ac:dyDescent="0.35">
      <c r="A26">
        <v>30329</v>
      </c>
      <c r="B26" t="s">
        <v>110</v>
      </c>
      <c r="C26">
        <f>VLOOKUP(A26,Table83[],3,FALSE)</f>
        <v>370</v>
      </c>
      <c r="D26">
        <f>VLOOKUP(A26,Table83[],4,FALSE)</f>
        <v>0</v>
      </c>
      <c r="H26">
        <v>30469</v>
      </c>
      <c r="I26" t="s">
        <v>8</v>
      </c>
      <c r="J26">
        <v>52</v>
      </c>
      <c r="K26">
        <v>0</v>
      </c>
      <c r="N26" s="61">
        <v>30329</v>
      </c>
      <c r="O26" s="84">
        <v>370</v>
      </c>
      <c r="P26" s="84">
        <v>0</v>
      </c>
    </row>
    <row r="27" spans="1:16" x14ac:dyDescent="0.35">
      <c r="A27">
        <v>30283</v>
      </c>
      <c r="B27" t="s">
        <v>110</v>
      </c>
      <c r="C27">
        <f>VLOOKUP(A27,Table83[],3,FALSE)</f>
        <v>434</v>
      </c>
      <c r="D27">
        <f>VLOOKUP(A27,Table83[],4,FALSE)</f>
        <v>0</v>
      </c>
      <c r="H27">
        <v>30468</v>
      </c>
      <c r="I27" t="s">
        <v>53</v>
      </c>
      <c r="J27">
        <v>2738</v>
      </c>
      <c r="K27">
        <v>0</v>
      </c>
      <c r="N27" s="61">
        <v>30336</v>
      </c>
      <c r="O27" s="84">
        <v>1766</v>
      </c>
      <c r="P27" s="84">
        <v>0</v>
      </c>
    </row>
    <row r="28" spans="1:16" x14ac:dyDescent="0.35">
      <c r="A28">
        <v>30239</v>
      </c>
      <c r="B28" t="s">
        <v>110</v>
      </c>
      <c r="C28">
        <f>VLOOKUP(A28,Table83[],3,FALSE)</f>
        <v>1279</v>
      </c>
      <c r="D28">
        <f>VLOOKUP(A28,Table83[],4,FALSE)</f>
        <v>1279</v>
      </c>
      <c r="H28">
        <v>30467</v>
      </c>
      <c r="I28" t="s">
        <v>8</v>
      </c>
      <c r="J28">
        <v>25</v>
      </c>
      <c r="K28">
        <v>0</v>
      </c>
      <c r="N28" s="61">
        <v>30341</v>
      </c>
      <c r="O28" s="84">
        <v>781</v>
      </c>
      <c r="P28" s="84">
        <v>0</v>
      </c>
    </row>
    <row r="29" spans="1:16" x14ac:dyDescent="0.35">
      <c r="A29">
        <v>30254</v>
      </c>
      <c r="B29" t="s">
        <v>110</v>
      </c>
      <c r="C29">
        <f>VLOOKUP(A29,Table83[],3,FALSE)</f>
        <v>600</v>
      </c>
      <c r="D29">
        <f>VLOOKUP(A29,Table83[],4,FALSE)</f>
        <v>600</v>
      </c>
      <c r="H29">
        <v>30466</v>
      </c>
      <c r="I29" t="s">
        <v>9</v>
      </c>
      <c r="J29">
        <v>819</v>
      </c>
      <c r="K29">
        <v>819</v>
      </c>
      <c r="N29" s="61">
        <v>30344</v>
      </c>
      <c r="O29" s="84">
        <v>708</v>
      </c>
      <c r="P29" s="84">
        <v>0</v>
      </c>
    </row>
    <row r="30" spans="1:16" x14ac:dyDescent="0.35">
      <c r="A30">
        <v>30302</v>
      </c>
      <c r="B30" t="s">
        <v>127</v>
      </c>
      <c r="C30">
        <f>VLOOKUP(A30,Table83[],3,FALSE)</f>
        <v>420</v>
      </c>
      <c r="D30">
        <f>VLOOKUP(A30,Table83[],4,FALSE)</f>
        <v>0</v>
      </c>
      <c r="H30">
        <v>30464</v>
      </c>
      <c r="I30" t="s">
        <v>8</v>
      </c>
      <c r="J30">
        <v>494</v>
      </c>
      <c r="K30">
        <v>0</v>
      </c>
      <c r="N30" s="61">
        <v>30353</v>
      </c>
      <c r="O30" s="84">
        <v>2844</v>
      </c>
      <c r="P30" s="84">
        <v>0</v>
      </c>
    </row>
    <row r="31" spans="1:16" x14ac:dyDescent="0.35">
      <c r="A31">
        <v>30344</v>
      </c>
      <c r="B31" t="s">
        <v>127</v>
      </c>
      <c r="C31">
        <f>VLOOKUP(A31,Table83[],3,FALSE)</f>
        <v>708</v>
      </c>
      <c r="D31">
        <f>VLOOKUP(A31,Table83[],4,FALSE)</f>
        <v>0</v>
      </c>
      <c r="H31">
        <v>30463</v>
      </c>
      <c r="I31" t="s">
        <v>9</v>
      </c>
      <c r="J31">
        <v>720</v>
      </c>
      <c r="K31">
        <v>0</v>
      </c>
      <c r="N31" s="61">
        <v>30359</v>
      </c>
      <c r="O31" s="84">
        <v>466</v>
      </c>
      <c r="P31" s="84">
        <v>0</v>
      </c>
    </row>
    <row r="32" spans="1:16" x14ac:dyDescent="0.35">
      <c r="A32">
        <v>30299</v>
      </c>
      <c r="B32" t="s">
        <v>127</v>
      </c>
      <c r="C32">
        <f>VLOOKUP(A32,Table83[],3,FALSE)</f>
        <v>895</v>
      </c>
      <c r="D32">
        <f>VLOOKUP(A32,Table83[],4,FALSE)</f>
        <v>0</v>
      </c>
      <c r="H32">
        <v>30462</v>
      </c>
      <c r="I32" t="s">
        <v>8</v>
      </c>
      <c r="J32">
        <v>23</v>
      </c>
      <c r="K32">
        <v>0</v>
      </c>
      <c r="N32" s="61">
        <v>30361</v>
      </c>
      <c r="O32" s="84">
        <v>1062</v>
      </c>
      <c r="P32" s="84">
        <v>0</v>
      </c>
    </row>
    <row r="33" spans="1:16" x14ac:dyDescent="0.35">
      <c r="A33">
        <v>30321</v>
      </c>
      <c r="B33" t="s">
        <v>127</v>
      </c>
      <c r="C33">
        <f>VLOOKUP(A33,Table83[],3,FALSE)</f>
        <v>1253</v>
      </c>
      <c r="D33">
        <f>VLOOKUP(A33,Table83[],4,FALSE)</f>
        <v>0</v>
      </c>
      <c r="H33">
        <v>30461</v>
      </c>
      <c r="I33" t="s">
        <v>11</v>
      </c>
      <c r="J33">
        <v>519</v>
      </c>
      <c r="K33">
        <v>0</v>
      </c>
      <c r="N33" s="61">
        <v>30362</v>
      </c>
      <c r="O33" s="84">
        <v>504.65</v>
      </c>
      <c r="P33" s="84">
        <v>0</v>
      </c>
    </row>
    <row r="34" spans="1:16" x14ac:dyDescent="0.35">
      <c r="A34">
        <v>30452</v>
      </c>
      <c r="B34" t="s">
        <v>127</v>
      </c>
      <c r="C34">
        <f>VLOOKUP(A34,Table83[],3,FALSE)</f>
        <v>793</v>
      </c>
      <c r="D34">
        <f>VLOOKUP(A34,Table83[],4,FALSE)</f>
        <v>0</v>
      </c>
      <c r="H34">
        <v>30460</v>
      </c>
      <c r="I34" t="s">
        <v>91</v>
      </c>
      <c r="J34">
        <v>593</v>
      </c>
      <c r="K34">
        <v>0</v>
      </c>
      <c r="N34" s="61">
        <v>30364</v>
      </c>
      <c r="O34" s="84">
        <v>3356.6</v>
      </c>
      <c r="P34" s="84">
        <v>0</v>
      </c>
    </row>
    <row r="35" spans="1:16" x14ac:dyDescent="0.35">
      <c r="A35">
        <v>30442</v>
      </c>
      <c r="B35" t="s">
        <v>127</v>
      </c>
      <c r="C35">
        <f>VLOOKUP(A35,Table83[],3,FALSE)</f>
        <v>3211</v>
      </c>
      <c r="D35">
        <f>VLOOKUP(A35,Table83[],4,FALSE)</f>
        <v>3211</v>
      </c>
      <c r="H35">
        <v>30459</v>
      </c>
      <c r="I35" t="s">
        <v>9</v>
      </c>
      <c r="J35">
        <v>2165</v>
      </c>
      <c r="K35">
        <v>0</v>
      </c>
      <c r="N35" s="61">
        <v>30365</v>
      </c>
      <c r="O35" s="84">
        <v>303</v>
      </c>
      <c r="P35" s="84">
        <v>0</v>
      </c>
    </row>
    <row r="36" spans="1:16" x14ac:dyDescent="0.35">
      <c r="A36">
        <v>30446</v>
      </c>
      <c r="B36" t="s">
        <v>127</v>
      </c>
      <c r="C36">
        <f>VLOOKUP(A36,Table83[],3,FALSE)</f>
        <v>629</v>
      </c>
      <c r="D36">
        <f>VLOOKUP(A36,Table83[],4,FALSE)</f>
        <v>0</v>
      </c>
      <c r="H36">
        <v>30458</v>
      </c>
      <c r="I36" t="s">
        <v>53</v>
      </c>
      <c r="J36">
        <v>750</v>
      </c>
      <c r="K36">
        <v>0</v>
      </c>
      <c r="N36" s="61">
        <v>30366</v>
      </c>
      <c r="O36" s="84">
        <v>462</v>
      </c>
      <c r="P36" s="84">
        <v>0</v>
      </c>
    </row>
    <row r="37" spans="1:16" x14ac:dyDescent="0.35">
      <c r="A37" s="47">
        <v>30336</v>
      </c>
      <c r="B37" s="47" t="s">
        <v>127</v>
      </c>
      <c r="C37" s="47">
        <v>883</v>
      </c>
      <c r="D37">
        <v>0</v>
      </c>
      <c r="H37">
        <v>30457</v>
      </c>
      <c r="I37" t="s">
        <v>8</v>
      </c>
      <c r="J37">
        <v>47</v>
      </c>
      <c r="K37">
        <v>0</v>
      </c>
      <c r="N37" s="61">
        <v>30367</v>
      </c>
      <c r="O37" s="84">
        <v>643</v>
      </c>
      <c r="P37" s="84">
        <v>0</v>
      </c>
    </row>
    <row r="38" spans="1:16" x14ac:dyDescent="0.35">
      <c r="A38">
        <v>30404</v>
      </c>
      <c r="B38" t="s">
        <v>127</v>
      </c>
      <c r="C38">
        <f>VLOOKUP(A38,Table83[],3,FALSE)</f>
        <v>5854.5</v>
      </c>
      <c r="D38">
        <f>VLOOKUP(A38,Table83[],4,FALSE)</f>
        <v>0</v>
      </c>
      <c r="H38">
        <v>30456</v>
      </c>
      <c r="I38" t="s">
        <v>11</v>
      </c>
      <c r="J38">
        <v>495</v>
      </c>
      <c r="K38">
        <v>0</v>
      </c>
      <c r="N38" s="61">
        <v>30369</v>
      </c>
      <c r="O38" s="84">
        <v>556</v>
      </c>
      <c r="P38" s="84">
        <v>0</v>
      </c>
    </row>
    <row r="39" spans="1:16" x14ac:dyDescent="0.35">
      <c r="A39">
        <v>30401</v>
      </c>
      <c r="B39" t="s">
        <v>52</v>
      </c>
      <c r="C39">
        <f>VLOOKUP(A39,Table83[],3,FALSE)</f>
        <v>177</v>
      </c>
      <c r="D39">
        <f>VLOOKUP(A39,Table83[],4,FALSE)</f>
        <v>0</v>
      </c>
      <c r="H39">
        <v>30455</v>
      </c>
      <c r="I39" t="s">
        <v>91</v>
      </c>
      <c r="J39">
        <v>653</v>
      </c>
      <c r="K39">
        <v>0</v>
      </c>
      <c r="N39" s="61">
        <v>30371</v>
      </c>
      <c r="O39" s="84">
        <v>496</v>
      </c>
      <c r="P39" s="84">
        <v>0</v>
      </c>
    </row>
    <row r="40" spans="1:16" x14ac:dyDescent="0.35">
      <c r="A40">
        <v>30398</v>
      </c>
      <c r="B40" t="s">
        <v>52</v>
      </c>
      <c r="C40">
        <f>VLOOKUP(A40,Table83[],3,FALSE)</f>
        <v>543</v>
      </c>
      <c r="D40">
        <f>VLOOKUP(A40,Table83[],4,FALSE)</f>
        <v>0</v>
      </c>
      <c r="H40">
        <v>30454</v>
      </c>
      <c r="I40" t="s">
        <v>14</v>
      </c>
      <c r="J40">
        <v>1275</v>
      </c>
      <c r="K40">
        <v>1275</v>
      </c>
      <c r="N40" s="61">
        <v>30374</v>
      </c>
      <c r="O40" s="84">
        <v>925</v>
      </c>
      <c r="P40" s="84">
        <v>0</v>
      </c>
    </row>
    <row r="41" spans="1:16" x14ac:dyDescent="0.35">
      <c r="A41">
        <v>30451</v>
      </c>
      <c r="B41" t="s">
        <v>52</v>
      </c>
      <c r="C41">
        <f>VLOOKUP(A41,Table83[],3,FALSE)</f>
        <v>430.8</v>
      </c>
      <c r="D41">
        <f>VLOOKUP(A41,Table83[],4,FALSE)</f>
        <v>0</v>
      </c>
      <c r="H41">
        <v>30453</v>
      </c>
      <c r="I41" t="s">
        <v>11</v>
      </c>
      <c r="J41">
        <v>907</v>
      </c>
      <c r="K41">
        <v>907</v>
      </c>
      <c r="N41" s="61">
        <v>30376</v>
      </c>
      <c r="O41" s="84">
        <v>1143</v>
      </c>
      <c r="P41" s="84">
        <v>0</v>
      </c>
    </row>
    <row r="42" spans="1:16" x14ac:dyDescent="0.35">
      <c r="A42">
        <v>30450</v>
      </c>
      <c r="B42" t="s">
        <v>52</v>
      </c>
      <c r="C42">
        <f>VLOOKUP(A42,Table83[],3,FALSE)</f>
        <v>514</v>
      </c>
      <c r="D42">
        <f>VLOOKUP(A42,Table83[],4,FALSE)</f>
        <v>0</v>
      </c>
      <c r="H42">
        <v>30452</v>
      </c>
      <c r="I42" t="s">
        <v>131</v>
      </c>
      <c r="J42">
        <v>793</v>
      </c>
      <c r="K42">
        <v>0</v>
      </c>
      <c r="N42" s="61">
        <v>30377</v>
      </c>
      <c r="O42" s="84">
        <v>496</v>
      </c>
      <c r="P42" s="84">
        <v>0</v>
      </c>
    </row>
    <row r="43" spans="1:16" x14ac:dyDescent="0.35">
      <c r="A43">
        <v>30445</v>
      </c>
      <c r="B43" t="s">
        <v>52</v>
      </c>
      <c r="C43">
        <f>VLOOKUP(A43,Table83[],3,FALSE)</f>
        <v>382</v>
      </c>
      <c r="D43">
        <f>VLOOKUP(A43,Table83[],4,FALSE)</f>
        <v>0</v>
      </c>
      <c r="H43">
        <v>30451</v>
      </c>
      <c r="I43" t="s">
        <v>53</v>
      </c>
      <c r="J43">
        <v>430.8</v>
      </c>
      <c r="K43">
        <v>0</v>
      </c>
      <c r="N43" s="61">
        <v>30378</v>
      </c>
      <c r="O43" s="84">
        <v>898</v>
      </c>
      <c r="P43" s="84">
        <v>898</v>
      </c>
    </row>
    <row r="44" spans="1:16" x14ac:dyDescent="0.35">
      <c r="A44">
        <v>30367</v>
      </c>
      <c r="B44" t="s">
        <v>52</v>
      </c>
      <c r="C44">
        <f>VLOOKUP(A44,Table83[],3,FALSE)</f>
        <v>643</v>
      </c>
      <c r="D44">
        <f>VLOOKUP(A44,Table83[],4,FALSE)</f>
        <v>0</v>
      </c>
      <c r="H44">
        <v>30450</v>
      </c>
      <c r="I44" t="s">
        <v>53</v>
      </c>
      <c r="J44">
        <v>514</v>
      </c>
      <c r="K44">
        <v>0</v>
      </c>
      <c r="N44" s="61">
        <v>30380</v>
      </c>
      <c r="O44" s="84">
        <v>456</v>
      </c>
      <c r="P44" s="84">
        <v>0</v>
      </c>
    </row>
    <row r="45" spans="1:16" x14ac:dyDescent="0.35">
      <c r="A45">
        <v>30318</v>
      </c>
      <c r="B45" t="s">
        <v>52</v>
      </c>
      <c r="C45">
        <f>VLOOKUP(A45,Table83[],3,FALSE)</f>
        <v>985</v>
      </c>
      <c r="D45">
        <f>VLOOKUP(A45,Table83[],4,FALSE)</f>
        <v>0</v>
      </c>
      <c r="H45">
        <v>30449</v>
      </c>
      <c r="I45" t="s">
        <v>53</v>
      </c>
      <c r="J45">
        <v>502</v>
      </c>
      <c r="K45">
        <v>0</v>
      </c>
      <c r="N45" s="61">
        <v>30381</v>
      </c>
      <c r="O45" s="84">
        <v>332</v>
      </c>
      <c r="P45" s="84">
        <v>0</v>
      </c>
    </row>
    <row r="46" spans="1:16" x14ac:dyDescent="0.35">
      <c r="A46">
        <v>30449</v>
      </c>
      <c r="B46" t="s">
        <v>52</v>
      </c>
      <c r="C46">
        <f>VLOOKUP(A46,Table83[],3,FALSE)</f>
        <v>502</v>
      </c>
      <c r="D46">
        <f>VLOOKUP(A46,Table83[],4,FALSE)</f>
        <v>0</v>
      </c>
      <c r="H46">
        <v>30448</v>
      </c>
      <c r="I46" t="s">
        <v>53</v>
      </c>
      <c r="J46">
        <v>664.5</v>
      </c>
      <c r="K46">
        <v>0</v>
      </c>
      <c r="N46" s="61">
        <v>30382</v>
      </c>
      <c r="O46" s="84">
        <v>607</v>
      </c>
      <c r="P46" s="84">
        <v>0</v>
      </c>
    </row>
    <row r="47" spans="1:16" x14ac:dyDescent="0.35">
      <c r="A47">
        <v>30476</v>
      </c>
      <c r="B47" t="s">
        <v>52</v>
      </c>
      <c r="C47">
        <f>VLOOKUP(A47,Table83[],3,FALSE)</f>
        <v>1666</v>
      </c>
      <c r="D47">
        <f>VLOOKUP(A47,Table83[],4,FALSE)</f>
        <v>0</v>
      </c>
      <c r="H47">
        <v>30447</v>
      </c>
      <c r="I47" t="s">
        <v>8</v>
      </c>
      <c r="J47">
        <v>2088</v>
      </c>
      <c r="K47">
        <v>0</v>
      </c>
      <c r="N47" s="61">
        <v>30383</v>
      </c>
      <c r="O47" s="84">
        <v>1357</v>
      </c>
      <c r="P47" s="84">
        <v>0</v>
      </c>
    </row>
    <row r="48" spans="1:16" x14ac:dyDescent="0.35">
      <c r="A48">
        <v>30416</v>
      </c>
      <c r="B48" t="s">
        <v>52</v>
      </c>
      <c r="C48">
        <f>VLOOKUP(A48,Table83[],3,FALSE)</f>
        <v>1106</v>
      </c>
      <c r="D48">
        <f>VLOOKUP(A48,Table83[],4,FALSE)</f>
        <v>0</v>
      </c>
      <c r="H48">
        <v>30446</v>
      </c>
      <c r="I48" t="s">
        <v>131</v>
      </c>
      <c r="J48">
        <v>629</v>
      </c>
      <c r="K48">
        <v>0</v>
      </c>
      <c r="N48" s="61">
        <v>30385</v>
      </c>
      <c r="O48" s="84">
        <v>1058</v>
      </c>
      <c r="P48" s="84">
        <v>0</v>
      </c>
    </row>
    <row r="49" spans="1:16" x14ac:dyDescent="0.35">
      <c r="A49">
        <v>30458</v>
      </c>
      <c r="B49" t="s">
        <v>52</v>
      </c>
      <c r="C49">
        <f>VLOOKUP(A49,Table83[],3,FALSE)</f>
        <v>750</v>
      </c>
      <c r="D49">
        <f>VLOOKUP(A49,Table83[],4,FALSE)</f>
        <v>0</v>
      </c>
      <c r="H49">
        <v>30445</v>
      </c>
      <c r="I49" t="s">
        <v>53</v>
      </c>
      <c r="J49">
        <v>382</v>
      </c>
      <c r="K49">
        <v>0</v>
      </c>
      <c r="N49" s="61">
        <v>30387</v>
      </c>
      <c r="O49" s="84">
        <v>1401</v>
      </c>
      <c r="P49" s="84">
        <v>0</v>
      </c>
    </row>
    <row r="50" spans="1:16" x14ac:dyDescent="0.35">
      <c r="A50">
        <v>30470</v>
      </c>
      <c r="B50" t="s">
        <v>52</v>
      </c>
      <c r="C50">
        <f>VLOOKUP(A50,Table83[],3,FALSE)</f>
        <v>405</v>
      </c>
      <c r="D50">
        <f>VLOOKUP(A50,Table83[],4,FALSE)</f>
        <v>0</v>
      </c>
      <c r="H50">
        <v>30444</v>
      </c>
      <c r="I50" t="s">
        <v>18</v>
      </c>
      <c r="J50">
        <v>638</v>
      </c>
      <c r="K50">
        <v>0</v>
      </c>
      <c r="N50" s="61">
        <v>30389</v>
      </c>
      <c r="O50" s="84">
        <v>591</v>
      </c>
      <c r="P50" s="84">
        <v>0</v>
      </c>
    </row>
    <row r="51" spans="1:16" x14ac:dyDescent="0.35">
      <c r="A51">
        <v>30383</v>
      </c>
      <c r="B51" t="s">
        <v>52</v>
      </c>
      <c r="C51">
        <f>VLOOKUP(A51,Table83[],3,FALSE)</f>
        <v>1357</v>
      </c>
      <c r="D51">
        <f>VLOOKUP(A51,Table83[],4,FALSE)</f>
        <v>0</v>
      </c>
      <c r="H51">
        <v>30443</v>
      </c>
      <c r="I51" t="s">
        <v>9</v>
      </c>
      <c r="J51">
        <v>500</v>
      </c>
      <c r="K51">
        <v>0</v>
      </c>
      <c r="N51" s="61">
        <v>30392</v>
      </c>
      <c r="O51" s="84">
        <v>749</v>
      </c>
      <c r="P51" s="84">
        <v>0</v>
      </c>
    </row>
    <row r="52" spans="1:16" x14ac:dyDescent="0.35">
      <c r="A52">
        <v>30381</v>
      </c>
      <c r="B52" t="s">
        <v>52</v>
      </c>
      <c r="C52">
        <f>VLOOKUP(A52,Table83[],3,FALSE)</f>
        <v>332</v>
      </c>
      <c r="D52">
        <f>VLOOKUP(A52,Table83[],4,FALSE)</f>
        <v>0</v>
      </c>
      <c r="H52">
        <v>30442</v>
      </c>
      <c r="I52" t="s">
        <v>131</v>
      </c>
      <c r="J52">
        <v>3211</v>
      </c>
      <c r="K52">
        <v>3211</v>
      </c>
      <c r="N52" s="61">
        <v>30393</v>
      </c>
      <c r="O52" s="84">
        <v>471</v>
      </c>
      <c r="P52" s="84">
        <v>0</v>
      </c>
    </row>
    <row r="53" spans="1:16" x14ac:dyDescent="0.35">
      <c r="A53">
        <v>30427</v>
      </c>
      <c r="B53" t="s">
        <v>52</v>
      </c>
      <c r="C53">
        <f>VLOOKUP(A53,Table83[],3,FALSE)</f>
        <v>28</v>
      </c>
      <c r="D53">
        <f>VLOOKUP(A53,Table83[],4,FALSE)</f>
        <v>0</v>
      </c>
      <c r="H53">
        <v>30441</v>
      </c>
      <c r="I53" t="s">
        <v>9</v>
      </c>
      <c r="J53">
        <v>468</v>
      </c>
      <c r="K53">
        <v>0</v>
      </c>
      <c r="N53" s="61">
        <v>30394</v>
      </c>
      <c r="O53" s="84">
        <v>779</v>
      </c>
      <c r="P53" s="84">
        <v>779</v>
      </c>
    </row>
    <row r="54" spans="1:16" x14ac:dyDescent="0.35">
      <c r="A54">
        <v>30430</v>
      </c>
      <c r="B54" t="s">
        <v>52</v>
      </c>
      <c r="C54">
        <f>VLOOKUP(A54,Table83[],3,FALSE)</f>
        <v>457</v>
      </c>
      <c r="D54">
        <f>VLOOKUP(A54,Table83[],4,FALSE)</f>
        <v>457</v>
      </c>
      <c r="H54">
        <v>30440</v>
      </c>
      <c r="I54" t="s">
        <v>8</v>
      </c>
      <c r="J54">
        <v>1702</v>
      </c>
      <c r="K54">
        <v>0</v>
      </c>
      <c r="N54" s="61">
        <v>30396</v>
      </c>
      <c r="O54" s="84">
        <v>576</v>
      </c>
      <c r="P54" s="84">
        <v>0</v>
      </c>
    </row>
    <row r="55" spans="1:16" x14ac:dyDescent="0.35">
      <c r="A55">
        <v>30364</v>
      </c>
      <c r="B55" t="s">
        <v>52</v>
      </c>
      <c r="C55">
        <f>VLOOKUP(A55,Table83[],3,FALSE)</f>
        <v>3356.6</v>
      </c>
      <c r="D55">
        <f>VLOOKUP(A55,Table83[],4,FALSE)</f>
        <v>0</v>
      </c>
      <c r="H55">
        <v>30439</v>
      </c>
      <c r="I55" t="s">
        <v>130</v>
      </c>
      <c r="J55">
        <v>669</v>
      </c>
      <c r="K55">
        <v>0</v>
      </c>
      <c r="N55" s="61">
        <v>30397</v>
      </c>
      <c r="O55" s="84">
        <v>546</v>
      </c>
      <c r="P55" s="84">
        <v>0</v>
      </c>
    </row>
    <row r="56" spans="1:16" x14ac:dyDescent="0.35">
      <c r="A56">
        <v>30472</v>
      </c>
      <c r="B56" t="s">
        <v>52</v>
      </c>
      <c r="C56">
        <f>VLOOKUP(A56,Table83[],3,FALSE)</f>
        <v>486</v>
      </c>
      <c r="D56">
        <f>VLOOKUP(A56,Table83[],4,FALSE)</f>
        <v>486</v>
      </c>
      <c r="H56">
        <v>30438</v>
      </c>
      <c r="I56" t="s">
        <v>8</v>
      </c>
      <c r="J56">
        <v>519</v>
      </c>
      <c r="K56">
        <v>0</v>
      </c>
      <c r="N56" s="61">
        <v>30398</v>
      </c>
      <c r="O56" s="84">
        <v>543</v>
      </c>
      <c r="P56" s="84">
        <v>0</v>
      </c>
    </row>
    <row r="57" spans="1:16" x14ac:dyDescent="0.35">
      <c r="A57">
        <v>30448</v>
      </c>
      <c r="B57" t="s">
        <v>52</v>
      </c>
      <c r="C57">
        <f>VLOOKUP(A57,Table83[],3,FALSE)</f>
        <v>664.5</v>
      </c>
      <c r="D57">
        <f>VLOOKUP(A57,Table83[],4,FALSE)</f>
        <v>0</v>
      </c>
      <c r="H57">
        <v>30437</v>
      </c>
      <c r="I57" t="s">
        <v>130</v>
      </c>
      <c r="J57">
        <v>90</v>
      </c>
      <c r="K57">
        <v>0</v>
      </c>
      <c r="N57" s="61">
        <v>30399</v>
      </c>
      <c r="O57" s="84">
        <v>1624</v>
      </c>
      <c r="P57" s="84">
        <v>0</v>
      </c>
    </row>
    <row r="58" spans="1:16" x14ac:dyDescent="0.35">
      <c r="A58">
        <v>30468</v>
      </c>
      <c r="B58" t="s">
        <v>52</v>
      </c>
      <c r="C58">
        <f>VLOOKUP(A58,Table83[],3,FALSE)</f>
        <v>2738</v>
      </c>
      <c r="D58">
        <f>VLOOKUP(A58,Table83[],4,FALSE)</f>
        <v>0</v>
      </c>
      <c r="H58">
        <v>30436</v>
      </c>
      <c r="I58" t="s">
        <v>9</v>
      </c>
      <c r="J58">
        <v>732</v>
      </c>
      <c r="K58">
        <v>0</v>
      </c>
      <c r="N58" s="61">
        <v>30400</v>
      </c>
      <c r="O58" s="84">
        <v>878</v>
      </c>
      <c r="P58" s="84">
        <v>0</v>
      </c>
    </row>
    <row r="59" spans="1:16" x14ac:dyDescent="0.35">
      <c r="A59">
        <v>30418</v>
      </c>
      <c r="B59" t="s">
        <v>52</v>
      </c>
      <c r="C59">
        <f>VLOOKUP(A59,Table83[],3,FALSE)</f>
        <v>930</v>
      </c>
      <c r="D59">
        <f>VLOOKUP(A59,Table83[],4,FALSE)</f>
        <v>0</v>
      </c>
      <c r="H59">
        <v>30435</v>
      </c>
      <c r="I59" t="s">
        <v>119</v>
      </c>
      <c r="J59">
        <v>894</v>
      </c>
      <c r="K59">
        <v>0</v>
      </c>
      <c r="N59" s="61">
        <v>30401</v>
      </c>
      <c r="O59" s="84">
        <v>177</v>
      </c>
      <c r="P59" s="84">
        <v>0</v>
      </c>
    </row>
    <row r="60" spans="1:16" x14ac:dyDescent="0.35">
      <c r="A60">
        <v>30441</v>
      </c>
      <c r="B60" t="s">
        <v>3</v>
      </c>
      <c r="C60">
        <f>VLOOKUP(A60,Table83[],3,FALSE)</f>
        <v>468</v>
      </c>
      <c r="D60">
        <f>VLOOKUP(A60,Table83[],4,FALSE)</f>
        <v>0</v>
      </c>
      <c r="H60">
        <v>30433</v>
      </c>
      <c r="I60" t="s">
        <v>11</v>
      </c>
      <c r="J60">
        <v>483.5</v>
      </c>
      <c r="K60">
        <v>0</v>
      </c>
      <c r="N60" s="61">
        <v>30403</v>
      </c>
      <c r="O60" s="84">
        <v>365</v>
      </c>
      <c r="P60" s="84">
        <v>365</v>
      </c>
    </row>
    <row r="61" spans="1:16" x14ac:dyDescent="0.35">
      <c r="A61">
        <v>30443</v>
      </c>
      <c r="B61" t="s">
        <v>3</v>
      </c>
      <c r="C61">
        <f>VLOOKUP(A61,Table83[],3,FALSE)</f>
        <v>500</v>
      </c>
      <c r="D61">
        <f>VLOOKUP(A61,Table83[],4,FALSE)</f>
        <v>0</v>
      </c>
      <c r="H61">
        <v>30432</v>
      </c>
      <c r="I61" t="s">
        <v>11</v>
      </c>
      <c r="J61">
        <v>1592</v>
      </c>
      <c r="K61">
        <v>0</v>
      </c>
      <c r="N61" s="61">
        <v>30404</v>
      </c>
      <c r="O61" s="84">
        <v>5854.5</v>
      </c>
      <c r="P61" s="84">
        <v>0</v>
      </c>
    </row>
    <row r="62" spans="1:16" x14ac:dyDescent="0.35">
      <c r="A62">
        <v>30374</v>
      </c>
      <c r="B62" t="s">
        <v>3</v>
      </c>
      <c r="C62">
        <f>VLOOKUP(A62,Table83[],3,FALSE)</f>
        <v>925</v>
      </c>
      <c r="D62">
        <f>VLOOKUP(A62,Table83[],4,FALSE)</f>
        <v>0</v>
      </c>
      <c r="H62">
        <v>30431</v>
      </c>
      <c r="I62" t="s">
        <v>130</v>
      </c>
      <c r="J62">
        <v>458</v>
      </c>
      <c r="K62">
        <v>0</v>
      </c>
      <c r="N62" s="61">
        <v>30405</v>
      </c>
      <c r="O62" s="84">
        <v>789</v>
      </c>
      <c r="P62" s="84">
        <v>0</v>
      </c>
    </row>
    <row r="63" spans="1:16" x14ac:dyDescent="0.35">
      <c r="A63">
        <v>30436</v>
      </c>
      <c r="B63" t="s">
        <v>3</v>
      </c>
      <c r="C63">
        <f>VLOOKUP(A63,Table83[],3,FALSE)</f>
        <v>732</v>
      </c>
      <c r="D63">
        <f>VLOOKUP(A63,Table83[],4,FALSE)</f>
        <v>0</v>
      </c>
      <c r="H63">
        <v>30430</v>
      </c>
      <c r="I63" t="s">
        <v>53</v>
      </c>
      <c r="J63">
        <v>457</v>
      </c>
      <c r="K63">
        <v>457</v>
      </c>
      <c r="N63" s="61">
        <v>30406</v>
      </c>
      <c r="O63" s="84">
        <v>140</v>
      </c>
      <c r="P63" s="84">
        <v>0</v>
      </c>
    </row>
    <row r="64" spans="1:16" x14ac:dyDescent="0.35">
      <c r="A64">
        <v>30429</v>
      </c>
      <c r="B64" t="s">
        <v>3</v>
      </c>
      <c r="C64">
        <f>VLOOKUP(A64,Table83[],3,FALSE)</f>
        <v>524</v>
      </c>
      <c r="D64">
        <f>VLOOKUP(A64,Table83[],4,FALSE)</f>
        <v>524</v>
      </c>
      <c r="H64">
        <v>30429</v>
      </c>
      <c r="I64" t="s">
        <v>9</v>
      </c>
      <c r="J64">
        <v>524</v>
      </c>
      <c r="K64">
        <v>524</v>
      </c>
      <c r="N64" s="61">
        <v>30407</v>
      </c>
      <c r="O64" s="84">
        <v>1515</v>
      </c>
      <c r="P64" s="84">
        <v>0</v>
      </c>
    </row>
    <row r="65" spans="1:16" x14ac:dyDescent="0.35">
      <c r="A65">
        <v>30361</v>
      </c>
      <c r="B65" t="s">
        <v>3</v>
      </c>
      <c r="C65">
        <f>VLOOKUP(A65,Table83[],3,FALSE)</f>
        <v>1062</v>
      </c>
      <c r="D65">
        <f>VLOOKUP(A65,Table83[],4,FALSE)</f>
        <v>0</v>
      </c>
      <c r="H65">
        <v>30428</v>
      </c>
      <c r="I65" t="s">
        <v>9</v>
      </c>
      <c r="J65">
        <v>750</v>
      </c>
      <c r="K65">
        <v>0</v>
      </c>
      <c r="N65" s="61">
        <v>30408</v>
      </c>
      <c r="O65" s="84">
        <v>1612</v>
      </c>
      <c r="P65" s="84">
        <v>0</v>
      </c>
    </row>
    <row r="66" spans="1:16" x14ac:dyDescent="0.35">
      <c r="A66">
        <v>30288</v>
      </c>
      <c r="B66" t="s">
        <v>3</v>
      </c>
      <c r="C66">
        <f>VLOOKUP(A66,Table83[],3,FALSE)</f>
        <v>630</v>
      </c>
      <c r="D66">
        <f>VLOOKUP(A66,Table83[],4,FALSE)</f>
        <v>0</v>
      </c>
      <c r="H66">
        <v>30427</v>
      </c>
      <c r="I66" t="s">
        <v>53</v>
      </c>
      <c r="J66">
        <v>28</v>
      </c>
      <c r="K66">
        <v>0</v>
      </c>
      <c r="N66" s="61">
        <v>30409</v>
      </c>
      <c r="O66" s="84">
        <v>822</v>
      </c>
      <c r="P66" s="84">
        <v>0</v>
      </c>
    </row>
    <row r="67" spans="1:16" x14ac:dyDescent="0.35">
      <c r="A67">
        <v>30222</v>
      </c>
      <c r="B67" t="s">
        <v>3</v>
      </c>
      <c r="C67">
        <f>VLOOKUP(A67,Table83[],3,FALSE)</f>
        <v>494</v>
      </c>
      <c r="D67">
        <f>VLOOKUP(A67,Table83[],4,FALSE)</f>
        <v>0</v>
      </c>
      <c r="H67">
        <v>30426</v>
      </c>
      <c r="I67" t="s">
        <v>18</v>
      </c>
      <c r="J67">
        <v>1418</v>
      </c>
      <c r="K67">
        <v>0</v>
      </c>
      <c r="N67" s="61">
        <v>30410</v>
      </c>
      <c r="O67" s="84">
        <v>1851</v>
      </c>
      <c r="P67" s="84">
        <v>0</v>
      </c>
    </row>
    <row r="68" spans="1:16" x14ac:dyDescent="0.35">
      <c r="A68">
        <v>30236</v>
      </c>
      <c r="B68" t="s">
        <v>3</v>
      </c>
      <c r="C68">
        <f>VLOOKUP(A68,Table83[],3,FALSE)</f>
        <v>420</v>
      </c>
      <c r="D68">
        <f>VLOOKUP(A68,Table83[],4,FALSE)</f>
        <v>420</v>
      </c>
      <c r="H68">
        <v>30424</v>
      </c>
      <c r="I68" t="s">
        <v>8</v>
      </c>
      <c r="J68">
        <v>513</v>
      </c>
      <c r="K68">
        <v>0</v>
      </c>
      <c r="N68" s="61">
        <v>30411</v>
      </c>
      <c r="O68" s="84">
        <v>378</v>
      </c>
      <c r="P68" s="84">
        <v>0</v>
      </c>
    </row>
    <row r="69" spans="1:16" x14ac:dyDescent="0.35">
      <c r="A69">
        <v>30369</v>
      </c>
      <c r="B69" t="s">
        <v>3</v>
      </c>
      <c r="C69">
        <f>VLOOKUP(A69,Table83[],3,FALSE)</f>
        <v>556</v>
      </c>
      <c r="D69">
        <f>VLOOKUP(A69,Table83[],4,FALSE)</f>
        <v>0</v>
      </c>
      <c r="H69">
        <v>30422</v>
      </c>
      <c r="I69" t="s">
        <v>18</v>
      </c>
      <c r="J69">
        <v>1358.3</v>
      </c>
      <c r="K69">
        <v>0</v>
      </c>
      <c r="N69" s="61">
        <v>30413</v>
      </c>
      <c r="O69" s="84">
        <v>505</v>
      </c>
      <c r="P69" s="84">
        <v>505</v>
      </c>
    </row>
    <row r="70" spans="1:16" x14ac:dyDescent="0.35">
      <c r="A70">
        <v>30428</v>
      </c>
      <c r="B70" t="s">
        <v>3</v>
      </c>
      <c r="C70">
        <f>VLOOKUP(A70,Table83[],3,FALSE)</f>
        <v>750</v>
      </c>
      <c r="D70">
        <f>VLOOKUP(A70,Table83[],4,FALSE)</f>
        <v>0</v>
      </c>
      <c r="H70">
        <v>30421</v>
      </c>
      <c r="I70" t="s">
        <v>130</v>
      </c>
      <c r="J70">
        <v>466</v>
      </c>
      <c r="K70">
        <v>0</v>
      </c>
      <c r="N70" s="61">
        <v>30414</v>
      </c>
      <c r="O70" s="84">
        <v>1097</v>
      </c>
      <c r="P70" s="84">
        <v>0</v>
      </c>
    </row>
    <row r="71" spans="1:16" x14ac:dyDescent="0.35">
      <c r="A71">
        <v>30474</v>
      </c>
      <c r="B71" t="s">
        <v>3</v>
      </c>
      <c r="C71">
        <f>VLOOKUP(A71,Table83[],3,FALSE)</f>
        <v>788</v>
      </c>
      <c r="D71">
        <f>VLOOKUP(A71,Table83[],4,FALSE)</f>
        <v>0</v>
      </c>
      <c r="H71">
        <v>30420</v>
      </c>
      <c r="I71" t="s">
        <v>8</v>
      </c>
      <c r="J71">
        <v>263</v>
      </c>
      <c r="K71">
        <v>0</v>
      </c>
      <c r="N71" s="61">
        <v>30415</v>
      </c>
      <c r="O71" s="84">
        <v>612</v>
      </c>
      <c r="P71" s="84">
        <v>0</v>
      </c>
    </row>
    <row r="72" spans="1:16" x14ac:dyDescent="0.35">
      <c r="A72">
        <v>30463</v>
      </c>
      <c r="B72" t="s">
        <v>3</v>
      </c>
      <c r="C72">
        <f>VLOOKUP(A72,Table83[],3,FALSE)</f>
        <v>720</v>
      </c>
      <c r="D72">
        <f>VLOOKUP(A72,Table83[],4,FALSE)</f>
        <v>0</v>
      </c>
      <c r="H72">
        <v>30418</v>
      </c>
      <c r="I72" t="s">
        <v>53</v>
      </c>
      <c r="J72">
        <v>930</v>
      </c>
      <c r="K72">
        <v>0</v>
      </c>
      <c r="N72" s="61">
        <v>30416</v>
      </c>
      <c r="O72" s="84">
        <v>2212</v>
      </c>
      <c r="P72" s="84">
        <v>0</v>
      </c>
    </row>
    <row r="73" spans="1:16" x14ac:dyDescent="0.35">
      <c r="A73">
        <v>30459</v>
      </c>
      <c r="B73" t="s">
        <v>3</v>
      </c>
      <c r="C73">
        <f>VLOOKUP(A73,Table83[],3,FALSE)</f>
        <v>2165</v>
      </c>
      <c r="D73">
        <f>VLOOKUP(A73,Table83[],4,FALSE)</f>
        <v>0</v>
      </c>
      <c r="H73">
        <v>30417</v>
      </c>
      <c r="I73" t="s">
        <v>18</v>
      </c>
      <c r="J73">
        <v>822</v>
      </c>
      <c r="K73">
        <v>0</v>
      </c>
      <c r="N73" s="61">
        <v>30417</v>
      </c>
      <c r="O73" s="84">
        <v>822</v>
      </c>
      <c r="P73" s="84">
        <v>0</v>
      </c>
    </row>
    <row r="74" spans="1:16" x14ac:dyDescent="0.35">
      <c r="A74">
        <v>30466</v>
      </c>
      <c r="B74" t="s">
        <v>3</v>
      </c>
      <c r="C74">
        <f>VLOOKUP(A74,Table83[],3,FALSE)</f>
        <v>819</v>
      </c>
      <c r="D74">
        <f>VLOOKUP(A74,Table83[],4,FALSE)</f>
        <v>819</v>
      </c>
      <c r="H74">
        <v>30416</v>
      </c>
      <c r="I74" t="s">
        <v>119</v>
      </c>
      <c r="J74">
        <v>1106</v>
      </c>
      <c r="K74">
        <v>0</v>
      </c>
      <c r="N74" s="61">
        <v>30418</v>
      </c>
      <c r="O74" s="84">
        <v>930</v>
      </c>
      <c r="P74" s="84">
        <v>0</v>
      </c>
    </row>
    <row r="75" spans="1:16" x14ac:dyDescent="0.35">
      <c r="A75">
        <v>30477</v>
      </c>
      <c r="B75" t="s">
        <v>3</v>
      </c>
      <c r="C75">
        <f>VLOOKUP(A75,Table83[],3,FALSE)</f>
        <v>897</v>
      </c>
      <c r="D75">
        <f>VLOOKUP(A75,Table83[],4,FALSE)</f>
        <v>0</v>
      </c>
      <c r="H75">
        <v>30415</v>
      </c>
      <c r="I75" t="s">
        <v>111</v>
      </c>
      <c r="J75">
        <v>612</v>
      </c>
      <c r="K75">
        <v>0</v>
      </c>
      <c r="N75" s="61">
        <v>30420</v>
      </c>
      <c r="O75" s="84">
        <v>263</v>
      </c>
      <c r="P75" s="84">
        <v>0</v>
      </c>
    </row>
    <row r="76" spans="1:16" x14ac:dyDescent="0.35">
      <c r="A76">
        <v>30497</v>
      </c>
      <c r="B76" t="s">
        <v>128</v>
      </c>
      <c r="C76">
        <f>VLOOKUP(A76,Table83[],3,FALSE)</f>
        <v>403</v>
      </c>
      <c r="D76">
        <f>VLOOKUP(A76,Table83[],4,FALSE)</f>
        <v>0</v>
      </c>
      <c r="H76">
        <v>30414</v>
      </c>
      <c r="I76" t="s">
        <v>130</v>
      </c>
      <c r="J76">
        <v>1097</v>
      </c>
      <c r="K76">
        <v>0</v>
      </c>
      <c r="N76" s="61">
        <v>30421</v>
      </c>
      <c r="O76" s="84">
        <v>466</v>
      </c>
      <c r="P76" s="84">
        <v>0</v>
      </c>
    </row>
    <row r="77" spans="1:16" x14ac:dyDescent="0.35">
      <c r="A77">
        <v>30439</v>
      </c>
      <c r="B77" t="s">
        <v>128</v>
      </c>
      <c r="C77">
        <f>VLOOKUP(A77,Table83[],3,FALSE)</f>
        <v>669</v>
      </c>
      <c r="D77">
        <f>VLOOKUP(A77,Table83[],4,FALSE)</f>
        <v>0</v>
      </c>
      <c r="H77">
        <v>30413</v>
      </c>
      <c r="I77" t="s">
        <v>91</v>
      </c>
      <c r="J77">
        <v>505</v>
      </c>
      <c r="K77">
        <v>505</v>
      </c>
      <c r="N77" s="61">
        <v>30422</v>
      </c>
      <c r="O77" s="84">
        <v>1358.3</v>
      </c>
      <c r="P77" s="84">
        <v>0</v>
      </c>
    </row>
    <row r="78" spans="1:16" x14ac:dyDescent="0.35">
      <c r="A78">
        <v>30494</v>
      </c>
      <c r="B78" t="s">
        <v>128</v>
      </c>
      <c r="C78">
        <f>VLOOKUP(A78,Table83[],3,FALSE)</f>
        <v>242</v>
      </c>
      <c r="D78">
        <f>VLOOKUP(A78,Table83[],4,FALSE)</f>
        <v>0</v>
      </c>
      <c r="H78">
        <v>30411</v>
      </c>
      <c r="I78" t="s">
        <v>8</v>
      </c>
      <c r="J78">
        <v>378</v>
      </c>
      <c r="K78">
        <v>0</v>
      </c>
      <c r="N78" s="61">
        <v>30424</v>
      </c>
      <c r="O78" s="84">
        <v>513</v>
      </c>
      <c r="P78" s="84">
        <v>0</v>
      </c>
    </row>
    <row r="79" spans="1:16" x14ac:dyDescent="0.35">
      <c r="A79">
        <v>30382</v>
      </c>
      <c r="B79" t="s">
        <v>128</v>
      </c>
      <c r="C79">
        <f>VLOOKUP(A79,Table83[],3,FALSE)</f>
        <v>607</v>
      </c>
      <c r="D79">
        <f>VLOOKUP(A79,Table83[],4,FALSE)</f>
        <v>0</v>
      </c>
      <c r="H79">
        <v>30410</v>
      </c>
      <c r="I79" t="s">
        <v>91</v>
      </c>
      <c r="J79">
        <v>1851</v>
      </c>
      <c r="K79">
        <v>0</v>
      </c>
      <c r="N79" s="61">
        <v>30426</v>
      </c>
      <c r="O79" s="84">
        <v>1418</v>
      </c>
      <c r="P79" s="84">
        <v>0</v>
      </c>
    </row>
    <row r="80" spans="1:16" x14ac:dyDescent="0.35">
      <c r="A80">
        <v>30073</v>
      </c>
      <c r="B80" t="s">
        <v>128</v>
      </c>
      <c r="C80">
        <f>VLOOKUP(A80,Table83[],3,FALSE)</f>
        <v>1771</v>
      </c>
      <c r="D80">
        <f>VLOOKUP(A80,Table83[],4,FALSE)</f>
        <v>0</v>
      </c>
      <c r="H80">
        <v>30409</v>
      </c>
      <c r="I80" t="s">
        <v>18</v>
      </c>
      <c r="J80">
        <v>822</v>
      </c>
      <c r="K80">
        <v>0</v>
      </c>
      <c r="N80" s="61">
        <v>30427</v>
      </c>
      <c r="O80" s="84">
        <v>28</v>
      </c>
      <c r="P80" s="84">
        <v>0</v>
      </c>
    </row>
    <row r="81" spans="1:16" x14ac:dyDescent="0.35">
      <c r="A81">
        <v>30414</v>
      </c>
      <c r="B81" t="s">
        <v>128</v>
      </c>
      <c r="C81">
        <f>VLOOKUP(A81,Table83[],3,FALSE)</f>
        <v>1097</v>
      </c>
      <c r="D81">
        <f>VLOOKUP(A81,Table83[],4,FALSE)</f>
        <v>0</v>
      </c>
      <c r="H81">
        <v>30408</v>
      </c>
      <c r="I81" t="s">
        <v>18</v>
      </c>
      <c r="J81">
        <v>1612</v>
      </c>
      <c r="K81">
        <v>0</v>
      </c>
      <c r="N81" s="61">
        <v>30428</v>
      </c>
      <c r="O81" s="84">
        <v>750</v>
      </c>
      <c r="P81" s="84">
        <v>0</v>
      </c>
    </row>
    <row r="82" spans="1:16" x14ac:dyDescent="0.35">
      <c r="A82">
        <v>30437</v>
      </c>
      <c r="B82" t="s">
        <v>128</v>
      </c>
      <c r="C82">
        <f>VLOOKUP(A82,Table83[],3,FALSE)</f>
        <v>90</v>
      </c>
      <c r="D82">
        <f>VLOOKUP(A82,Table83[],4,FALSE)</f>
        <v>0</v>
      </c>
      <c r="H82">
        <v>30407</v>
      </c>
      <c r="I82" t="s">
        <v>8</v>
      </c>
      <c r="J82">
        <v>1515</v>
      </c>
      <c r="K82">
        <v>0</v>
      </c>
      <c r="N82" s="61">
        <v>30429</v>
      </c>
      <c r="O82" s="84">
        <v>524</v>
      </c>
      <c r="P82" s="84">
        <v>524</v>
      </c>
    </row>
    <row r="83" spans="1:16" x14ac:dyDescent="0.35">
      <c r="A83">
        <v>30431</v>
      </c>
      <c r="B83" t="s">
        <v>128</v>
      </c>
      <c r="C83">
        <f>VLOOKUP(A83,Table83[],3,FALSE)</f>
        <v>458</v>
      </c>
      <c r="D83">
        <f>VLOOKUP(A83,Table83[],4,FALSE)</f>
        <v>0</v>
      </c>
      <c r="H83">
        <v>30406</v>
      </c>
      <c r="I83" t="s">
        <v>119</v>
      </c>
      <c r="J83">
        <v>140</v>
      </c>
      <c r="K83">
        <v>0</v>
      </c>
      <c r="N83" s="61">
        <v>30430</v>
      </c>
      <c r="O83" s="84">
        <v>457</v>
      </c>
      <c r="P83" s="84">
        <v>457</v>
      </c>
    </row>
    <row r="84" spans="1:16" x14ac:dyDescent="0.35">
      <c r="A84">
        <v>30421</v>
      </c>
      <c r="B84" t="s">
        <v>128</v>
      </c>
      <c r="C84">
        <f>VLOOKUP(A84,Table83[],3,FALSE)</f>
        <v>466</v>
      </c>
      <c r="D84">
        <f>VLOOKUP(A84,Table83[],4,FALSE)</f>
        <v>0</v>
      </c>
      <c r="H84">
        <v>30405</v>
      </c>
      <c r="I84" t="s">
        <v>119</v>
      </c>
      <c r="J84">
        <v>789</v>
      </c>
      <c r="K84">
        <v>0</v>
      </c>
      <c r="N84" s="61">
        <v>30431</v>
      </c>
      <c r="O84" s="84">
        <v>458</v>
      </c>
      <c r="P84" s="84">
        <v>0</v>
      </c>
    </row>
    <row r="85" spans="1:16" x14ac:dyDescent="0.35">
      <c r="A85">
        <v>30489</v>
      </c>
      <c r="B85" t="s">
        <v>50</v>
      </c>
      <c r="C85">
        <f>VLOOKUP(A85,Table83[],3,FALSE)</f>
        <v>449</v>
      </c>
      <c r="D85">
        <f>VLOOKUP(A85,Table83[],4,FALSE)</f>
        <v>0</v>
      </c>
      <c r="H85">
        <v>30404</v>
      </c>
      <c r="I85" t="s">
        <v>131</v>
      </c>
      <c r="J85">
        <v>5854.5</v>
      </c>
      <c r="K85">
        <v>0</v>
      </c>
      <c r="N85" s="61">
        <v>30432</v>
      </c>
      <c r="O85" s="84">
        <v>1592</v>
      </c>
      <c r="P85" s="84">
        <v>0</v>
      </c>
    </row>
    <row r="86" spans="1:16" x14ac:dyDescent="0.35">
      <c r="A86">
        <v>30460</v>
      </c>
      <c r="B86" t="s">
        <v>50</v>
      </c>
      <c r="C86">
        <f>VLOOKUP(A86,Table83[],3,FALSE)</f>
        <v>593</v>
      </c>
      <c r="D86">
        <f>VLOOKUP(A86,Table83[],4,FALSE)</f>
        <v>0</v>
      </c>
      <c r="H86">
        <v>30403</v>
      </c>
      <c r="I86" t="s">
        <v>8</v>
      </c>
      <c r="J86">
        <v>365</v>
      </c>
      <c r="K86">
        <v>365</v>
      </c>
      <c r="N86" s="61">
        <v>30433</v>
      </c>
      <c r="O86" s="84">
        <v>483.5</v>
      </c>
      <c r="P86" s="84">
        <v>0</v>
      </c>
    </row>
    <row r="87" spans="1:16" x14ac:dyDescent="0.35">
      <c r="A87">
        <v>30394</v>
      </c>
      <c r="B87" t="s">
        <v>50</v>
      </c>
      <c r="C87">
        <f>VLOOKUP(A87,Table83[],3,FALSE)</f>
        <v>779</v>
      </c>
      <c r="D87">
        <f>VLOOKUP(A87,Table83[],4,FALSE)</f>
        <v>779</v>
      </c>
      <c r="H87">
        <v>30401</v>
      </c>
      <c r="I87" t="s">
        <v>53</v>
      </c>
      <c r="J87">
        <v>177</v>
      </c>
      <c r="K87">
        <v>0</v>
      </c>
      <c r="N87" s="61">
        <v>30435</v>
      </c>
      <c r="O87" s="84">
        <v>894</v>
      </c>
      <c r="P87" s="84">
        <v>0</v>
      </c>
    </row>
    <row r="88" spans="1:16" x14ac:dyDescent="0.35">
      <c r="A88">
        <v>30246</v>
      </c>
      <c r="B88" t="s">
        <v>50</v>
      </c>
      <c r="C88">
        <f>VLOOKUP(A88,Table83[],3,FALSE)</f>
        <v>544</v>
      </c>
      <c r="D88">
        <f>VLOOKUP(A88,Table83[],4,FALSE)</f>
        <v>0</v>
      </c>
      <c r="H88">
        <v>30400</v>
      </c>
      <c r="I88" t="s">
        <v>119</v>
      </c>
      <c r="J88">
        <v>878</v>
      </c>
      <c r="K88">
        <v>0</v>
      </c>
      <c r="N88" s="61">
        <v>30436</v>
      </c>
      <c r="O88" s="84">
        <v>732</v>
      </c>
      <c r="P88" s="84">
        <v>0</v>
      </c>
    </row>
    <row r="89" spans="1:16" x14ac:dyDescent="0.35">
      <c r="A89">
        <v>30362</v>
      </c>
      <c r="B89" t="s">
        <v>50</v>
      </c>
      <c r="C89">
        <f>VLOOKUP(A89,Table83[],3,FALSE)</f>
        <v>504.65</v>
      </c>
      <c r="D89">
        <f>VLOOKUP(A89,Table83[],4,FALSE)</f>
        <v>0</v>
      </c>
      <c r="H89">
        <v>30399</v>
      </c>
      <c r="I89" t="s">
        <v>119</v>
      </c>
      <c r="J89">
        <v>1624</v>
      </c>
      <c r="K89">
        <v>0</v>
      </c>
      <c r="N89" s="61">
        <v>30437</v>
      </c>
      <c r="O89" s="84">
        <v>90</v>
      </c>
      <c r="P89" s="84">
        <v>0</v>
      </c>
    </row>
    <row r="90" spans="1:16" x14ac:dyDescent="0.35">
      <c r="A90">
        <v>30455</v>
      </c>
      <c r="B90" t="s">
        <v>50</v>
      </c>
      <c r="C90">
        <f>VLOOKUP(A90,Table83[],3,FALSE)</f>
        <v>653</v>
      </c>
      <c r="D90">
        <f>VLOOKUP(A90,Table83[],4,FALSE)</f>
        <v>0</v>
      </c>
      <c r="H90">
        <v>30398</v>
      </c>
      <c r="I90" t="s">
        <v>53</v>
      </c>
      <c r="J90">
        <v>543</v>
      </c>
      <c r="K90">
        <v>0</v>
      </c>
      <c r="N90" s="61">
        <v>30438</v>
      </c>
      <c r="O90" s="84">
        <v>519</v>
      </c>
      <c r="P90" s="84">
        <v>0</v>
      </c>
    </row>
    <row r="91" spans="1:16" x14ac:dyDescent="0.35">
      <c r="A91">
        <v>30410</v>
      </c>
      <c r="B91" t="s">
        <v>50</v>
      </c>
      <c r="C91">
        <f>VLOOKUP(A91,Table83[],3,FALSE)</f>
        <v>1851</v>
      </c>
      <c r="D91">
        <f>VLOOKUP(A91,Table83[],4,FALSE)</f>
        <v>0</v>
      </c>
      <c r="H91">
        <v>30397</v>
      </c>
      <c r="I91" t="s">
        <v>11</v>
      </c>
      <c r="J91">
        <v>546</v>
      </c>
      <c r="K91">
        <v>0</v>
      </c>
      <c r="N91" s="61">
        <v>30439</v>
      </c>
      <c r="O91" s="84">
        <v>669</v>
      </c>
      <c r="P91" s="84">
        <v>0</v>
      </c>
    </row>
    <row r="92" spans="1:16" x14ac:dyDescent="0.35">
      <c r="A92">
        <v>30413</v>
      </c>
      <c r="B92" t="s">
        <v>50</v>
      </c>
      <c r="C92">
        <f>VLOOKUP(A92,Table83[],3,FALSE)</f>
        <v>505</v>
      </c>
      <c r="D92">
        <f>VLOOKUP(A92,Table83[],4,FALSE)</f>
        <v>505</v>
      </c>
      <c r="H92">
        <v>30396</v>
      </c>
      <c r="I92" t="s">
        <v>18</v>
      </c>
      <c r="J92">
        <v>576</v>
      </c>
      <c r="K92">
        <v>0</v>
      </c>
      <c r="N92" s="61">
        <v>30440</v>
      </c>
      <c r="O92" s="84">
        <v>1702</v>
      </c>
      <c r="P92" s="84">
        <v>0</v>
      </c>
    </row>
    <row r="93" spans="1:16" x14ac:dyDescent="0.35">
      <c r="A93">
        <v>30495</v>
      </c>
      <c r="B93" t="s">
        <v>50</v>
      </c>
      <c r="C93">
        <f>VLOOKUP(A93,Table83[],3,FALSE)</f>
        <v>1397</v>
      </c>
      <c r="D93">
        <f>VLOOKUP(A93,Table83[],4,FALSE)</f>
        <v>0</v>
      </c>
      <c r="H93">
        <v>30394</v>
      </c>
      <c r="I93" t="s">
        <v>91</v>
      </c>
      <c r="J93">
        <v>779</v>
      </c>
      <c r="K93">
        <v>779</v>
      </c>
      <c r="N93" s="61">
        <v>30441</v>
      </c>
      <c r="O93" s="84">
        <v>468</v>
      </c>
      <c r="P93" s="84">
        <v>0</v>
      </c>
    </row>
    <row r="94" spans="1:16" x14ac:dyDescent="0.35">
      <c r="A94">
        <v>30387</v>
      </c>
      <c r="B94" t="s">
        <v>50</v>
      </c>
      <c r="C94">
        <f>VLOOKUP(A94,Table83[],3,FALSE)</f>
        <v>1401</v>
      </c>
      <c r="D94">
        <f>VLOOKUP(A94,Table83[],4,FALSE)</f>
        <v>0</v>
      </c>
      <c r="H94">
        <v>30393</v>
      </c>
      <c r="I94" t="s">
        <v>119</v>
      </c>
      <c r="J94">
        <v>471</v>
      </c>
      <c r="K94">
        <v>0</v>
      </c>
      <c r="N94" s="61">
        <v>30442</v>
      </c>
      <c r="O94" s="84">
        <v>3211</v>
      </c>
      <c r="P94" s="84">
        <v>3211</v>
      </c>
    </row>
    <row r="95" spans="1:16" x14ac:dyDescent="0.35">
      <c r="A95">
        <v>30359</v>
      </c>
      <c r="B95" t="s">
        <v>129</v>
      </c>
      <c r="C95">
        <f>VLOOKUP(A95,Table83[],3,FALSE)</f>
        <v>466</v>
      </c>
      <c r="D95">
        <f>VLOOKUP(A95,Table83[],4,FALSE)</f>
        <v>0</v>
      </c>
      <c r="H95">
        <v>30392</v>
      </c>
      <c r="I95" t="s">
        <v>18</v>
      </c>
      <c r="J95">
        <v>749</v>
      </c>
      <c r="K95">
        <v>0</v>
      </c>
      <c r="N95" s="61">
        <v>30443</v>
      </c>
      <c r="O95" s="84">
        <v>500</v>
      </c>
      <c r="P95" s="84">
        <v>0</v>
      </c>
    </row>
    <row r="96" spans="1:16" x14ac:dyDescent="0.35">
      <c r="A96">
        <v>30397</v>
      </c>
      <c r="B96" t="s">
        <v>129</v>
      </c>
      <c r="C96">
        <f>VLOOKUP(A96,Table83[],3,FALSE)</f>
        <v>546</v>
      </c>
      <c r="D96">
        <f>VLOOKUP(A96,Table83[],4,FALSE)</f>
        <v>0</v>
      </c>
      <c r="H96">
        <v>30389</v>
      </c>
      <c r="I96" t="s">
        <v>18</v>
      </c>
      <c r="J96">
        <v>591</v>
      </c>
      <c r="K96">
        <v>0</v>
      </c>
      <c r="N96" s="61">
        <v>30444</v>
      </c>
      <c r="O96" s="84">
        <v>638</v>
      </c>
      <c r="P96" s="84">
        <v>0</v>
      </c>
    </row>
    <row r="97" spans="1:16" x14ac:dyDescent="0.35">
      <c r="A97">
        <v>30491</v>
      </c>
      <c r="B97" t="s">
        <v>129</v>
      </c>
      <c r="C97">
        <f>VLOOKUP(A97,Table83[],3,FALSE)</f>
        <v>876</v>
      </c>
      <c r="D97">
        <f>VLOOKUP(A97,Table83[],4,FALSE)</f>
        <v>0</v>
      </c>
      <c r="H97">
        <v>30387</v>
      </c>
      <c r="I97" t="s">
        <v>91</v>
      </c>
      <c r="J97">
        <v>1401</v>
      </c>
      <c r="K97">
        <v>0</v>
      </c>
      <c r="N97" s="61">
        <v>30445</v>
      </c>
      <c r="O97" s="84">
        <v>382</v>
      </c>
      <c r="P97" s="84">
        <v>0</v>
      </c>
    </row>
    <row r="98" spans="1:16" x14ac:dyDescent="0.35">
      <c r="A98">
        <v>30365</v>
      </c>
      <c r="B98" t="s">
        <v>129</v>
      </c>
      <c r="C98">
        <f>VLOOKUP(A98,Table83[],3,FALSE)</f>
        <v>303</v>
      </c>
      <c r="D98">
        <f>VLOOKUP(A98,Table83[],4,FALSE)</f>
        <v>0</v>
      </c>
      <c r="H98">
        <v>30385</v>
      </c>
      <c r="I98" t="s">
        <v>18</v>
      </c>
      <c r="J98">
        <v>1058</v>
      </c>
      <c r="K98">
        <v>0</v>
      </c>
      <c r="N98" s="61">
        <v>30446</v>
      </c>
      <c r="O98" s="84">
        <v>629</v>
      </c>
      <c r="P98" s="84">
        <v>0</v>
      </c>
    </row>
    <row r="99" spans="1:16" x14ac:dyDescent="0.35">
      <c r="A99">
        <v>30483</v>
      </c>
      <c r="B99" t="s">
        <v>129</v>
      </c>
      <c r="C99">
        <f>VLOOKUP(A99,Table83[],3,FALSE)</f>
        <v>472</v>
      </c>
      <c r="D99">
        <f>VLOOKUP(A99,Table83[],4,FALSE)</f>
        <v>472</v>
      </c>
      <c r="H99">
        <v>30383</v>
      </c>
      <c r="I99" t="s">
        <v>53</v>
      </c>
      <c r="J99">
        <v>1357</v>
      </c>
      <c r="K99">
        <v>0</v>
      </c>
      <c r="N99" s="61">
        <v>30447</v>
      </c>
      <c r="O99" s="84">
        <v>2088</v>
      </c>
      <c r="P99" s="84">
        <v>0</v>
      </c>
    </row>
    <row r="100" spans="1:16" x14ac:dyDescent="0.35">
      <c r="A100">
        <v>30479</v>
      </c>
      <c r="B100" t="s">
        <v>38</v>
      </c>
      <c r="C100">
        <f>VLOOKUP(A100,Table83[],3,FALSE)</f>
        <v>505</v>
      </c>
      <c r="D100">
        <f>VLOOKUP(A100,Table83[],4,FALSE)</f>
        <v>0</v>
      </c>
      <c r="H100">
        <v>30382</v>
      </c>
      <c r="I100" t="s">
        <v>130</v>
      </c>
      <c r="J100">
        <v>607</v>
      </c>
      <c r="K100">
        <v>0</v>
      </c>
      <c r="N100" s="61">
        <v>30448</v>
      </c>
      <c r="O100" s="84">
        <v>664.5</v>
      </c>
      <c r="P100" s="84">
        <v>0</v>
      </c>
    </row>
    <row r="101" spans="1:16" x14ac:dyDescent="0.35">
      <c r="A101">
        <v>30422</v>
      </c>
      <c r="B101" t="s">
        <v>38</v>
      </c>
      <c r="C101">
        <f>VLOOKUP(A101,Table83[],3,FALSE)</f>
        <v>1358.3</v>
      </c>
      <c r="D101">
        <f>VLOOKUP(A101,Table83[],4,FALSE)</f>
        <v>0</v>
      </c>
      <c r="H101">
        <v>30381</v>
      </c>
      <c r="I101" t="s">
        <v>53</v>
      </c>
      <c r="J101">
        <v>332</v>
      </c>
      <c r="K101">
        <v>0</v>
      </c>
      <c r="N101" s="61">
        <v>30449</v>
      </c>
      <c r="O101" s="84">
        <v>502</v>
      </c>
      <c r="P101" s="84">
        <v>0</v>
      </c>
    </row>
    <row r="102" spans="1:16" x14ac:dyDescent="0.35">
      <c r="A102">
        <v>30426</v>
      </c>
      <c r="B102" t="s">
        <v>38</v>
      </c>
      <c r="C102">
        <f>VLOOKUP(A102,Table83[],3,FALSE)</f>
        <v>1418</v>
      </c>
      <c r="D102">
        <f>VLOOKUP(A102,Table83[],4,FALSE)</f>
        <v>0</v>
      </c>
      <c r="H102">
        <v>30380</v>
      </c>
      <c r="I102" t="s">
        <v>11</v>
      </c>
      <c r="J102">
        <v>456</v>
      </c>
      <c r="K102">
        <v>0</v>
      </c>
      <c r="N102" s="61">
        <v>30450</v>
      </c>
      <c r="O102" s="84">
        <v>514</v>
      </c>
      <c r="P102" s="84">
        <v>0</v>
      </c>
    </row>
    <row r="103" spans="1:16" x14ac:dyDescent="0.35">
      <c r="A103">
        <v>30444</v>
      </c>
      <c r="B103" t="s">
        <v>38</v>
      </c>
      <c r="C103">
        <f>VLOOKUP(A103,Table83[],3,FALSE)</f>
        <v>638</v>
      </c>
      <c r="D103">
        <f>VLOOKUP(A103,Table83[],4,FALSE)</f>
        <v>0</v>
      </c>
      <c r="H103">
        <v>30378</v>
      </c>
      <c r="I103" t="s">
        <v>111</v>
      </c>
      <c r="J103">
        <v>898</v>
      </c>
      <c r="K103">
        <v>898</v>
      </c>
      <c r="N103" s="61">
        <v>30451</v>
      </c>
      <c r="O103" s="84">
        <v>430.8</v>
      </c>
      <c r="P103" s="84">
        <v>0</v>
      </c>
    </row>
    <row r="104" spans="1:16" x14ac:dyDescent="0.35">
      <c r="A104">
        <v>30409</v>
      </c>
      <c r="B104" t="s">
        <v>38</v>
      </c>
      <c r="C104">
        <f>VLOOKUP(A104,Table83[],3,FALSE)</f>
        <v>822</v>
      </c>
      <c r="D104">
        <f>VLOOKUP(A104,Table83[],4,FALSE)</f>
        <v>0</v>
      </c>
      <c r="H104">
        <v>30377</v>
      </c>
      <c r="I104" t="s">
        <v>18</v>
      </c>
      <c r="J104">
        <v>496</v>
      </c>
      <c r="K104">
        <v>0</v>
      </c>
      <c r="N104" s="61">
        <v>30452</v>
      </c>
      <c r="O104" s="84">
        <v>793</v>
      </c>
      <c r="P104" s="84">
        <v>0</v>
      </c>
    </row>
    <row r="105" spans="1:16" x14ac:dyDescent="0.35">
      <c r="A105">
        <v>30408</v>
      </c>
      <c r="B105" t="s">
        <v>38</v>
      </c>
      <c r="C105">
        <f>VLOOKUP(A105,Table83[],3,FALSE)</f>
        <v>1612</v>
      </c>
      <c r="D105">
        <f>VLOOKUP(A105,Table83[],4,FALSE)</f>
        <v>0</v>
      </c>
      <c r="H105">
        <v>30376</v>
      </c>
      <c r="I105" t="s">
        <v>111</v>
      </c>
      <c r="J105">
        <v>1143</v>
      </c>
      <c r="K105">
        <v>0</v>
      </c>
      <c r="N105" s="61">
        <v>30453</v>
      </c>
      <c r="O105" s="84">
        <v>907</v>
      </c>
      <c r="P105" s="84">
        <v>907</v>
      </c>
    </row>
    <row r="106" spans="1:16" x14ac:dyDescent="0.35">
      <c r="A106">
        <v>30389</v>
      </c>
      <c r="B106" t="s">
        <v>38</v>
      </c>
      <c r="C106">
        <f>VLOOKUP(A106,Table83[],3,FALSE)</f>
        <v>591</v>
      </c>
      <c r="D106">
        <f>VLOOKUP(A106,Table83[],4,FALSE)</f>
        <v>0</v>
      </c>
      <c r="H106">
        <v>30374</v>
      </c>
      <c r="I106" t="s">
        <v>9</v>
      </c>
      <c r="J106">
        <v>925</v>
      </c>
      <c r="K106">
        <v>0</v>
      </c>
      <c r="N106" s="61">
        <v>30455</v>
      </c>
      <c r="O106" s="84">
        <v>653</v>
      </c>
      <c r="P106" s="84">
        <v>0</v>
      </c>
    </row>
    <row r="107" spans="1:16" x14ac:dyDescent="0.35">
      <c r="A107">
        <v>30481</v>
      </c>
      <c r="B107" t="s">
        <v>38</v>
      </c>
      <c r="C107">
        <f>VLOOKUP(A107,Table83[],3,FALSE)</f>
        <v>470</v>
      </c>
      <c r="D107">
        <f>VLOOKUP(A107,Table83[],4,FALSE)</f>
        <v>0</v>
      </c>
      <c r="H107">
        <v>30371</v>
      </c>
      <c r="I107" t="s">
        <v>8</v>
      </c>
      <c r="J107">
        <v>496</v>
      </c>
      <c r="K107">
        <v>0</v>
      </c>
      <c r="N107" s="61">
        <v>30456</v>
      </c>
      <c r="O107" s="84">
        <v>495</v>
      </c>
      <c r="P107" s="84">
        <v>0</v>
      </c>
    </row>
    <row r="108" spans="1:16" x14ac:dyDescent="0.35">
      <c r="A108">
        <v>30473</v>
      </c>
      <c r="B108" t="s">
        <v>1</v>
      </c>
      <c r="C108">
        <f>VLOOKUP(A108,Table83[],3,FALSE)</f>
        <v>533</v>
      </c>
      <c r="D108">
        <f>VLOOKUP(A108,Table83[],4,FALSE)</f>
        <v>0</v>
      </c>
      <c r="H108">
        <v>30370</v>
      </c>
      <c r="I108" t="s">
        <v>15</v>
      </c>
      <c r="J108">
        <v>474</v>
      </c>
      <c r="K108">
        <v>0</v>
      </c>
      <c r="N108" s="61">
        <v>30457</v>
      </c>
      <c r="O108" s="84">
        <v>47</v>
      </c>
      <c r="P108" s="84">
        <v>0</v>
      </c>
    </row>
    <row r="109" spans="1:16" x14ac:dyDescent="0.35">
      <c r="A109">
        <v>30371</v>
      </c>
      <c r="B109" t="s">
        <v>1</v>
      </c>
      <c r="C109">
        <f>VLOOKUP(A109,Table83[],3,FALSE)</f>
        <v>496</v>
      </c>
      <c r="D109">
        <f>VLOOKUP(A109,Table83[],4,FALSE)</f>
        <v>0</v>
      </c>
      <c r="H109">
        <v>30369</v>
      </c>
      <c r="I109" t="s">
        <v>9</v>
      </c>
      <c r="J109">
        <v>556</v>
      </c>
      <c r="K109">
        <v>0</v>
      </c>
      <c r="N109" s="61">
        <v>30458</v>
      </c>
      <c r="O109" s="84">
        <v>750</v>
      </c>
      <c r="P109" s="84">
        <v>0</v>
      </c>
    </row>
    <row r="110" spans="1:16" x14ac:dyDescent="0.35">
      <c r="A110">
        <v>30485</v>
      </c>
      <c r="B110" t="s">
        <v>1</v>
      </c>
      <c r="C110">
        <f>VLOOKUP(A110,Table83[],3,FALSE)</f>
        <v>565</v>
      </c>
      <c r="D110">
        <f>VLOOKUP(A110,Table83[],4,FALSE)</f>
        <v>0</v>
      </c>
      <c r="H110">
        <v>30367</v>
      </c>
      <c r="I110" t="s">
        <v>53</v>
      </c>
      <c r="J110">
        <v>643</v>
      </c>
      <c r="K110">
        <v>0</v>
      </c>
      <c r="N110" s="61">
        <v>30459</v>
      </c>
      <c r="O110" s="84">
        <v>2165</v>
      </c>
      <c r="P110" s="84">
        <v>0</v>
      </c>
    </row>
    <row r="111" spans="1:16" x14ac:dyDescent="0.35">
      <c r="A111">
        <v>30107</v>
      </c>
      <c r="B111" t="s">
        <v>1</v>
      </c>
      <c r="C111">
        <f>VLOOKUP(A111,Table83[],3,FALSE)</f>
        <v>511</v>
      </c>
      <c r="D111">
        <f>VLOOKUP(A111,Table83[],4,FALSE)</f>
        <v>0</v>
      </c>
      <c r="H111">
        <v>30366</v>
      </c>
      <c r="I111" t="s">
        <v>8</v>
      </c>
      <c r="J111">
        <v>462</v>
      </c>
      <c r="K111">
        <v>0</v>
      </c>
      <c r="N111" s="61">
        <v>30460</v>
      </c>
      <c r="O111" s="84">
        <v>593</v>
      </c>
      <c r="P111" s="84">
        <v>0</v>
      </c>
    </row>
    <row r="112" spans="1:16" x14ac:dyDescent="0.35">
      <c r="A112">
        <v>30424</v>
      </c>
      <c r="B112" t="s">
        <v>1</v>
      </c>
      <c r="C112">
        <f>VLOOKUP(A112,Table83[],3,FALSE)</f>
        <v>513</v>
      </c>
      <c r="D112">
        <f>VLOOKUP(A112,Table83[],4,FALSE)</f>
        <v>0</v>
      </c>
      <c r="H112">
        <v>30365</v>
      </c>
      <c r="I112" t="s">
        <v>7</v>
      </c>
      <c r="J112">
        <v>303</v>
      </c>
      <c r="K112">
        <v>0</v>
      </c>
      <c r="N112" s="61">
        <v>30461</v>
      </c>
      <c r="O112" s="84">
        <v>519</v>
      </c>
      <c r="P112" s="84">
        <v>0</v>
      </c>
    </row>
    <row r="113" spans="1:16" x14ac:dyDescent="0.35">
      <c r="A113">
        <v>30478</v>
      </c>
      <c r="B113" t="s">
        <v>1</v>
      </c>
      <c r="C113">
        <f>VLOOKUP(A113,Table83[],3,FALSE)</f>
        <v>374</v>
      </c>
      <c r="D113">
        <f>VLOOKUP(A113,Table83[],4,FALSE)</f>
        <v>374</v>
      </c>
      <c r="H113">
        <v>30364</v>
      </c>
      <c r="I113" t="s">
        <v>53</v>
      </c>
      <c r="J113">
        <v>3356.6</v>
      </c>
      <c r="K113">
        <v>0</v>
      </c>
      <c r="N113" s="61">
        <v>30462</v>
      </c>
      <c r="O113" s="84">
        <v>23</v>
      </c>
      <c r="P113" s="84">
        <v>0</v>
      </c>
    </row>
    <row r="114" spans="1:16" x14ac:dyDescent="0.35">
      <c r="A114">
        <v>30411</v>
      </c>
      <c r="B114" t="s">
        <v>1</v>
      </c>
      <c r="C114">
        <f>VLOOKUP(A114,Table83[],3,FALSE)</f>
        <v>378</v>
      </c>
      <c r="D114">
        <f>VLOOKUP(A114,Table83[],4,FALSE)</f>
        <v>0</v>
      </c>
      <c r="H114">
        <v>30363</v>
      </c>
      <c r="I114" t="s">
        <v>20</v>
      </c>
      <c r="J114">
        <v>425</v>
      </c>
      <c r="K114">
        <v>0</v>
      </c>
      <c r="N114" s="61">
        <v>30463</v>
      </c>
      <c r="O114" s="84">
        <v>720</v>
      </c>
      <c r="P114" s="84">
        <v>0</v>
      </c>
    </row>
    <row r="115" spans="1:16" x14ac:dyDescent="0.35">
      <c r="A115">
        <v>30403</v>
      </c>
      <c r="B115" t="s">
        <v>1</v>
      </c>
      <c r="C115">
        <f>VLOOKUP(A115,Table83[],3,FALSE)</f>
        <v>365</v>
      </c>
      <c r="D115">
        <f>VLOOKUP(A115,Table83[],4,FALSE)</f>
        <v>365</v>
      </c>
      <c r="H115">
        <v>30362</v>
      </c>
      <c r="I115" t="s">
        <v>91</v>
      </c>
      <c r="J115">
        <v>504.65</v>
      </c>
      <c r="K115">
        <v>0</v>
      </c>
      <c r="N115" s="61">
        <v>30464</v>
      </c>
      <c r="O115" s="84">
        <v>494</v>
      </c>
      <c r="P115" s="84">
        <v>0</v>
      </c>
    </row>
    <row r="116" spans="1:16" x14ac:dyDescent="0.35">
      <c r="A116">
        <v>30447</v>
      </c>
      <c r="B116" t="s">
        <v>1</v>
      </c>
      <c r="C116">
        <f>VLOOKUP(A116,Table83[],3,FALSE)</f>
        <v>2088</v>
      </c>
      <c r="D116">
        <f>VLOOKUP(A116,Table83[],4,FALSE)</f>
        <v>0</v>
      </c>
      <c r="H116">
        <v>30361</v>
      </c>
      <c r="I116" t="s">
        <v>9</v>
      </c>
      <c r="J116">
        <v>1062</v>
      </c>
      <c r="K116">
        <v>0</v>
      </c>
      <c r="N116" s="61">
        <v>30466</v>
      </c>
      <c r="O116" s="84">
        <v>819</v>
      </c>
      <c r="P116" s="84">
        <v>819</v>
      </c>
    </row>
    <row r="117" spans="1:16" x14ac:dyDescent="0.35">
      <c r="A117">
        <v>30420</v>
      </c>
      <c r="B117" t="s">
        <v>1</v>
      </c>
      <c r="C117">
        <f>VLOOKUP(A117,Table83[],3,FALSE)</f>
        <v>263</v>
      </c>
      <c r="D117">
        <f>VLOOKUP(A117,Table83[],4,FALSE)</f>
        <v>0</v>
      </c>
      <c r="H117">
        <v>30359</v>
      </c>
      <c r="I117" t="s">
        <v>11</v>
      </c>
      <c r="J117">
        <v>466</v>
      </c>
      <c r="K117">
        <v>0</v>
      </c>
      <c r="N117" s="61">
        <v>30467</v>
      </c>
      <c r="O117" s="84">
        <v>25</v>
      </c>
      <c r="P117" s="84">
        <v>0</v>
      </c>
    </row>
    <row r="118" spans="1:16" x14ac:dyDescent="0.35">
      <c r="A118">
        <v>30407</v>
      </c>
      <c r="B118" t="s">
        <v>1</v>
      </c>
      <c r="C118">
        <f>VLOOKUP(A118,Table83[],3,FALSE)</f>
        <v>1515</v>
      </c>
      <c r="D118">
        <f>VLOOKUP(A118,Table83[],4,FALSE)</f>
        <v>0</v>
      </c>
      <c r="H118">
        <v>30355</v>
      </c>
      <c r="I118" t="s">
        <v>15</v>
      </c>
      <c r="J118">
        <v>2386</v>
      </c>
      <c r="K118">
        <v>0</v>
      </c>
      <c r="N118" s="61">
        <v>30468</v>
      </c>
      <c r="O118" s="84">
        <v>2738</v>
      </c>
      <c r="P118" s="84">
        <v>0</v>
      </c>
    </row>
    <row r="119" spans="1:16" x14ac:dyDescent="0.35">
      <c r="A119">
        <v>30438</v>
      </c>
      <c r="B119" t="s">
        <v>1</v>
      </c>
      <c r="C119">
        <f>VLOOKUP(A119,Table83[],3,FALSE)</f>
        <v>519</v>
      </c>
      <c r="D119">
        <f>VLOOKUP(A119,Table83[],4,FALSE)</f>
        <v>0</v>
      </c>
      <c r="H119">
        <v>30354</v>
      </c>
      <c r="I119" t="s">
        <v>20</v>
      </c>
      <c r="J119">
        <v>450</v>
      </c>
      <c r="K119">
        <v>0</v>
      </c>
      <c r="N119" s="61">
        <v>30469</v>
      </c>
      <c r="O119" s="84">
        <v>52</v>
      </c>
      <c r="P119" s="84">
        <v>0</v>
      </c>
    </row>
    <row r="120" spans="1:16" x14ac:dyDescent="0.35">
      <c r="A120">
        <v>30440</v>
      </c>
      <c r="B120" t="s">
        <v>1</v>
      </c>
      <c r="C120">
        <f>VLOOKUP(A120,Table83[],3,FALSE)</f>
        <v>1702</v>
      </c>
      <c r="D120">
        <f>VLOOKUP(A120,Table83[],4,FALSE)</f>
        <v>0</v>
      </c>
      <c r="H120">
        <v>30353</v>
      </c>
      <c r="I120" t="s">
        <v>18</v>
      </c>
      <c r="J120">
        <v>2844</v>
      </c>
      <c r="K120">
        <v>0</v>
      </c>
      <c r="N120" s="61">
        <v>30470</v>
      </c>
      <c r="O120" s="84">
        <v>405</v>
      </c>
      <c r="P120" s="84">
        <v>0</v>
      </c>
    </row>
    <row r="121" spans="1:16" x14ac:dyDescent="0.35">
      <c r="A121">
        <v>30469</v>
      </c>
      <c r="B121" t="s">
        <v>1</v>
      </c>
      <c r="C121">
        <f>VLOOKUP(A121,Table83[],3,FALSE)</f>
        <v>52</v>
      </c>
      <c r="D121">
        <f>VLOOKUP(A121,Table83[],4,FALSE)</f>
        <v>0</v>
      </c>
      <c r="H121">
        <v>30350</v>
      </c>
      <c r="I121" t="s">
        <v>53</v>
      </c>
      <c r="J121">
        <v>0</v>
      </c>
      <c r="K121">
        <v>0</v>
      </c>
      <c r="N121" s="61">
        <v>30472</v>
      </c>
      <c r="O121" s="84">
        <v>486</v>
      </c>
      <c r="P121" s="84">
        <v>486</v>
      </c>
    </row>
    <row r="122" spans="1:16" x14ac:dyDescent="0.35">
      <c r="A122">
        <v>30467</v>
      </c>
      <c r="B122" t="s">
        <v>1</v>
      </c>
      <c r="C122">
        <f>VLOOKUP(A122,Table83[],3,FALSE)</f>
        <v>25</v>
      </c>
      <c r="D122">
        <f>VLOOKUP(A122,Table83[],4,FALSE)</f>
        <v>0</v>
      </c>
      <c r="H122">
        <v>30348</v>
      </c>
      <c r="I122" t="s">
        <v>7</v>
      </c>
      <c r="J122">
        <v>505</v>
      </c>
      <c r="K122">
        <v>505</v>
      </c>
      <c r="N122" s="61">
        <v>30473</v>
      </c>
      <c r="O122" s="84">
        <v>533</v>
      </c>
      <c r="P122" s="84">
        <v>0</v>
      </c>
    </row>
    <row r="123" spans="1:16" x14ac:dyDescent="0.35">
      <c r="A123">
        <v>30462</v>
      </c>
      <c r="B123" t="s">
        <v>1</v>
      </c>
      <c r="C123">
        <f>VLOOKUP(A123,Table83[],3,FALSE)</f>
        <v>23</v>
      </c>
      <c r="D123">
        <f>VLOOKUP(A123,Table83[],4,FALSE)</f>
        <v>0</v>
      </c>
      <c r="H123">
        <v>30345</v>
      </c>
      <c r="I123" t="s">
        <v>20</v>
      </c>
      <c r="J123">
        <v>537</v>
      </c>
      <c r="K123">
        <v>0</v>
      </c>
      <c r="N123" s="61">
        <v>30474</v>
      </c>
      <c r="O123" s="84">
        <v>788</v>
      </c>
      <c r="P123" s="84">
        <v>0</v>
      </c>
    </row>
    <row r="124" spans="1:16" x14ac:dyDescent="0.35">
      <c r="A124">
        <v>30464</v>
      </c>
      <c r="B124" t="s">
        <v>1</v>
      </c>
      <c r="C124">
        <f>VLOOKUP(A124,Table83[],3,FALSE)</f>
        <v>494</v>
      </c>
      <c r="D124">
        <f>VLOOKUP(A124,Table83[],4,FALSE)</f>
        <v>0</v>
      </c>
      <c r="H124">
        <v>30344</v>
      </c>
      <c r="I124" t="s">
        <v>131</v>
      </c>
      <c r="J124">
        <v>708</v>
      </c>
      <c r="K124">
        <v>0</v>
      </c>
      <c r="N124" s="61">
        <v>30476</v>
      </c>
      <c r="O124" s="84">
        <v>1666</v>
      </c>
      <c r="P124" s="84">
        <v>0</v>
      </c>
    </row>
    <row r="125" spans="1:16" x14ac:dyDescent="0.35">
      <c r="A125">
        <v>30488</v>
      </c>
      <c r="B125" t="s">
        <v>1</v>
      </c>
      <c r="C125">
        <f>VLOOKUP(A125,Table83[],3,FALSE)</f>
        <v>1638</v>
      </c>
      <c r="D125">
        <f>VLOOKUP(A125,Table83[],4,FALSE)</f>
        <v>0</v>
      </c>
      <c r="H125">
        <v>30341</v>
      </c>
      <c r="I125" t="s">
        <v>111</v>
      </c>
      <c r="J125">
        <v>781</v>
      </c>
      <c r="K125">
        <v>0</v>
      </c>
      <c r="N125" s="61">
        <v>30477</v>
      </c>
      <c r="O125" s="84">
        <v>897</v>
      </c>
      <c r="P125" s="84">
        <v>0</v>
      </c>
    </row>
    <row r="126" spans="1:16" x14ac:dyDescent="0.35">
      <c r="A126">
        <v>30457</v>
      </c>
      <c r="B126" t="s">
        <v>1</v>
      </c>
      <c r="C126">
        <f>VLOOKUP(A126,Table83[],3,FALSE)</f>
        <v>47</v>
      </c>
      <c r="D126">
        <f>VLOOKUP(A126,Table83[],4,FALSE)</f>
        <v>0</v>
      </c>
      <c r="H126">
        <v>30340</v>
      </c>
      <c r="I126" t="s">
        <v>20</v>
      </c>
      <c r="J126">
        <v>421</v>
      </c>
      <c r="K126">
        <v>0</v>
      </c>
      <c r="N126" s="61">
        <v>30478</v>
      </c>
      <c r="O126" s="84">
        <v>374</v>
      </c>
      <c r="P126" s="84">
        <v>374</v>
      </c>
    </row>
    <row r="127" spans="1:16" x14ac:dyDescent="0.35">
      <c r="A127">
        <v>30456</v>
      </c>
      <c r="B127" t="s">
        <v>2</v>
      </c>
      <c r="C127">
        <f>VLOOKUP(A127,Table83[],3,FALSE)</f>
        <v>495</v>
      </c>
      <c r="D127">
        <f>VLOOKUP(A127,Table83[],4,FALSE)</f>
        <v>0</v>
      </c>
      <c r="H127">
        <v>30332</v>
      </c>
      <c r="I127" t="s">
        <v>20</v>
      </c>
      <c r="J127">
        <v>1079</v>
      </c>
      <c r="K127">
        <v>0</v>
      </c>
      <c r="N127" s="61">
        <v>30479</v>
      </c>
      <c r="O127" s="84">
        <v>505</v>
      </c>
      <c r="P127" s="84">
        <v>0</v>
      </c>
    </row>
    <row r="128" spans="1:16" x14ac:dyDescent="0.35">
      <c r="A128">
        <v>30076</v>
      </c>
      <c r="B128" t="s">
        <v>2</v>
      </c>
      <c r="C128">
        <f>VLOOKUP(A128,Table83[],3,FALSE)</f>
        <v>624</v>
      </c>
      <c r="D128">
        <f>VLOOKUP(A128,Table83[],4,FALSE)</f>
        <v>0</v>
      </c>
      <c r="H128">
        <v>30330</v>
      </c>
      <c r="I128" t="s">
        <v>20</v>
      </c>
      <c r="J128">
        <v>459</v>
      </c>
      <c r="K128">
        <v>0</v>
      </c>
      <c r="N128" s="61">
        <v>30481</v>
      </c>
      <c r="O128" s="84">
        <v>470</v>
      </c>
      <c r="P128" s="84">
        <v>0</v>
      </c>
    </row>
    <row r="129" spans="1:16" x14ac:dyDescent="0.35">
      <c r="A129">
        <v>30432</v>
      </c>
      <c r="B129" t="s">
        <v>2</v>
      </c>
      <c r="C129">
        <f>VLOOKUP(A129,Table83[],3,FALSE)</f>
        <v>1592</v>
      </c>
      <c r="D129">
        <f>VLOOKUP(A129,Table83[],4,FALSE)</f>
        <v>0</v>
      </c>
      <c r="H129">
        <v>30329</v>
      </c>
      <c r="I129" t="s">
        <v>111</v>
      </c>
      <c r="J129">
        <v>370</v>
      </c>
      <c r="K129">
        <v>0</v>
      </c>
      <c r="N129" s="61">
        <v>30483</v>
      </c>
      <c r="O129" s="84">
        <v>472</v>
      </c>
      <c r="P129" s="84">
        <v>472</v>
      </c>
    </row>
    <row r="130" spans="1:16" x14ac:dyDescent="0.35">
      <c r="A130">
        <v>30433</v>
      </c>
      <c r="B130" t="s">
        <v>2</v>
      </c>
      <c r="C130">
        <f>VLOOKUP(A130,Table83[],3,FALSE)</f>
        <v>483.5</v>
      </c>
      <c r="D130">
        <f>VLOOKUP(A130,Table83[],4,FALSE)</f>
        <v>0</v>
      </c>
      <c r="H130">
        <v>30326</v>
      </c>
      <c r="I130" t="s">
        <v>7</v>
      </c>
      <c r="J130">
        <v>0</v>
      </c>
      <c r="K130">
        <v>0</v>
      </c>
      <c r="N130" s="61">
        <v>30485</v>
      </c>
      <c r="O130" s="84">
        <v>565</v>
      </c>
      <c r="P130" s="84">
        <v>0</v>
      </c>
    </row>
    <row r="131" spans="1:16" x14ac:dyDescent="0.35">
      <c r="A131">
        <v>30286</v>
      </c>
      <c r="B131" t="s">
        <v>2</v>
      </c>
      <c r="C131">
        <f>VLOOKUP(A131,Table83[],3,FALSE)</f>
        <v>404</v>
      </c>
      <c r="D131">
        <f>VLOOKUP(A131,Table83[],4,FALSE)</f>
        <v>0</v>
      </c>
      <c r="H131">
        <v>30325</v>
      </c>
      <c r="I131" t="s">
        <v>18</v>
      </c>
      <c r="J131">
        <v>537</v>
      </c>
      <c r="K131">
        <v>0</v>
      </c>
      <c r="N131" s="61">
        <v>30486</v>
      </c>
      <c r="O131" s="84">
        <v>567</v>
      </c>
      <c r="P131" s="84">
        <v>0</v>
      </c>
    </row>
    <row r="132" spans="1:16" x14ac:dyDescent="0.35">
      <c r="A132">
        <v>30380</v>
      </c>
      <c r="B132" t="s">
        <v>2</v>
      </c>
      <c r="C132">
        <f>VLOOKUP(A132,Table83[],3,FALSE)</f>
        <v>456</v>
      </c>
      <c r="D132">
        <f>VLOOKUP(A132,Table83[],4,FALSE)</f>
        <v>0</v>
      </c>
      <c r="H132">
        <v>30324</v>
      </c>
      <c r="I132" t="s">
        <v>15</v>
      </c>
      <c r="J132">
        <v>300</v>
      </c>
      <c r="K132">
        <v>0</v>
      </c>
      <c r="N132" s="61">
        <v>30487</v>
      </c>
      <c r="O132" s="84">
        <v>463.95</v>
      </c>
      <c r="P132" s="84">
        <v>0</v>
      </c>
    </row>
    <row r="133" spans="1:16" x14ac:dyDescent="0.35">
      <c r="A133">
        <v>30461</v>
      </c>
      <c r="B133" t="s">
        <v>2</v>
      </c>
      <c r="C133">
        <f>VLOOKUP(A133,Table83[],3,FALSE)</f>
        <v>519</v>
      </c>
      <c r="D133">
        <f>VLOOKUP(A133,Table83[],4,FALSE)</f>
        <v>0</v>
      </c>
      <c r="H133">
        <v>30322</v>
      </c>
      <c r="I133" t="s">
        <v>111</v>
      </c>
      <c r="J133">
        <v>430</v>
      </c>
      <c r="K133">
        <v>0</v>
      </c>
      <c r="N133" s="61">
        <v>30488</v>
      </c>
      <c r="O133" s="84">
        <v>1638</v>
      </c>
      <c r="P133" s="84">
        <v>0</v>
      </c>
    </row>
    <row r="134" spans="1:16" x14ac:dyDescent="0.35">
      <c r="A134">
        <v>30487</v>
      </c>
      <c r="B134" t="s">
        <v>2</v>
      </c>
      <c r="C134">
        <f>VLOOKUP(A134,Table83[],3,FALSE)</f>
        <v>463.95</v>
      </c>
      <c r="D134">
        <f>VLOOKUP(A134,Table83[],4,FALSE)</f>
        <v>0</v>
      </c>
      <c r="H134">
        <v>30321</v>
      </c>
      <c r="I134" t="s">
        <v>131</v>
      </c>
      <c r="J134">
        <v>1253</v>
      </c>
      <c r="K134">
        <v>0</v>
      </c>
      <c r="N134" s="61">
        <v>30489</v>
      </c>
      <c r="O134" s="84">
        <v>449</v>
      </c>
      <c r="P134" s="84">
        <v>0</v>
      </c>
    </row>
    <row r="135" spans="1:16" x14ac:dyDescent="0.35">
      <c r="A135">
        <v>30492</v>
      </c>
      <c r="B135" t="s">
        <v>2</v>
      </c>
      <c r="C135">
        <f>VLOOKUP(A135,Table83[],3,FALSE)</f>
        <v>458</v>
      </c>
      <c r="D135">
        <f>VLOOKUP(A135,Table83[],4,FALSE)</f>
        <v>0</v>
      </c>
      <c r="H135">
        <v>30320</v>
      </c>
      <c r="I135" t="s">
        <v>18</v>
      </c>
      <c r="J135">
        <v>211</v>
      </c>
      <c r="K135">
        <v>211</v>
      </c>
      <c r="N135" s="61">
        <v>30490</v>
      </c>
      <c r="O135" s="84">
        <v>692</v>
      </c>
      <c r="P135" s="84">
        <v>0</v>
      </c>
    </row>
    <row r="136" spans="1:16" x14ac:dyDescent="0.35">
      <c r="A136">
        <v>30486</v>
      </c>
      <c r="B136" t="s">
        <v>2</v>
      </c>
      <c r="C136">
        <f>VLOOKUP(A136,Table83[],3,FALSE)</f>
        <v>567</v>
      </c>
      <c r="D136">
        <f>VLOOKUP(A136,Table83[],4,FALSE)</f>
        <v>0</v>
      </c>
      <c r="H136">
        <v>30318</v>
      </c>
      <c r="I136" t="s">
        <v>53</v>
      </c>
      <c r="J136">
        <v>985</v>
      </c>
      <c r="K136">
        <v>0</v>
      </c>
      <c r="N136" s="61">
        <v>30491</v>
      </c>
      <c r="O136" s="84">
        <v>876</v>
      </c>
      <c r="P136" s="84">
        <v>0</v>
      </c>
    </row>
    <row r="137" spans="1:16" x14ac:dyDescent="0.35">
      <c r="A137">
        <v>30490</v>
      </c>
      <c r="B137" t="s">
        <v>2</v>
      </c>
      <c r="C137">
        <f>VLOOKUP(A137,Table83[],3,FALSE)</f>
        <v>692</v>
      </c>
      <c r="D137">
        <f>VLOOKUP(A137,Table83[],4,FALSE)</f>
        <v>0</v>
      </c>
      <c r="H137">
        <v>30317</v>
      </c>
      <c r="I137" t="s">
        <v>20</v>
      </c>
      <c r="J137">
        <v>996</v>
      </c>
      <c r="K137">
        <v>0</v>
      </c>
      <c r="N137" s="61">
        <v>30492</v>
      </c>
      <c r="O137" s="84">
        <v>458</v>
      </c>
      <c r="P137" s="84">
        <v>0</v>
      </c>
    </row>
    <row r="138" spans="1:16" x14ac:dyDescent="0.35">
      <c r="A138">
        <v>30496</v>
      </c>
      <c r="B138" t="s">
        <v>2</v>
      </c>
      <c r="C138">
        <f>VLOOKUP(A138,Table83[],3,FALSE)</f>
        <v>242</v>
      </c>
      <c r="D138">
        <f>VLOOKUP(A138,Table83[],4,FALSE)</f>
        <v>0</v>
      </c>
      <c r="H138">
        <v>30316</v>
      </c>
      <c r="I138" t="s">
        <v>20</v>
      </c>
      <c r="J138">
        <v>1130</v>
      </c>
      <c r="K138">
        <v>0</v>
      </c>
      <c r="N138" s="61">
        <v>30494</v>
      </c>
      <c r="O138" s="84">
        <v>242</v>
      </c>
      <c r="P138" s="84">
        <v>0</v>
      </c>
    </row>
    <row r="139" spans="1:16" x14ac:dyDescent="0.35">
      <c r="A139">
        <v>30366</v>
      </c>
      <c r="B139" t="s">
        <v>127</v>
      </c>
      <c r="C139">
        <f>VLOOKUP(A139,Table83[],3,FALSE)</f>
        <v>462</v>
      </c>
      <c r="D139">
        <f>VLOOKUP(A139,Table83[],4,FALSE)</f>
        <v>0</v>
      </c>
      <c r="H139">
        <v>30315</v>
      </c>
      <c r="I139" t="s">
        <v>15</v>
      </c>
      <c r="J139">
        <v>496</v>
      </c>
      <c r="K139">
        <v>0</v>
      </c>
      <c r="N139" s="61">
        <v>30495</v>
      </c>
      <c r="O139" s="84">
        <v>1397</v>
      </c>
      <c r="P139" s="84">
        <v>0</v>
      </c>
    </row>
    <row r="140" spans="1:16" x14ac:dyDescent="0.35">
      <c r="A140">
        <v>30336</v>
      </c>
      <c r="B140" t="s">
        <v>50</v>
      </c>
      <c r="C140">
        <v>883</v>
      </c>
      <c r="D140">
        <v>0</v>
      </c>
      <c r="H140">
        <v>30314</v>
      </c>
      <c r="I140" t="s">
        <v>7</v>
      </c>
      <c r="J140">
        <v>-30</v>
      </c>
      <c r="K140">
        <v>0</v>
      </c>
      <c r="N140" s="61">
        <v>30496</v>
      </c>
      <c r="O140" s="84">
        <v>242</v>
      </c>
      <c r="P140" s="84">
        <v>0</v>
      </c>
    </row>
    <row r="141" spans="1:16" x14ac:dyDescent="0.35">
      <c r="A141">
        <v>30453</v>
      </c>
      <c r="B141" t="s">
        <v>127</v>
      </c>
      <c r="C141">
        <f>VLOOKUP(A141,Table83[],3,FALSE)</f>
        <v>907</v>
      </c>
      <c r="D141">
        <f>VLOOKUP(A141,Table83[],4,FALSE)</f>
        <v>907</v>
      </c>
      <c r="H141">
        <v>30312</v>
      </c>
      <c r="I141" t="s">
        <v>111</v>
      </c>
      <c r="J141">
        <v>1202</v>
      </c>
      <c r="K141">
        <v>0</v>
      </c>
      <c r="N141" s="61">
        <v>30497</v>
      </c>
      <c r="O141" s="84">
        <v>403</v>
      </c>
      <c r="P141" s="84">
        <v>0</v>
      </c>
    </row>
    <row r="142" spans="1:16" x14ac:dyDescent="0.35">
      <c r="H142">
        <v>30311</v>
      </c>
      <c r="I142" t="s">
        <v>15</v>
      </c>
      <c r="J142">
        <v>458</v>
      </c>
      <c r="K142">
        <v>0</v>
      </c>
      <c r="N142" s="61" t="s">
        <v>30</v>
      </c>
      <c r="O142" s="84">
        <v>115004.8</v>
      </c>
      <c r="P142" s="84">
        <v>12307</v>
      </c>
    </row>
    <row r="143" spans="1:16" x14ac:dyDescent="0.35">
      <c r="H143">
        <v>30310</v>
      </c>
      <c r="I143" t="s">
        <v>18</v>
      </c>
      <c r="J143">
        <v>1005</v>
      </c>
      <c r="K143">
        <v>0</v>
      </c>
    </row>
    <row r="144" spans="1:16" x14ac:dyDescent="0.35">
      <c r="H144">
        <v>30308</v>
      </c>
      <c r="I144" t="s">
        <v>15</v>
      </c>
      <c r="J144">
        <v>848</v>
      </c>
      <c r="K144">
        <v>0</v>
      </c>
    </row>
    <row r="145" spans="8:11" x14ac:dyDescent="0.35">
      <c r="H145">
        <v>30307</v>
      </c>
      <c r="I145" t="s">
        <v>111</v>
      </c>
      <c r="J145">
        <v>1600</v>
      </c>
      <c r="K145">
        <v>0</v>
      </c>
    </row>
    <row r="146" spans="8:11" x14ac:dyDescent="0.35">
      <c r="H146">
        <v>30303</v>
      </c>
      <c r="I146" t="s">
        <v>15</v>
      </c>
      <c r="J146">
        <v>225</v>
      </c>
      <c r="K146">
        <v>0</v>
      </c>
    </row>
    <row r="147" spans="8:11" x14ac:dyDescent="0.35">
      <c r="H147">
        <v>30302</v>
      </c>
      <c r="I147" t="s">
        <v>131</v>
      </c>
      <c r="J147">
        <v>420</v>
      </c>
      <c r="K147">
        <v>0</v>
      </c>
    </row>
    <row r="148" spans="8:11" x14ac:dyDescent="0.35">
      <c r="H148">
        <v>30299</v>
      </c>
      <c r="I148" t="s">
        <v>131</v>
      </c>
      <c r="J148">
        <v>895</v>
      </c>
      <c r="K148">
        <v>0</v>
      </c>
    </row>
    <row r="149" spans="8:11" x14ac:dyDescent="0.35">
      <c r="H149">
        <v>30295</v>
      </c>
      <c r="I149" t="s">
        <v>15</v>
      </c>
      <c r="J149">
        <v>501</v>
      </c>
      <c r="K149">
        <v>0</v>
      </c>
    </row>
    <row r="150" spans="8:11" x14ac:dyDescent="0.35">
      <c r="H150">
        <v>30294</v>
      </c>
      <c r="I150" t="s">
        <v>7</v>
      </c>
      <c r="J150">
        <v>0</v>
      </c>
      <c r="K150">
        <v>0</v>
      </c>
    </row>
    <row r="151" spans="8:11" x14ac:dyDescent="0.35">
      <c r="H151">
        <v>30291</v>
      </c>
      <c r="I151" t="s">
        <v>20</v>
      </c>
      <c r="J151">
        <v>589</v>
      </c>
      <c r="K151">
        <v>0</v>
      </c>
    </row>
    <row r="152" spans="8:11" x14ac:dyDescent="0.35">
      <c r="H152">
        <v>30289</v>
      </c>
      <c r="I152" t="s">
        <v>15</v>
      </c>
      <c r="J152">
        <v>23</v>
      </c>
      <c r="K152">
        <v>0</v>
      </c>
    </row>
    <row r="153" spans="8:11" x14ac:dyDescent="0.35">
      <c r="H153">
        <v>30288</v>
      </c>
      <c r="I153" t="s">
        <v>9</v>
      </c>
      <c r="J153">
        <v>630</v>
      </c>
      <c r="K153">
        <v>0</v>
      </c>
    </row>
    <row r="154" spans="8:11" x14ac:dyDescent="0.35">
      <c r="H154">
        <v>30286</v>
      </c>
      <c r="I154" t="s">
        <v>11</v>
      </c>
      <c r="J154">
        <v>404</v>
      </c>
      <c r="K154">
        <v>0</v>
      </c>
    </row>
    <row r="155" spans="8:11" x14ac:dyDescent="0.35">
      <c r="H155">
        <v>30285</v>
      </c>
      <c r="I155" t="s">
        <v>20</v>
      </c>
      <c r="J155">
        <v>484</v>
      </c>
      <c r="K155">
        <v>484</v>
      </c>
    </row>
    <row r="156" spans="8:11" x14ac:dyDescent="0.35">
      <c r="H156">
        <v>30283</v>
      </c>
      <c r="I156" t="s">
        <v>111</v>
      </c>
      <c r="J156">
        <v>434</v>
      </c>
      <c r="K156">
        <v>0</v>
      </c>
    </row>
    <row r="157" spans="8:11" x14ac:dyDescent="0.35">
      <c r="H157">
        <v>30280</v>
      </c>
      <c r="I157" t="s">
        <v>20</v>
      </c>
      <c r="J157">
        <v>556</v>
      </c>
      <c r="K157">
        <v>0</v>
      </c>
    </row>
    <row r="158" spans="8:11" x14ac:dyDescent="0.35">
      <c r="H158">
        <v>30279</v>
      </c>
      <c r="I158" t="s">
        <v>119</v>
      </c>
      <c r="J158">
        <v>0</v>
      </c>
      <c r="K158">
        <v>0</v>
      </c>
    </row>
    <row r="159" spans="8:11" x14ac:dyDescent="0.35">
      <c r="H159">
        <v>30276</v>
      </c>
      <c r="I159" t="s">
        <v>7</v>
      </c>
      <c r="J159">
        <v>0</v>
      </c>
      <c r="K159">
        <v>0</v>
      </c>
    </row>
    <row r="160" spans="8:11" x14ac:dyDescent="0.35">
      <c r="H160">
        <v>30275</v>
      </c>
      <c r="I160" t="s">
        <v>15</v>
      </c>
      <c r="J160">
        <v>336</v>
      </c>
      <c r="K160">
        <v>0</v>
      </c>
    </row>
    <row r="161" spans="8:11" x14ac:dyDescent="0.35">
      <c r="H161">
        <v>30263</v>
      </c>
      <c r="I161" t="s">
        <v>15</v>
      </c>
      <c r="J161">
        <v>840</v>
      </c>
      <c r="K161">
        <v>0</v>
      </c>
    </row>
    <row r="162" spans="8:11" x14ac:dyDescent="0.35">
      <c r="H162">
        <v>30254</v>
      </c>
      <c r="I162" t="s">
        <v>111</v>
      </c>
      <c r="J162">
        <v>600</v>
      </c>
      <c r="K162">
        <v>600</v>
      </c>
    </row>
    <row r="163" spans="8:11" x14ac:dyDescent="0.35">
      <c r="H163">
        <v>30246</v>
      </c>
      <c r="I163" t="s">
        <v>91</v>
      </c>
      <c r="J163">
        <v>544</v>
      </c>
      <c r="K163">
        <v>0</v>
      </c>
    </row>
    <row r="164" spans="8:11" x14ac:dyDescent="0.35">
      <c r="H164">
        <v>30240</v>
      </c>
      <c r="I164" t="s">
        <v>7</v>
      </c>
      <c r="J164">
        <v>-23</v>
      </c>
      <c r="K164">
        <v>0</v>
      </c>
    </row>
    <row r="165" spans="8:11" x14ac:dyDescent="0.35">
      <c r="H165">
        <v>30239</v>
      </c>
      <c r="I165" t="s">
        <v>111</v>
      </c>
      <c r="J165">
        <v>1279</v>
      </c>
      <c r="K165">
        <v>1279</v>
      </c>
    </row>
    <row r="166" spans="8:11" x14ac:dyDescent="0.35">
      <c r="H166">
        <v>30236</v>
      </c>
      <c r="I166" t="s">
        <v>9</v>
      </c>
      <c r="J166">
        <v>420</v>
      </c>
      <c r="K166">
        <v>420</v>
      </c>
    </row>
    <row r="167" spans="8:11" x14ac:dyDescent="0.35">
      <c r="H167">
        <v>30228</v>
      </c>
      <c r="I167" t="s">
        <v>7</v>
      </c>
      <c r="J167">
        <v>0</v>
      </c>
      <c r="K167">
        <v>0</v>
      </c>
    </row>
    <row r="168" spans="8:11" x14ac:dyDescent="0.35">
      <c r="H168">
        <v>30227</v>
      </c>
      <c r="I168" t="s">
        <v>15</v>
      </c>
      <c r="J168">
        <v>596</v>
      </c>
      <c r="K168">
        <v>0</v>
      </c>
    </row>
    <row r="169" spans="8:11" x14ac:dyDescent="0.35">
      <c r="H169">
        <v>30225</v>
      </c>
      <c r="I169" t="s">
        <v>66</v>
      </c>
      <c r="J169">
        <v>1073</v>
      </c>
      <c r="K169">
        <v>0</v>
      </c>
    </row>
    <row r="170" spans="8:11" x14ac:dyDescent="0.35">
      <c r="H170">
        <v>30222</v>
      </c>
      <c r="I170" t="s">
        <v>9</v>
      </c>
      <c r="J170">
        <v>494</v>
      </c>
      <c r="K170">
        <v>0</v>
      </c>
    </row>
    <row r="171" spans="8:11" x14ac:dyDescent="0.35">
      <c r="H171">
        <v>30213</v>
      </c>
      <c r="I171" t="s">
        <v>7</v>
      </c>
      <c r="J171">
        <v>0</v>
      </c>
      <c r="K171">
        <v>0</v>
      </c>
    </row>
    <row r="172" spans="8:11" x14ac:dyDescent="0.35">
      <c r="H172">
        <v>30209</v>
      </c>
      <c r="I172" t="s">
        <v>53</v>
      </c>
      <c r="J172">
        <v>669</v>
      </c>
      <c r="K172">
        <v>0</v>
      </c>
    </row>
    <row r="173" spans="8:11" x14ac:dyDescent="0.35">
      <c r="H173">
        <v>30204</v>
      </c>
      <c r="I173" t="s">
        <v>12</v>
      </c>
      <c r="J173">
        <v>341</v>
      </c>
      <c r="K173">
        <v>0</v>
      </c>
    </row>
    <row r="174" spans="8:11" x14ac:dyDescent="0.35">
      <c r="H174">
        <v>30194</v>
      </c>
      <c r="I174" t="s">
        <v>7</v>
      </c>
      <c r="J174">
        <v>0</v>
      </c>
      <c r="K174">
        <v>0</v>
      </c>
    </row>
    <row r="175" spans="8:11" x14ac:dyDescent="0.35">
      <c r="H175">
        <v>30193</v>
      </c>
      <c r="I175" t="s">
        <v>53</v>
      </c>
      <c r="J175">
        <v>0</v>
      </c>
      <c r="K175">
        <v>0</v>
      </c>
    </row>
    <row r="176" spans="8:11" x14ac:dyDescent="0.35">
      <c r="H176">
        <v>30187</v>
      </c>
      <c r="I176" t="s">
        <v>53</v>
      </c>
      <c r="J176">
        <v>-29</v>
      </c>
      <c r="K176">
        <v>0</v>
      </c>
    </row>
    <row r="177" spans="8:11" x14ac:dyDescent="0.35">
      <c r="H177">
        <v>30186</v>
      </c>
      <c r="I177" t="s">
        <v>7</v>
      </c>
      <c r="J177">
        <v>0</v>
      </c>
      <c r="K177">
        <v>0</v>
      </c>
    </row>
    <row r="178" spans="8:11" x14ac:dyDescent="0.35">
      <c r="H178">
        <v>30180</v>
      </c>
      <c r="I178" t="s">
        <v>20</v>
      </c>
      <c r="J178">
        <v>585</v>
      </c>
      <c r="K178">
        <v>0</v>
      </c>
    </row>
    <row r="179" spans="8:11" x14ac:dyDescent="0.35">
      <c r="H179">
        <v>30179</v>
      </c>
      <c r="I179" t="s">
        <v>12</v>
      </c>
      <c r="J179">
        <v>436</v>
      </c>
      <c r="K179">
        <v>0</v>
      </c>
    </row>
    <row r="180" spans="8:11" x14ac:dyDescent="0.35">
      <c r="H180">
        <v>30174</v>
      </c>
      <c r="I180" t="s">
        <v>11</v>
      </c>
      <c r="J180">
        <v>0</v>
      </c>
      <c r="K180">
        <v>0</v>
      </c>
    </row>
    <row r="181" spans="8:11" x14ac:dyDescent="0.35">
      <c r="H181">
        <v>30173</v>
      </c>
      <c r="I181" t="s">
        <v>15</v>
      </c>
      <c r="J181">
        <v>777</v>
      </c>
      <c r="K181">
        <v>0</v>
      </c>
    </row>
    <row r="182" spans="8:11" x14ac:dyDescent="0.35">
      <c r="H182">
        <v>30163</v>
      </c>
      <c r="I182" t="s">
        <v>7</v>
      </c>
      <c r="J182">
        <v>0</v>
      </c>
      <c r="K182">
        <v>0</v>
      </c>
    </row>
    <row r="183" spans="8:11" x14ac:dyDescent="0.35">
      <c r="H183">
        <v>30162</v>
      </c>
      <c r="I183" t="s">
        <v>7</v>
      </c>
      <c r="J183">
        <v>0</v>
      </c>
      <c r="K183">
        <v>0</v>
      </c>
    </row>
    <row r="184" spans="8:11" x14ac:dyDescent="0.35">
      <c r="H184">
        <v>30158</v>
      </c>
      <c r="I184" t="s">
        <v>7</v>
      </c>
      <c r="J184">
        <v>0</v>
      </c>
      <c r="K184">
        <v>0</v>
      </c>
    </row>
    <row r="185" spans="8:11" x14ac:dyDescent="0.35">
      <c r="H185">
        <v>30155</v>
      </c>
      <c r="I185" t="s">
        <v>12</v>
      </c>
      <c r="J185">
        <v>496</v>
      </c>
      <c r="K185">
        <v>0</v>
      </c>
    </row>
    <row r="186" spans="8:11" x14ac:dyDescent="0.35">
      <c r="H186">
        <v>30138</v>
      </c>
      <c r="I186" t="s">
        <v>20</v>
      </c>
      <c r="J186">
        <v>509</v>
      </c>
      <c r="K186">
        <v>0</v>
      </c>
    </row>
    <row r="187" spans="8:11" x14ac:dyDescent="0.35">
      <c r="H187">
        <v>30133</v>
      </c>
      <c r="I187" t="s">
        <v>12</v>
      </c>
      <c r="J187">
        <v>58</v>
      </c>
      <c r="K187">
        <v>0</v>
      </c>
    </row>
    <row r="188" spans="8:11" x14ac:dyDescent="0.35">
      <c r="H188">
        <v>30122</v>
      </c>
      <c r="I188" t="s">
        <v>7</v>
      </c>
      <c r="J188">
        <v>0</v>
      </c>
      <c r="K188">
        <v>0</v>
      </c>
    </row>
    <row r="189" spans="8:11" x14ac:dyDescent="0.35">
      <c r="H189">
        <v>30107</v>
      </c>
      <c r="I189" t="s">
        <v>8</v>
      </c>
      <c r="J189">
        <v>511</v>
      </c>
      <c r="K189">
        <v>0</v>
      </c>
    </row>
    <row r="190" spans="8:11" x14ac:dyDescent="0.35">
      <c r="H190">
        <v>30099</v>
      </c>
      <c r="I190" t="s">
        <v>91</v>
      </c>
      <c r="J190">
        <v>455</v>
      </c>
      <c r="K190">
        <v>0</v>
      </c>
    </row>
    <row r="191" spans="8:11" x14ac:dyDescent="0.35">
      <c r="H191">
        <v>30083</v>
      </c>
      <c r="I191" t="s">
        <v>53</v>
      </c>
      <c r="J191">
        <v>529</v>
      </c>
      <c r="K191">
        <v>0</v>
      </c>
    </row>
    <row r="192" spans="8:11" x14ac:dyDescent="0.35">
      <c r="H192">
        <v>30076</v>
      </c>
      <c r="I192" t="s">
        <v>11</v>
      </c>
      <c r="J192">
        <v>624</v>
      </c>
      <c r="K192">
        <v>0</v>
      </c>
    </row>
    <row r="193" spans="8:11" x14ac:dyDescent="0.35">
      <c r="H193">
        <v>30073</v>
      </c>
      <c r="I193" t="s">
        <v>91</v>
      </c>
      <c r="J193">
        <v>1771</v>
      </c>
      <c r="K193">
        <v>0</v>
      </c>
    </row>
    <row r="194" spans="8:11" x14ac:dyDescent="0.35">
      <c r="H194">
        <v>30072</v>
      </c>
      <c r="I194" t="s">
        <v>15</v>
      </c>
      <c r="J194">
        <v>574</v>
      </c>
      <c r="K194">
        <v>0</v>
      </c>
    </row>
    <row r="195" spans="8:11" x14ac:dyDescent="0.35">
      <c r="H195">
        <v>30051</v>
      </c>
      <c r="I195" t="s">
        <v>7</v>
      </c>
      <c r="J195">
        <v>0</v>
      </c>
      <c r="K195">
        <v>0</v>
      </c>
    </row>
    <row r="196" spans="8:11" x14ac:dyDescent="0.35">
      <c r="H196">
        <v>30034</v>
      </c>
      <c r="I196" t="s">
        <v>15</v>
      </c>
      <c r="J196">
        <v>462</v>
      </c>
      <c r="K196">
        <v>0</v>
      </c>
    </row>
    <row r="197" spans="8:11" x14ac:dyDescent="0.35">
      <c r="H197">
        <v>30033</v>
      </c>
      <c r="I197" t="s">
        <v>53</v>
      </c>
      <c r="J197">
        <v>-7</v>
      </c>
      <c r="K197">
        <v>0</v>
      </c>
    </row>
    <row r="198" spans="8:11" x14ac:dyDescent="0.35">
      <c r="H198">
        <v>30030</v>
      </c>
      <c r="I198" t="s">
        <v>15</v>
      </c>
      <c r="J198">
        <v>771</v>
      </c>
      <c r="K198">
        <v>0</v>
      </c>
    </row>
    <row r="199" spans="8:11" x14ac:dyDescent="0.35">
      <c r="H199">
        <v>30021</v>
      </c>
      <c r="I199" t="s">
        <v>7</v>
      </c>
      <c r="J199">
        <v>0</v>
      </c>
      <c r="K199">
        <v>0</v>
      </c>
    </row>
    <row r="200" spans="8:11" x14ac:dyDescent="0.35">
      <c r="H200">
        <v>29991</v>
      </c>
      <c r="I200" t="s">
        <v>7</v>
      </c>
      <c r="J200">
        <v>0</v>
      </c>
      <c r="K200">
        <v>0</v>
      </c>
    </row>
    <row r="201" spans="8:11" x14ac:dyDescent="0.35">
      <c r="H201">
        <v>29987</v>
      </c>
      <c r="I201" t="s">
        <v>53</v>
      </c>
      <c r="J201">
        <v>0</v>
      </c>
      <c r="K201">
        <v>0</v>
      </c>
    </row>
    <row r="202" spans="8:11" x14ac:dyDescent="0.35">
      <c r="H202">
        <v>29970</v>
      </c>
      <c r="I202" t="s">
        <v>7</v>
      </c>
      <c r="J202">
        <v>0</v>
      </c>
      <c r="K202">
        <v>610</v>
      </c>
    </row>
    <row r="203" spans="8:11" x14ac:dyDescent="0.35">
      <c r="H203">
        <v>29969</v>
      </c>
      <c r="I203" t="s">
        <v>7</v>
      </c>
      <c r="J203">
        <v>0</v>
      </c>
      <c r="K203">
        <v>610</v>
      </c>
    </row>
    <row r="204" spans="8:11" x14ac:dyDescent="0.35">
      <c r="H204">
        <v>29956</v>
      </c>
      <c r="I204" t="s">
        <v>18</v>
      </c>
      <c r="J204">
        <v>0</v>
      </c>
      <c r="K204">
        <v>0</v>
      </c>
    </row>
    <row r="205" spans="8:11" x14ac:dyDescent="0.35">
      <c r="H205">
        <v>29952</v>
      </c>
      <c r="I205" t="s">
        <v>13</v>
      </c>
      <c r="J205">
        <v>0</v>
      </c>
      <c r="K205">
        <v>0</v>
      </c>
    </row>
    <row r="206" spans="8:11" x14ac:dyDescent="0.35">
      <c r="H206">
        <v>29951</v>
      </c>
      <c r="I206" t="s">
        <v>13</v>
      </c>
      <c r="J206">
        <v>0</v>
      </c>
      <c r="K206">
        <v>0</v>
      </c>
    </row>
    <row r="207" spans="8:11" x14ac:dyDescent="0.35">
      <c r="H207">
        <v>29947</v>
      </c>
      <c r="I207" t="s">
        <v>7</v>
      </c>
      <c r="J207">
        <v>-5</v>
      </c>
      <c r="K207">
        <v>0</v>
      </c>
    </row>
    <row r="208" spans="8:11" x14ac:dyDescent="0.35">
      <c r="H208">
        <v>29935</v>
      </c>
      <c r="I208" t="s">
        <v>7</v>
      </c>
      <c r="J208">
        <v>0</v>
      </c>
      <c r="K208">
        <v>0</v>
      </c>
    </row>
    <row r="209" spans="8:11" x14ac:dyDescent="0.35">
      <c r="H209">
        <v>29934</v>
      </c>
      <c r="I209" t="s">
        <v>9</v>
      </c>
      <c r="J209">
        <v>0</v>
      </c>
      <c r="K209">
        <v>0</v>
      </c>
    </row>
    <row r="210" spans="8:11" x14ac:dyDescent="0.35">
      <c r="H210">
        <v>29932</v>
      </c>
      <c r="I210" t="s">
        <v>7</v>
      </c>
      <c r="J210">
        <v>0</v>
      </c>
      <c r="K210">
        <v>508</v>
      </c>
    </row>
    <row r="211" spans="8:11" x14ac:dyDescent="0.35">
      <c r="H211">
        <v>29912</v>
      </c>
      <c r="I211" t="s">
        <v>7</v>
      </c>
      <c r="J211">
        <v>0</v>
      </c>
      <c r="K211">
        <v>0</v>
      </c>
    </row>
    <row r="212" spans="8:11" x14ac:dyDescent="0.35">
      <c r="H212">
        <v>29889</v>
      </c>
      <c r="I212" t="s">
        <v>91</v>
      </c>
      <c r="J212">
        <v>0</v>
      </c>
      <c r="K212">
        <v>0</v>
      </c>
    </row>
    <row r="213" spans="8:11" x14ac:dyDescent="0.35">
      <c r="H213">
        <v>29876</v>
      </c>
      <c r="I213" t="s">
        <v>13</v>
      </c>
      <c r="J213">
        <v>-26</v>
      </c>
      <c r="K213">
        <v>0</v>
      </c>
    </row>
    <row r="214" spans="8:11" x14ac:dyDescent="0.35">
      <c r="H214">
        <v>29870</v>
      </c>
      <c r="I214" t="s">
        <v>13</v>
      </c>
      <c r="J214">
        <v>0</v>
      </c>
      <c r="K214">
        <v>0</v>
      </c>
    </row>
    <row r="215" spans="8:11" x14ac:dyDescent="0.35">
      <c r="H215">
        <v>29858</v>
      </c>
      <c r="I215" t="s">
        <v>11</v>
      </c>
      <c r="J215">
        <v>0</v>
      </c>
      <c r="K215">
        <v>0</v>
      </c>
    </row>
    <row r="216" spans="8:11" x14ac:dyDescent="0.35">
      <c r="H216">
        <v>29842</v>
      </c>
      <c r="I216" t="s">
        <v>13</v>
      </c>
      <c r="J216">
        <v>0</v>
      </c>
      <c r="K216">
        <v>0</v>
      </c>
    </row>
    <row r="217" spans="8:11" x14ac:dyDescent="0.35">
      <c r="H217">
        <v>29840</v>
      </c>
      <c r="I217" t="s">
        <v>12</v>
      </c>
      <c r="J217">
        <v>0</v>
      </c>
      <c r="K217">
        <v>0</v>
      </c>
    </row>
    <row r="218" spans="8:11" x14ac:dyDescent="0.35">
      <c r="H218">
        <v>29811</v>
      </c>
      <c r="I218" t="s">
        <v>7</v>
      </c>
      <c r="J218">
        <v>0</v>
      </c>
      <c r="K218">
        <v>508</v>
      </c>
    </row>
    <row r="219" spans="8:11" x14ac:dyDescent="0.35">
      <c r="H219">
        <v>29810</v>
      </c>
      <c r="I219" t="s">
        <v>7</v>
      </c>
      <c r="J219">
        <v>0</v>
      </c>
      <c r="K219">
        <v>508</v>
      </c>
    </row>
    <row r="220" spans="8:11" x14ac:dyDescent="0.35">
      <c r="H220">
        <v>29809</v>
      </c>
      <c r="I220" t="s">
        <v>7</v>
      </c>
      <c r="J220">
        <v>0</v>
      </c>
      <c r="K220">
        <v>508</v>
      </c>
    </row>
    <row r="221" spans="8:11" x14ac:dyDescent="0.35">
      <c r="H221">
        <v>29808</v>
      </c>
      <c r="I221" t="s">
        <v>7</v>
      </c>
      <c r="J221">
        <v>0</v>
      </c>
      <c r="K221">
        <v>508</v>
      </c>
    </row>
    <row r="222" spans="8:11" x14ac:dyDescent="0.35">
      <c r="H222">
        <v>29805</v>
      </c>
      <c r="I222" t="s">
        <v>7</v>
      </c>
      <c r="J222">
        <v>0</v>
      </c>
      <c r="K222">
        <v>0</v>
      </c>
    </row>
    <row r="223" spans="8:11" x14ac:dyDescent="0.35">
      <c r="H223">
        <v>29800</v>
      </c>
      <c r="I223" t="s">
        <v>7</v>
      </c>
      <c r="J223">
        <v>0</v>
      </c>
      <c r="K223">
        <v>508</v>
      </c>
    </row>
    <row r="224" spans="8:11" x14ac:dyDescent="0.35">
      <c r="H224">
        <v>29799</v>
      </c>
      <c r="I224" t="s">
        <v>7</v>
      </c>
      <c r="J224">
        <v>0</v>
      </c>
      <c r="K224">
        <v>508</v>
      </c>
    </row>
    <row r="225" spans="8:11" x14ac:dyDescent="0.35">
      <c r="H225">
        <v>29798</v>
      </c>
      <c r="I225" t="s">
        <v>111</v>
      </c>
      <c r="J225">
        <v>23</v>
      </c>
      <c r="K225">
        <v>0</v>
      </c>
    </row>
    <row r="226" spans="8:11" x14ac:dyDescent="0.35">
      <c r="H226">
        <v>29797</v>
      </c>
      <c r="I226" t="s">
        <v>7</v>
      </c>
      <c r="J226">
        <v>0</v>
      </c>
      <c r="K226">
        <v>0</v>
      </c>
    </row>
    <row r="227" spans="8:11" x14ac:dyDescent="0.35">
      <c r="H227">
        <v>29794</v>
      </c>
      <c r="I227" t="s">
        <v>7</v>
      </c>
      <c r="J227">
        <v>0</v>
      </c>
      <c r="K227">
        <v>508</v>
      </c>
    </row>
    <row r="228" spans="8:11" x14ac:dyDescent="0.35">
      <c r="H228">
        <v>29793</v>
      </c>
      <c r="I228" t="s">
        <v>7</v>
      </c>
      <c r="J228">
        <v>0</v>
      </c>
      <c r="K228">
        <v>508</v>
      </c>
    </row>
    <row r="229" spans="8:11" x14ac:dyDescent="0.35">
      <c r="H229">
        <v>29791</v>
      </c>
      <c r="I229" t="s">
        <v>7</v>
      </c>
      <c r="J229">
        <v>0</v>
      </c>
      <c r="K229">
        <v>0</v>
      </c>
    </row>
    <row r="230" spans="8:11" x14ac:dyDescent="0.35">
      <c r="H230">
        <v>29790</v>
      </c>
      <c r="I230" t="s">
        <v>7</v>
      </c>
      <c r="J230">
        <v>0</v>
      </c>
      <c r="K230">
        <v>0</v>
      </c>
    </row>
    <row r="231" spans="8:11" x14ac:dyDescent="0.35">
      <c r="H231">
        <v>29788</v>
      </c>
      <c r="I231" t="s">
        <v>7</v>
      </c>
      <c r="J231">
        <v>0</v>
      </c>
      <c r="K231">
        <v>0</v>
      </c>
    </row>
    <row r="232" spans="8:11" x14ac:dyDescent="0.35">
      <c r="H232">
        <v>29785</v>
      </c>
      <c r="I232" t="s">
        <v>91</v>
      </c>
      <c r="J232">
        <v>0</v>
      </c>
      <c r="K232">
        <v>0</v>
      </c>
    </row>
    <row r="233" spans="8:11" x14ac:dyDescent="0.35">
      <c r="H233">
        <v>29771</v>
      </c>
      <c r="I233" t="s">
        <v>9</v>
      </c>
      <c r="J233">
        <v>483</v>
      </c>
      <c r="K233">
        <v>0</v>
      </c>
    </row>
    <row r="234" spans="8:11" x14ac:dyDescent="0.35">
      <c r="H234">
        <v>29760</v>
      </c>
      <c r="I234" t="s">
        <v>7</v>
      </c>
      <c r="J234">
        <v>0</v>
      </c>
      <c r="K234">
        <v>0</v>
      </c>
    </row>
    <row r="235" spans="8:11" x14ac:dyDescent="0.35">
      <c r="H235">
        <v>29752</v>
      </c>
      <c r="I235" t="s">
        <v>9</v>
      </c>
      <c r="J235">
        <v>-27</v>
      </c>
      <c r="K235">
        <v>0</v>
      </c>
    </row>
    <row r="236" spans="8:11" x14ac:dyDescent="0.35">
      <c r="H236">
        <v>29744</v>
      </c>
      <c r="I236" t="s">
        <v>7</v>
      </c>
      <c r="J236">
        <v>0</v>
      </c>
      <c r="K236">
        <v>0</v>
      </c>
    </row>
    <row r="237" spans="8:11" x14ac:dyDescent="0.35">
      <c r="H237">
        <v>29732</v>
      </c>
      <c r="I237" t="s">
        <v>7</v>
      </c>
      <c r="J237">
        <v>0</v>
      </c>
      <c r="K237">
        <v>0</v>
      </c>
    </row>
    <row r="238" spans="8:11" x14ac:dyDescent="0.35">
      <c r="H238">
        <v>29727</v>
      </c>
      <c r="I238" t="s">
        <v>12</v>
      </c>
      <c r="J238">
        <v>1456</v>
      </c>
      <c r="K238">
        <v>0</v>
      </c>
    </row>
    <row r="239" spans="8:11" x14ac:dyDescent="0.35">
      <c r="H239">
        <v>29725</v>
      </c>
      <c r="I239" t="s">
        <v>11</v>
      </c>
      <c r="J239">
        <v>0</v>
      </c>
      <c r="K239">
        <v>538</v>
      </c>
    </row>
    <row r="240" spans="8:11" x14ac:dyDescent="0.35">
      <c r="H240">
        <v>29721</v>
      </c>
      <c r="I240" t="s">
        <v>7</v>
      </c>
      <c r="J240">
        <v>0</v>
      </c>
      <c r="K240">
        <v>0</v>
      </c>
    </row>
    <row r="241" spans="8:11" x14ac:dyDescent="0.35">
      <c r="H241">
        <v>29707</v>
      </c>
      <c r="I241" t="s">
        <v>20</v>
      </c>
      <c r="J241">
        <v>31</v>
      </c>
      <c r="K241">
        <v>31</v>
      </c>
    </row>
    <row r="242" spans="8:11" x14ac:dyDescent="0.35">
      <c r="H242">
        <v>29697</v>
      </c>
      <c r="I242" t="s">
        <v>7</v>
      </c>
      <c r="J242">
        <v>0</v>
      </c>
      <c r="K242">
        <v>0</v>
      </c>
    </row>
    <row r="243" spans="8:11" x14ac:dyDescent="0.35">
      <c r="H243">
        <v>29685</v>
      </c>
      <c r="I243" t="s">
        <v>91</v>
      </c>
      <c r="J243">
        <v>105</v>
      </c>
      <c r="K243">
        <v>0</v>
      </c>
    </row>
    <row r="244" spans="8:11" x14ac:dyDescent="0.35">
      <c r="H244">
        <v>29673</v>
      </c>
      <c r="I244" t="s">
        <v>7</v>
      </c>
      <c r="J244">
        <v>0</v>
      </c>
      <c r="K244">
        <v>0</v>
      </c>
    </row>
    <row r="245" spans="8:11" x14ac:dyDescent="0.35">
      <c r="H245">
        <v>29669</v>
      </c>
      <c r="I245" t="s">
        <v>7</v>
      </c>
      <c r="J245">
        <v>0</v>
      </c>
      <c r="K245">
        <v>0</v>
      </c>
    </row>
    <row r="246" spans="8:11" x14ac:dyDescent="0.35">
      <c r="H246">
        <v>29665</v>
      </c>
      <c r="I246" t="s">
        <v>91</v>
      </c>
      <c r="J246">
        <v>0</v>
      </c>
      <c r="K246">
        <v>0</v>
      </c>
    </row>
    <row r="247" spans="8:11" x14ac:dyDescent="0.35">
      <c r="H247">
        <v>29664</v>
      </c>
      <c r="I247" t="s">
        <v>7</v>
      </c>
      <c r="J247">
        <v>0</v>
      </c>
      <c r="K247">
        <v>0</v>
      </c>
    </row>
    <row r="248" spans="8:11" x14ac:dyDescent="0.35">
      <c r="H248">
        <v>29658</v>
      </c>
      <c r="I248" t="s">
        <v>7</v>
      </c>
      <c r="J248">
        <v>0</v>
      </c>
      <c r="K248">
        <v>0</v>
      </c>
    </row>
    <row r="249" spans="8:11" x14ac:dyDescent="0.35">
      <c r="H249">
        <v>29657</v>
      </c>
      <c r="I249" t="s">
        <v>7</v>
      </c>
      <c r="J249">
        <v>0</v>
      </c>
      <c r="K249">
        <v>0</v>
      </c>
    </row>
    <row r="250" spans="8:11" x14ac:dyDescent="0.35">
      <c r="H250">
        <v>29653</v>
      </c>
      <c r="I250" t="s">
        <v>7</v>
      </c>
      <c r="J250">
        <v>0</v>
      </c>
      <c r="K250">
        <v>0</v>
      </c>
    </row>
    <row r="251" spans="8:11" x14ac:dyDescent="0.35">
      <c r="H251">
        <v>29651</v>
      </c>
      <c r="I251" t="s">
        <v>7</v>
      </c>
      <c r="J251">
        <v>0</v>
      </c>
      <c r="K251">
        <v>0</v>
      </c>
    </row>
    <row r="252" spans="8:11" x14ac:dyDescent="0.35">
      <c r="H252">
        <v>29647</v>
      </c>
      <c r="I252" t="s">
        <v>7</v>
      </c>
      <c r="J252">
        <v>0</v>
      </c>
      <c r="K252">
        <v>0</v>
      </c>
    </row>
    <row r="253" spans="8:11" x14ac:dyDescent="0.35">
      <c r="H253">
        <v>29645</v>
      </c>
      <c r="I253" t="s">
        <v>7</v>
      </c>
      <c r="J253">
        <v>0</v>
      </c>
      <c r="K253">
        <v>0</v>
      </c>
    </row>
    <row r="254" spans="8:11" x14ac:dyDescent="0.35">
      <c r="H254">
        <v>29611</v>
      </c>
      <c r="I254" t="s">
        <v>8</v>
      </c>
      <c r="J254">
        <v>0</v>
      </c>
      <c r="K254">
        <v>0</v>
      </c>
    </row>
    <row r="255" spans="8:11" x14ac:dyDescent="0.35">
      <c r="H255">
        <v>29599</v>
      </c>
      <c r="I255" t="s">
        <v>7</v>
      </c>
      <c r="J255">
        <v>0</v>
      </c>
      <c r="K255">
        <v>0</v>
      </c>
    </row>
    <row r="256" spans="8:11" x14ac:dyDescent="0.35">
      <c r="H256">
        <v>29591</v>
      </c>
      <c r="I256" t="s">
        <v>18</v>
      </c>
      <c r="J256">
        <v>0</v>
      </c>
      <c r="K256">
        <v>0</v>
      </c>
    </row>
    <row r="257" spans="8:11" x14ac:dyDescent="0.35">
      <c r="H257">
        <v>29571</v>
      </c>
      <c r="I257" t="s">
        <v>20</v>
      </c>
      <c r="J257">
        <v>0</v>
      </c>
      <c r="K257">
        <v>0</v>
      </c>
    </row>
    <row r="258" spans="8:11" x14ac:dyDescent="0.35">
      <c r="H258">
        <v>29569</v>
      </c>
      <c r="I258" t="s">
        <v>20</v>
      </c>
      <c r="J258">
        <v>-6</v>
      </c>
      <c r="K258">
        <v>0</v>
      </c>
    </row>
    <row r="259" spans="8:11" x14ac:dyDescent="0.35">
      <c r="H259">
        <v>29568</v>
      </c>
      <c r="I259" t="s">
        <v>112</v>
      </c>
      <c r="J259">
        <v>0</v>
      </c>
      <c r="K259">
        <v>0</v>
      </c>
    </row>
    <row r="260" spans="8:11" x14ac:dyDescent="0.35">
      <c r="H260">
        <v>29565</v>
      </c>
      <c r="I260" t="s">
        <v>11</v>
      </c>
      <c r="J260">
        <v>0</v>
      </c>
      <c r="K260">
        <v>0</v>
      </c>
    </row>
    <row r="261" spans="8:11" x14ac:dyDescent="0.35">
      <c r="H261">
        <v>29559</v>
      </c>
      <c r="I261" t="s">
        <v>7</v>
      </c>
      <c r="J261">
        <v>0</v>
      </c>
      <c r="K261">
        <v>0</v>
      </c>
    </row>
    <row r="262" spans="8:11" x14ac:dyDescent="0.35">
      <c r="H262">
        <v>29552</v>
      </c>
      <c r="I262" t="s">
        <v>7</v>
      </c>
      <c r="J262">
        <v>0</v>
      </c>
      <c r="K262">
        <v>0</v>
      </c>
    </row>
    <row r="263" spans="8:11" x14ac:dyDescent="0.35">
      <c r="H263">
        <v>29548</v>
      </c>
      <c r="I263" t="s">
        <v>18</v>
      </c>
      <c r="J263">
        <v>0</v>
      </c>
      <c r="K263">
        <v>0</v>
      </c>
    </row>
    <row r="264" spans="8:11" x14ac:dyDescent="0.35">
      <c r="H264">
        <v>29499</v>
      </c>
      <c r="I264" t="s">
        <v>21</v>
      </c>
      <c r="J264">
        <v>-46</v>
      </c>
      <c r="K264">
        <v>0</v>
      </c>
    </row>
    <row r="265" spans="8:11" x14ac:dyDescent="0.35">
      <c r="H265">
        <v>29491</v>
      </c>
      <c r="I265" t="s">
        <v>20</v>
      </c>
      <c r="J265">
        <v>657</v>
      </c>
      <c r="K265">
        <v>0</v>
      </c>
    </row>
    <row r="266" spans="8:11" x14ac:dyDescent="0.35">
      <c r="H266">
        <v>29305</v>
      </c>
      <c r="I266" t="s">
        <v>7</v>
      </c>
      <c r="J266">
        <v>0</v>
      </c>
      <c r="K266">
        <v>0</v>
      </c>
    </row>
  </sheetData>
  <phoneticPr fontId="28" type="noConversion"/>
  <conditionalFormatting sqref="A1:A1048576">
    <cfRule type="duplicateValues" dxfId="88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CF6BC-96FF-4087-ABFA-506A35EAC157}">
  <dimension ref="A1:V268"/>
  <sheetViews>
    <sheetView topLeftCell="A106" workbookViewId="0">
      <selection activeCell="P10" sqref="P10"/>
    </sheetView>
  </sheetViews>
  <sheetFormatPr defaultRowHeight="15.6" x14ac:dyDescent="0.3"/>
  <cols>
    <col min="1" max="1" width="9.33203125" customWidth="1"/>
    <col min="3" max="3" width="10" customWidth="1"/>
    <col min="8" max="8" width="9.33203125" customWidth="1"/>
    <col min="10" max="10" width="10" customWidth="1"/>
    <col min="14" max="16" width="7.88671875" style="65" customWidth="1"/>
    <col min="21" max="21" width="12" customWidth="1"/>
    <col min="22" max="22" width="13" customWidth="1"/>
  </cols>
  <sheetData>
    <row r="1" spans="1:22" x14ac:dyDescent="0.3">
      <c r="N1" s="65" t="s">
        <v>135</v>
      </c>
    </row>
    <row r="2" spans="1:22" x14ac:dyDescent="0.3">
      <c r="A2" t="s">
        <v>23</v>
      </c>
      <c r="B2" t="s">
        <v>0</v>
      </c>
      <c r="C2" t="s">
        <v>25</v>
      </c>
      <c r="D2" t="s">
        <v>26</v>
      </c>
    </row>
    <row r="3" spans="1:22" x14ac:dyDescent="0.3">
      <c r="A3">
        <v>30603</v>
      </c>
      <c r="B3" t="s">
        <v>2</v>
      </c>
      <c r="C3">
        <f>VLOOKUP(A3,Table85[],3,FALSE)</f>
        <v>702</v>
      </c>
      <c r="D3">
        <f>VLOOKUP(A3,Table85[],4,FALSE)</f>
        <v>0</v>
      </c>
      <c r="H3" t="s">
        <v>23</v>
      </c>
      <c r="I3" t="s">
        <v>0</v>
      </c>
      <c r="J3" t="s">
        <v>25</v>
      </c>
      <c r="K3" t="s">
        <v>26</v>
      </c>
      <c r="N3" s="157" t="s">
        <v>0</v>
      </c>
      <c r="O3" s="158" t="s">
        <v>134</v>
      </c>
    </row>
    <row r="4" spans="1:22" x14ac:dyDescent="0.3">
      <c r="A4">
        <v>30513</v>
      </c>
      <c r="B4" t="s">
        <v>2</v>
      </c>
      <c r="C4">
        <f>VLOOKUP(A4,Table85[],3,FALSE)</f>
        <v>587</v>
      </c>
      <c r="D4">
        <f>VLOOKUP(A4,Table85[],4,FALSE)</f>
        <v>0</v>
      </c>
      <c r="H4">
        <v>30667</v>
      </c>
      <c r="I4" t="s">
        <v>7</v>
      </c>
      <c r="J4">
        <v>759</v>
      </c>
      <c r="K4">
        <v>759</v>
      </c>
    </row>
    <row r="5" spans="1:22" x14ac:dyDescent="0.3">
      <c r="A5">
        <v>30569</v>
      </c>
      <c r="B5" t="s">
        <v>2</v>
      </c>
      <c r="C5">
        <f>VLOOKUP(A5,Table85[],3,FALSE)</f>
        <v>736</v>
      </c>
      <c r="D5">
        <f>VLOOKUP(A5,Table85[],4,FALSE)</f>
        <v>0</v>
      </c>
      <c r="H5">
        <v>30665</v>
      </c>
      <c r="I5" t="s">
        <v>7</v>
      </c>
      <c r="J5">
        <v>894</v>
      </c>
      <c r="K5">
        <v>0</v>
      </c>
      <c r="N5" s="157" t="s">
        <v>29</v>
      </c>
      <c r="O5" s="158" t="s">
        <v>31</v>
      </c>
      <c r="P5" s="158" t="s">
        <v>32</v>
      </c>
      <c r="U5" s="1"/>
      <c r="V5" s="1"/>
    </row>
    <row r="6" spans="1:22" x14ac:dyDescent="0.3">
      <c r="A6">
        <v>30511</v>
      </c>
      <c r="B6" t="s">
        <v>2</v>
      </c>
      <c r="C6">
        <f>VLOOKUP(A6,Table85[],3,FALSE)</f>
        <v>544</v>
      </c>
      <c r="D6">
        <f>VLOOKUP(A6,Table85[],4,FALSE)</f>
        <v>0</v>
      </c>
      <c r="H6">
        <v>30664</v>
      </c>
      <c r="I6" t="s">
        <v>7</v>
      </c>
      <c r="J6">
        <v>518</v>
      </c>
      <c r="K6">
        <v>0</v>
      </c>
      <c r="N6" s="159">
        <v>30208</v>
      </c>
      <c r="O6" s="160">
        <v>468</v>
      </c>
      <c r="P6" s="160">
        <v>0</v>
      </c>
      <c r="U6" s="1"/>
      <c r="V6" s="1"/>
    </row>
    <row r="7" spans="1:22" x14ac:dyDescent="0.3">
      <c r="A7">
        <v>30587</v>
      </c>
      <c r="B7" t="s">
        <v>2</v>
      </c>
      <c r="C7">
        <f>VLOOKUP(A7,Table85[],3,FALSE)</f>
        <v>418</v>
      </c>
      <c r="D7">
        <f>VLOOKUP(A7,Table85[],4,FALSE)</f>
        <v>0</v>
      </c>
      <c r="H7">
        <v>30662</v>
      </c>
      <c r="I7" t="s">
        <v>7</v>
      </c>
      <c r="J7">
        <v>362</v>
      </c>
      <c r="K7">
        <v>0</v>
      </c>
      <c r="N7" s="159">
        <v>30434</v>
      </c>
      <c r="O7" s="160">
        <v>23</v>
      </c>
      <c r="P7" s="160">
        <v>0</v>
      </c>
      <c r="U7" s="1"/>
      <c r="V7" s="1"/>
    </row>
    <row r="8" spans="1:22" x14ac:dyDescent="0.3">
      <c r="A8">
        <v>30624</v>
      </c>
      <c r="B8" t="s">
        <v>2</v>
      </c>
      <c r="C8">
        <f>VLOOKUP(A8,Table85[],3,FALSE)</f>
        <v>200</v>
      </c>
      <c r="D8">
        <f>VLOOKUP(A8,Table85[],4,FALSE)</f>
        <v>0</v>
      </c>
      <c r="H8">
        <v>30661</v>
      </c>
      <c r="I8" t="s">
        <v>7</v>
      </c>
      <c r="J8">
        <v>717</v>
      </c>
      <c r="K8">
        <v>0</v>
      </c>
      <c r="N8" s="159">
        <v>30506</v>
      </c>
      <c r="O8" s="160">
        <v>1238</v>
      </c>
      <c r="P8" s="160">
        <v>0</v>
      </c>
      <c r="U8" s="1"/>
      <c r="V8" s="1"/>
    </row>
    <row r="9" spans="1:22" x14ac:dyDescent="0.3">
      <c r="A9">
        <v>30526</v>
      </c>
      <c r="B9" t="s">
        <v>2</v>
      </c>
      <c r="C9">
        <f>VLOOKUP(A9,Table85[],3,FALSE)</f>
        <v>737</v>
      </c>
      <c r="D9">
        <f>VLOOKUP(A9,Table85[],4,FALSE)</f>
        <v>0</v>
      </c>
      <c r="H9">
        <v>30660</v>
      </c>
      <c r="I9" t="s">
        <v>15</v>
      </c>
      <c r="J9">
        <v>87</v>
      </c>
      <c r="K9">
        <v>0</v>
      </c>
      <c r="N9" s="159">
        <v>30509</v>
      </c>
      <c r="O9" s="160">
        <v>600</v>
      </c>
      <c r="P9" s="160">
        <v>0</v>
      </c>
      <c r="U9" s="1"/>
      <c r="V9" s="1"/>
    </row>
    <row r="10" spans="1:22" x14ac:dyDescent="0.3">
      <c r="A10">
        <v>30601</v>
      </c>
      <c r="B10" t="s">
        <v>2</v>
      </c>
      <c r="C10">
        <f>VLOOKUP(A10,Table85[],3,FALSE)</f>
        <v>502</v>
      </c>
      <c r="D10">
        <f>VLOOKUP(A10,Table85[],4,FALSE)</f>
        <v>0</v>
      </c>
      <c r="H10">
        <v>30659</v>
      </c>
      <c r="I10" t="s">
        <v>7</v>
      </c>
      <c r="J10">
        <v>996</v>
      </c>
      <c r="K10">
        <v>0</v>
      </c>
      <c r="N10" s="159">
        <v>30518</v>
      </c>
      <c r="O10" s="160">
        <v>556</v>
      </c>
      <c r="P10" s="160">
        <v>0</v>
      </c>
      <c r="U10" s="1"/>
      <c r="V10" s="1"/>
    </row>
    <row r="11" spans="1:22" x14ac:dyDescent="0.3">
      <c r="A11">
        <v>30286</v>
      </c>
      <c r="B11" t="s">
        <v>2</v>
      </c>
      <c r="C11">
        <f>VLOOKUP(A11,Table85[],3,FALSE)</f>
        <v>404</v>
      </c>
      <c r="D11">
        <f>VLOOKUP(A11,Table85[],4,FALSE)</f>
        <v>0</v>
      </c>
      <c r="H11">
        <v>30658</v>
      </c>
      <c r="I11" t="s">
        <v>7</v>
      </c>
      <c r="J11">
        <v>1282</v>
      </c>
      <c r="K11">
        <v>1282</v>
      </c>
      <c r="N11" s="159">
        <v>30522</v>
      </c>
      <c r="O11" s="160">
        <v>578</v>
      </c>
      <c r="P11" s="160">
        <v>0</v>
      </c>
      <c r="U11" s="1"/>
      <c r="V11" s="1"/>
    </row>
    <row r="12" spans="1:22" x14ac:dyDescent="0.3">
      <c r="A12">
        <v>30600</v>
      </c>
      <c r="B12" t="s">
        <v>2</v>
      </c>
      <c r="C12">
        <f>VLOOKUP(A12,Table85[],3,FALSE)</f>
        <v>4940</v>
      </c>
      <c r="D12">
        <f>VLOOKUP(A12,Table85[],4,FALSE)</f>
        <v>4940</v>
      </c>
      <c r="H12">
        <v>30657</v>
      </c>
      <c r="I12" t="s">
        <v>7</v>
      </c>
      <c r="J12">
        <v>181</v>
      </c>
      <c r="K12">
        <v>0</v>
      </c>
      <c r="N12" s="159">
        <v>30545</v>
      </c>
      <c r="O12" s="160">
        <v>506</v>
      </c>
      <c r="P12" s="160">
        <v>0</v>
      </c>
      <c r="U12" s="1"/>
      <c r="V12" s="1"/>
    </row>
    <row r="13" spans="1:22" x14ac:dyDescent="0.3">
      <c r="A13">
        <v>30379</v>
      </c>
      <c r="B13" t="s">
        <v>2</v>
      </c>
      <c r="C13">
        <f>VLOOKUP(A13,Table85[],3,FALSE)</f>
        <v>1691.5</v>
      </c>
      <c r="D13">
        <f>VLOOKUP(A13,Table85[],4,FALSE)</f>
        <v>1691.5</v>
      </c>
      <c r="H13">
        <v>30656</v>
      </c>
      <c r="I13" t="s">
        <v>7</v>
      </c>
      <c r="J13">
        <v>734</v>
      </c>
      <c r="K13">
        <v>0</v>
      </c>
      <c r="N13" s="159">
        <v>30556</v>
      </c>
      <c r="O13" s="160">
        <v>442</v>
      </c>
      <c r="P13" s="160">
        <v>0</v>
      </c>
      <c r="U13" s="1"/>
      <c r="V13" s="1"/>
    </row>
    <row r="14" spans="1:22" x14ac:dyDescent="0.3">
      <c r="A14">
        <v>30432</v>
      </c>
      <c r="B14" t="s">
        <v>2</v>
      </c>
      <c r="C14">
        <v>447</v>
      </c>
      <c r="D14">
        <v>0</v>
      </c>
      <c r="H14">
        <v>30655</v>
      </c>
      <c r="I14" t="s">
        <v>7</v>
      </c>
      <c r="J14">
        <v>48</v>
      </c>
      <c r="K14">
        <v>0</v>
      </c>
      <c r="N14" s="159">
        <v>30560</v>
      </c>
      <c r="O14" s="160">
        <v>447</v>
      </c>
      <c r="P14" s="160">
        <v>0</v>
      </c>
      <c r="U14" s="1"/>
      <c r="V14" s="1"/>
    </row>
    <row r="15" spans="1:22" x14ac:dyDescent="0.3">
      <c r="A15">
        <v>30514</v>
      </c>
      <c r="B15" t="s">
        <v>2</v>
      </c>
      <c r="C15">
        <f>VLOOKUP(A15,Table85[],3,FALSE)</f>
        <v>642</v>
      </c>
      <c r="D15">
        <f>VLOOKUP(A15,Table85[],4,FALSE)</f>
        <v>0</v>
      </c>
      <c r="H15">
        <v>30654</v>
      </c>
      <c r="I15" t="s">
        <v>7</v>
      </c>
      <c r="J15">
        <v>573</v>
      </c>
      <c r="K15">
        <v>0</v>
      </c>
      <c r="N15" s="159">
        <v>30563</v>
      </c>
      <c r="O15" s="160">
        <v>1002</v>
      </c>
      <c r="P15" s="160">
        <v>0</v>
      </c>
      <c r="U15" s="1"/>
      <c r="V15" s="1"/>
    </row>
    <row r="16" spans="1:22" x14ac:dyDescent="0.3">
      <c r="A16">
        <v>30627</v>
      </c>
      <c r="B16" t="s">
        <v>2</v>
      </c>
      <c r="C16">
        <f>VLOOKUP(A16,Table85[],3,FALSE)</f>
        <v>736</v>
      </c>
      <c r="D16">
        <f>VLOOKUP(A16,Table85[],4,FALSE)</f>
        <v>736</v>
      </c>
      <c r="H16">
        <v>30653</v>
      </c>
      <c r="I16" t="s">
        <v>7</v>
      </c>
      <c r="J16">
        <v>666</v>
      </c>
      <c r="K16">
        <v>666</v>
      </c>
      <c r="N16" s="159">
        <v>30576</v>
      </c>
      <c r="O16" s="160">
        <v>542</v>
      </c>
      <c r="P16" s="160">
        <v>0</v>
      </c>
      <c r="U16" s="1"/>
      <c r="V16" s="1"/>
    </row>
    <row r="17" spans="1:22" x14ac:dyDescent="0.3">
      <c r="A17">
        <v>30431</v>
      </c>
      <c r="B17" t="s">
        <v>38</v>
      </c>
      <c r="C17">
        <f>VLOOKUP(A17,Table85[],3,FALSE)</f>
        <v>458</v>
      </c>
      <c r="D17">
        <f>VLOOKUP(A17,Table85[],4,FALSE)</f>
        <v>0</v>
      </c>
      <c r="H17">
        <v>30652</v>
      </c>
      <c r="I17" t="s">
        <v>7</v>
      </c>
      <c r="J17">
        <v>456</v>
      </c>
      <c r="K17">
        <v>0</v>
      </c>
      <c r="N17" s="159">
        <v>30577</v>
      </c>
      <c r="O17" s="160">
        <v>535</v>
      </c>
      <c r="P17" s="160">
        <v>535</v>
      </c>
      <c r="U17" s="1"/>
      <c r="V17" s="1"/>
    </row>
    <row r="18" spans="1:22" x14ac:dyDescent="0.3">
      <c r="A18">
        <v>30414</v>
      </c>
      <c r="B18" t="s">
        <v>38</v>
      </c>
      <c r="C18">
        <f>VLOOKUP(A18,Table85[],3,FALSE)</f>
        <v>1097</v>
      </c>
      <c r="D18">
        <f>VLOOKUP(A18,Table85[],4,FALSE)</f>
        <v>0</v>
      </c>
      <c r="H18">
        <v>30651</v>
      </c>
      <c r="I18" t="s">
        <v>7</v>
      </c>
      <c r="J18">
        <v>1042</v>
      </c>
      <c r="K18">
        <v>0</v>
      </c>
      <c r="N18" s="159">
        <v>30591</v>
      </c>
      <c r="O18" s="160">
        <v>122</v>
      </c>
      <c r="P18" s="160">
        <v>0</v>
      </c>
      <c r="U18" s="1"/>
      <c r="V18" s="1"/>
    </row>
    <row r="19" spans="1:22" x14ac:dyDescent="0.3">
      <c r="A19">
        <v>30528</v>
      </c>
      <c r="B19" t="s">
        <v>38</v>
      </c>
      <c r="C19">
        <f>VLOOKUP(A19,Table85[],3,FALSE)</f>
        <v>648</v>
      </c>
      <c r="D19">
        <f>VLOOKUP(A19,Table85[],4,FALSE)</f>
        <v>0</v>
      </c>
      <c r="H19">
        <v>30650</v>
      </c>
      <c r="I19" t="s">
        <v>15</v>
      </c>
      <c r="J19">
        <v>503</v>
      </c>
      <c r="K19">
        <v>0</v>
      </c>
      <c r="N19" s="159">
        <v>30599</v>
      </c>
      <c r="O19" s="160">
        <v>710</v>
      </c>
      <c r="P19" s="160">
        <v>0</v>
      </c>
      <c r="U19" s="1"/>
      <c r="V19" s="1"/>
    </row>
    <row r="20" spans="1:22" x14ac:dyDescent="0.3">
      <c r="A20">
        <v>30620</v>
      </c>
      <c r="B20" t="s">
        <v>38</v>
      </c>
      <c r="C20">
        <f>VLOOKUP(A20,Table85[],3,FALSE)</f>
        <v>914</v>
      </c>
      <c r="D20">
        <f>VLOOKUP(A20,Table85[],4,FALSE)</f>
        <v>0</v>
      </c>
      <c r="H20">
        <v>30649</v>
      </c>
      <c r="I20" t="s">
        <v>7</v>
      </c>
      <c r="J20">
        <v>603</v>
      </c>
      <c r="K20">
        <v>0</v>
      </c>
      <c r="N20" s="159">
        <v>30606</v>
      </c>
      <c r="O20" s="160">
        <v>1103</v>
      </c>
      <c r="P20" s="160">
        <v>0</v>
      </c>
      <c r="U20" s="1"/>
      <c r="V20" s="1"/>
    </row>
    <row r="21" spans="1:22" x14ac:dyDescent="0.3">
      <c r="A21">
        <v>30439</v>
      </c>
      <c r="B21" t="s">
        <v>38</v>
      </c>
      <c r="C21">
        <f>VLOOKUP(A21,Table85[],3,FALSE)</f>
        <v>669</v>
      </c>
      <c r="D21">
        <f>VLOOKUP(A21,Table85[],4,FALSE)</f>
        <v>0</v>
      </c>
      <c r="H21">
        <v>30648</v>
      </c>
      <c r="I21" t="s">
        <v>15</v>
      </c>
      <c r="J21">
        <v>503</v>
      </c>
      <c r="K21">
        <v>0</v>
      </c>
      <c r="N21" s="159">
        <v>30630</v>
      </c>
      <c r="O21" s="160">
        <v>499</v>
      </c>
      <c r="P21" s="160">
        <v>0</v>
      </c>
      <c r="U21" s="1"/>
      <c r="V21" s="1"/>
    </row>
    <row r="22" spans="1:22" x14ac:dyDescent="0.3">
      <c r="A22">
        <v>30493</v>
      </c>
      <c r="B22" t="s">
        <v>38</v>
      </c>
      <c r="C22">
        <f>VLOOKUP(A22,Table85[],3,FALSE)</f>
        <v>598</v>
      </c>
      <c r="D22">
        <f>VLOOKUP(A22,Table85[],4,FALSE)</f>
        <v>0</v>
      </c>
      <c r="H22">
        <v>30647</v>
      </c>
      <c r="I22" t="s">
        <v>7</v>
      </c>
      <c r="J22">
        <v>738</v>
      </c>
      <c r="K22">
        <v>0</v>
      </c>
      <c r="N22" s="159" t="s">
        <v>30</v>
      </c>
      <c r="O22" s="160">
        <v>9371</v>
      </c>
      <c r="P22" s="160">
        <v>535</v>
      </c>
      <c r="U22" s="1"/>
      <c r="V22" s="1"/>
    </row>
    <row r="23" spans="1:22" ht="14.4" x14ac:dyDescent="0.3">
      <c r="A23">
        <v>30382</v>
      </c>
      <c r="B23" t="s">
        <v>38</v>
      </c>
      <c r="C23">
        <f>VLOOKUP(A23,Table85[],3,FALSE)</f>
        <v>607</v>
      </c>
      <c r="D23">
        <f>VLOOKUP(A23,Table85[],4,FALSE)</f>
        <v>0</v>
      </c>
      <c r="H23">
        <v>30646</v>
      </c>
      <c r="I23" t="s">
        <v>15</v>
      </c>
      <c r="J23">
        <v>890</v>
      </c>
      <c r="K23">
        <v>0</v>
      </c>
      <c r="N23"/>
      <c r="O23"/>
      <c r="P23"/>
      <c r="U23" s="1"/>
      <c r="V23" s="1"/>
    </row>
    <row r="24" spans="1:22" ht="14.4" x14ac:dyDescent="0.3">
      <c r="A24">
        <v>30469</v>
      </c>
      <c r="B24" t="s">
        <v>52</v>
      </c>
      <c r="C24">
        <f>VLOOKUP(A24,Table85[],3,FALSE)</f>
        <v>52</v>
      </c>
      <c r="D24">
        <f>VLOOKUP(A24,Table85[],4,FALSE)</f>
        <v>0</v>
      </c>
      <c r="H24">
        <v>30645</v>
      </c>
      <c r="I24" t="s">
        <v>7</v>
      </c>
      <c r="J24">
        <v>594</v>
      </c>
      <c r="K24">
        <v>0</v>
      </c>
      <c r="N24"/>
      <c r="O24"/>
      <c r="P24"/>
      <c r="U24" s="1"/>
      <c r="V24" s="1"/>
    </row>
    <row r="25" spans="1:22" ht="14.4" x14ac:dyDescent="0.3">
      <c r="A25">
        <v>30621</v>
      </c>
      <c r="B25" t="s">
        <v>52</v>
      </c>
      <c r="C25">
        <f>VLOOKUP(A25,Table85[],3,FALSE)</f>
        <v>1226</v>
      </c>
      <c r="D25">
        <f>VLOOKUP(A25,Table85[],4,FALSE)</f>
        <v>1226</v>
      </c>
      <c r="H25">
        <v>30644</v>
      </c>
      <c r="I25" t="s">
        <v>7</v>
      </c>
      <c r="J25">
        <v>698</v>
      </c>
      <c r="K25">
        <v>698</v>
      </c>
      <c r="N25"/>
      <c r="O25"/>
      <c r="P25"/>
      <c r="U25" s="1"/>
      <c r="V25" s="1"/>
    </row>
    <row r="26" spans="1:22" ht="14.4" x14ac:dyDescent="0.3">
      <c r="A26">
        <v>30609</v>
      </c>
      <c r="B26" t="s">
        <v>52</v>
      </c>
      <c r="C26">
        <f>VLOOKUP(A26,Table85[],3,FALSE)</f>
        <v>1087</v>
      </c>
      <c r="D26">
        <f>VLOOKUP(A26,Table85[],4,FALSE)</f>
        <v>0</v>
      </c>
      <c r="H26">
        <v>30642</v>
      </c>
      <c r="I26" t="s">
        <v>7</v>
      </c>
      <c r="J26">
        <v>1395</v>
      </c>
      <c r="K26">
        <v>0</v>
      </c>
      <c r="N26"/>
      <c r="O26"/>
      <c r="P26"/>
      <c r="U26" s="1"/>
      <c r="V26" s="1"/>
    </row>
    <row r="27" spans="1:22" ht="14.4" x14ac:dyDescent="0.3">
      <c r="A27">
        <v>30612</v>
      </c>
      <c r="B27" t="s">
        <v>52</v>
      </c>
      <c r="C27">
        <f>VLOOKUP(A27,Table85[],3,FALSE)</f>
        <v>470</v>
      </c>
      <c r="D27">
        <f>VLOOKUP(A27,Table85[],4,FALSE)</f>
        <v>0</v>
      </c>
      <c r="H27">
        <v>30641</v>
      </c>
      <c r="I27" t="s">
        <v>7</v>
      </c>
      <c r="J27">
        <v>461</v>
      </c>
      <c r="K27">
        <v>0</v>
      </c>
      <c r="N27"/>
      <c r="O27"/>
      <c r="P27"/>
      <c r="U27" s="1"/>
      <c r="V27" s="1"/>
    </row>
    <row r="28" spans="1:22" ht="14.4" x14ac:dyDescent="0.3">
      <c r="A28">
        <v>30524</v>
      </c>
      <c r="B28" t="s">
        <v>52</v>
      </c>
      <c r="C28">
        <f>VLOOKUP(A28,Table85[],3,FALSE)</f>
        <v>503</v>
      </c>
      <c r="D28">
        <f>VLOOKUP(A28,Table85[],4,FALSE)</f>
        <v>503</v>
      </c>
      <c r="H28">
        <v>30640</v>
      </c>
      <c r="I28" t="s">
        <v>7</v>
      </c>
      <c r="J28">
        <v>349</v>
      </c>
      <c r="K28">
        <v>0</v>
      </c>
      <c r="N28"/>
      <c r="O28"/>
      <c r="P28"/>
      <c r="U28" s="1"/>
      <c r="V28" s="1"/>
    </row>
    <row r="29" spans="1:22" ht="14.4" x14ac:dyDescent="0.3">
      <c r="A29">
        <v>30596</v>
      </c>
      <c r="B29" t="s">
        <v>52</v>
      </c>
      <c r="C29">
        <f>VLOOKUP(A29,Table85[],3,FALSE)</f>
        <v>433</v>
      </c>
      <c r="D29">
        <f>VLOOKUP(A29,Table85[],4,FALSE)</f>
        <v>0</v>
      </c>
      <c r="H29">
        <v>30639</v>
      </c>
      <c r="I29" t="s">
        <v>7</v>
      </c>
      <c r="J29">
        <v>148</v>
      </c>
      <c r="K29">
        <v>0</v>
      </c>
      <c r="N29"/>
      <c r="O29"/>
      <c r="P29"/>
    </row>
    <row r="30" spans="1:22" ht="14.4" x14ac:dyDescent="0.3">
      <c r="A30">
        <v>30500</v>
      </c>
      <c r="B30" t="s">
        <v>52</v>
      </c>
      <c r="C30">
        <f>VLOOKUP(A30,Table85[],3,FALSE)</f>
        <v>677</v>
      </c>
      <c r="D30">
        <f>VLOOKUP(A30,Table85[],4,FALSE)</f>
        <v>0</v>
      </c>
      <c r="H30">
        <v>30638</v>
      </c>
      <c r="I30" t="s">
        <v>7</v>
      </c>
      <c r="J30">
        <v>496</v>
      </c>
      <c r="K30">
        <v>496</v>
      </c>
      <c r="N30"/>
      <c r="O30"/>
      <c r="P30"/>
    </row>
    <row r="31" spans="1:22" ht="14.4" x14ac:dyDescent="0.3">
      <c r="A31">
        <v>30517</v>
      </c>
      <c r="B31" t="s">
        <v>52</v>
      </c>
      <c r="C31">
        <f>VLOOKUP(A31,Table85[],3,FALSE)</f>
        <v>694</v>
      </c>
      <c r="D31">
        <f>VLOOKUP(A31,Table85[],4,FALSE)</f>
        <v>0</v>
      </c>
      <c r="H31">
        <v>30636</v>
      </c>
      <c r="I31" t="s">
        <v>7</v>
      </c>
      <c r="J31">
        <v>212</v>
      </c>
      <c r="K31">
        <v>0</v>
      </c>
      <c r="N31"/>
      <c r="O31"/>
      <c r="P31"/>
    </row>
    <row r="32" spans="1:22" ht="14.4" x14ac:dyDescent="0.3">
      <c r="A32">
        <v>30626</v>
      </c>
      <c r="B32" t="s">
        <v>52</v>
      </c>
      <c r="C32">
        <f>VLOOKUP(A32,Table85[],3,FALSE)</f>
        <v>621</v>
      </c>
      <c r="D32">
        <f>VLOOKUP(A32,Table85[],4,FALSE)</f>
        <v>621</v>
      </c>
      <c r="H32">
        <v>30635</v>
      </c>
      <c r="I32" t="s">
        <v>15</v>
      </c>
      <c r="J32">
        <v>458</v>
      </c>
      <c r="K32">
        <v>0</v>
      </c>
      <c r="N32"/>
      <c r="O32"/>
      <c r="P32"/>
    </row>
    <row r="33" spans="1:16" ht="14.4" x14ac:dyDescent="0.3">
      <c r="A33">
        <v>30608</v>
      </c>
      <c r="B33" t="s">
        <v>52</v>
      </c>
      <c r="C33">
        <f>VLOOKUP(A33,Table85[],3,FALSE)</f>
        <v>364</v>
      </c>
      <c r="D33">
        <f>VLOOKUP(A33,Table85[],4,FALSE)</f>
        <v>0</v>
      </c>
      <c r="H33">
        <v>30634</v>
      </c>
      <c r="I33" t="s">
        <v>7</v>
      </c>
      <c r="J33">
        <v>457</v>
      </c>
      <c r="K33">
        <v>0</v>
      </c>
      <c r="N33"/>
      <c r="O33"/>
      <c r="P33"/>
    </row>
    <row r="34" spans="1:16" ht="14.4" x14ac:dyDescent="0.3">
      <c r="A34">
        <v>30322</v>
      </c>
      <c r="B34" t="s">
        <v>52</v>
      </c>
      <c r="C34">
        <f>VLOOKUP(A34,Table85[],3,FALSE)</f>
        <v>430</v>
      </c>
      <c r="D34">
        <f>VLOOKUP(A34,Table85[],4,FALSE)</f>
        <v>0</v>
      </c>
      <c r="H34">
        <v>30633</v>
      </c>
      <c r="I34" t="s">
        <v>7</v>
      </c>
      <c r="J34">
        <v>1460</v>
      </c>
      <c r="K34">
        <v>0</v>
      </c>
      <c r="N34"/>
      <c r="O34"/>
      <c r="P34"/>
    </row>
    <row r="35" spans="1:16" ht="14.4" x14ac:dyDescent="0.3">
      <c r="A35">
        <v>30583</v>
      </c>
      <c r="B35" t="s">
        <v>52</v>
      </c>
      <c r="C35">
        <f>VLOOKUP(A35,Table85[],3,FALSE)</f>
        <v>1054</v>
      </c>
      <c r="D35">
        <f>VLOOKUP(A35,Table85[],4,FALSE)</f>
        <v>0</v>
      </c>
      <c r="H35">
        <v>30632</v>
      </c>
      <c r="I35" t="s">
        <v>91</v>
      </c>
      <c r="J35">
        <v>546</v>
      </c>
      <c r="K35">
        <v>0</v>
      </c>
      <c r="N35"/>
      <c r="O35"/>
      <c r="P35"/>
    </row>
    <row r="36" spans="1:16" ht="14.4" x14ac:dyDescent="0.3">
      <c r="A36">
        <v>30307</v>
      </c>
      <c r="B36" t="s">
        <v>52</v>
      </c>
      <c r="C36">
        <f>VLOOKUP(A36,Table85[],3,FALSE)</f>
        <v>1600</v>
      </c>
      <c r="D36">
        <f>VLOOKUP(A36,Table85[],4,FALSE)</f>
        <v>0</v>
      </c>
      <c r="H36">
        <v>30631</v>
      </c>
      <c r="I36" t="s">
        <v>91</v>
      </c>
      <c r="J36">
        <v>120</v>
      </c>
      <c r="K36">
        <v>0</v>
      </c>
      <c r="N36"/>
      <c r="O36"/>
      <c r="P36"/>
    </row>
    <row r="37" spans="1:16" ht="14.4" x14ac:dyDescent="0.3">
      <c r="A37">
        <v>30592</v>
      </c>
      <c r="B37" t="s">
        <v>52</v>
      </c>
      <c r="C37">
        <f>VLOOKUP(A37,Table85[],3,FALSE)</f>
        <v>773</v>
      </c>
      <c r="D37">
        <f>VLOOKUP(A37,Table85[],4,FALSE)</f>
        <v>0</v>
      </c>
      <c r="H37">
        <v>30630</v>
      </c>
      <c r="I37" t="s">
        <v>133</v>
      </c>
      <c r="J37">
        <v>499</v>
      </c>
      <c r="K37">
        <v>0</v>
      </c>
      <c r="N37"/>
      <c r="O37"/>
      <c r="P37"/>
    </row>
    <row r="38" spans="1:16" ht="14.4" x14ac:dyDescent="0.3">
      <c r="A38">
        <v>30622</v>
      </c>
      <c r="B38" t="s">
        <v>110</v>
      </c>
      <c r="C38">
        <f>VLOOKUP(A38,Table85[],3,FALSE)</f>
        <v>478</v>
      </c>
      <c r="D38">
        <f>VLOOKUP(A38,Table85[],4,FALSE)</f>
        <v>0</v>
      </c>
      <c r="H38">
        <v>30629</v>
      </c>
      <c r="I38" t="s">
        <v>7</v>
      </c>
      <c r="J38">
        <v>1076</v>
      </c>
      <c r="K38">
        <v>0</v>
      </c>
      <c r="N38"/>
      <c r="O38"/>
      <c r="P38"/>
    </row>
    <row r="39" spans="1:16" ht="14.4" x14ac:dyDescent="0.3">
      <c r="A39">
        <v>30359</v>
      </c>
      <c r="B39" t="s">
        <v>110</v>
      </c>
      <c r="C39">
        <f>VLOOKUP(A39,Table85[],3,FALSE)</f>
        <v>466</v>
      </c>
      <c r="D39">
        <f>VLOOKUP(A39,Table85[],4,FALSE)</f>
        <v>0</v>
      </c>
      <c r="H39">
        <v>30628</v>
      </c>
      <c r="I39" t="s">
        <v>7</v>
      </c>
      <c r="J39">
        <v>462</v>
      </c>
      <c r="K39">
        <v>0</v>
      </c>
      <c r="N39"/>
      <c r="O39"/>
      <c r="P39"/>
    </row>
    <row r="40" spans="1:16" ht="14.4" x14ac:dyDescent="0.3">
      <c r="A40">
        <v>30365</v>
      </c>
      <c r="B40" t="s">
        <v>110</v>
      </c>
      <c r="C40">
        <f>VLOOKUP(A40,Table85[],3,FALSE)</f>
        <v>303</v>
      </c>
      <c r="D40">
        <f>VLOOKUP(A40,Table85[],4,FALSE)</f>
        <v>0</v>
      </c>
      <c r="H40">
        <v>30627</v>
      </c>
      <c r="I40" t="s">
        <v>11</v>
      </c>
      <c r="J40">
        <v>736</v>
      </c>
      <c r="K40">
        <v>736</v>
      </c>
      <c r="N40"/>
      <c r="O40"/>
      <c r="P40"/>
    </row>
    <row r="41" spans="1:16" ht="14.4" x14ac:dyDescent="0.3">
      <c r="A41">
        <v>30483</v>
      </c>
      <c r="B41" t="s">
        <v>110</v>
      </c>
      <c r="C41">
        <f>VLOOKUP(A41,Table85[],3,FALSE)</f>
        <v>472</v>
      </c>
      <c r="D41">
        <f>VLOOKUP(A41,Table85[],4,FALSE)</f>
        <v>472</v>
      </c>
      <c r="H41">
        <v>30626</v>
      </c>
      <c r="I41" t="s">
        <v>53</v>
      </c>
      <c r="J41">
        <v>621</v>
      </c>
      <c r="K41">
        <v>621</v>
      </c>
      <c r="N41"/>
      <c r="O41"/>
      <c r="P41"/>
    </row>
    <row r="42" spans="1:16" ht="14.4" x14ac:dyDescent="0.3">
      <c r="A42">
        <v>30397</v>
      </c>
      <c r="B42" t="s">
        <v>110</v>
      </c>
      <c r="C42">
        <f>VLOOKUP(A42,Table85[],3,FALSE)</f>
        <v>546</v>
      </c>
      <c r="D42">
        <f>VLOOKUP(A42,Table85[],4,FALSE)</f>
        <v>0</v>
      </c>
      <c r="H42">
        <v>30624</v>
      </c>
      <c r="I42" t="s">
        <v>11</v>
      </c>
      <c r="J42">
        <v>200</v>
      </c>
      <c r="K42">
        <v>0</v>
      </c>
      <c r="N42"/>
      <c r="O42"/>
      <c r="P42"/>
    </row>
    <row r="43" spans="1:16" ht="14.4" x14ac:dyDescent="0.3">
      <c r="A43">
        <v>30491</v>
      </c>
      <c r="B43" t="s">
        <v>110</v>
      </c>
      <c r="C43">
        <f>VLOOKUP(A43,Table85[],3,FALSE)</f>
        <v>876</v>
      </c>
      <c r="D43">
        <f>VLOOKUP(A43,Table85[],4,FALSE)</f>
        <v>0</v>
      </c>
      <c r="H43">
        <v>30623</v>
      </c>
      <c r="I43" t="s">
        <v>15</v>
      </c>
      <c r="J43">
        <v>474</v>
      </c>
      <c r="K43">
        <v>0</v>
      </c>
      <c r="N43"/>
      <c r="O43"/>
      <c r="P43"/>
    </row>
    <row r="44" spans="1:16" ht="14.4" x14ac:dyDescent="0.3">
      <c r="A44">
        <v>30590</v>
      </c>
      <c r="B44" t="s">
        <v>50</v>
      </c>
      <c r="C44">
        <f>VLOOKUP(A44,Table85[],3,FALSE)</f>
        <v>578.5</v>
      </c>
      <c r="D44">
        <f>VLOOKUP(A44,Table85[],4,FALSE)</f>
        <v>0</v>
      </c>
      <c r="H44">
        <v>30622</v>
      </c>
      <c r="I44" t="s">
        <v>111</v>
      </c>
      <c r="J44">
        <v>478</v>
      </c>
      <c r="K44">
        <v>0</v>
      </c>
      <c r="N44"/>
      <c r="O44"/>
      <c r="P44"/>
    </row>
    <row r="45" spans="1:16" ht="14.4" x14ac:dyDescent="0.3">
      <c r="A45">
        <v>30368</v>
      </c>
      <c r="B45" t="s">
        <v>50</v>
      </c>
      <c r="C45">
        <f>VLOOKUP(A45,Table85[],3,FALSE)</f>
        <v>1501</v>
      </c>
      <c r="D45">
        <f>VLOOKUP(A45,Table85[],4,FALSE)</f>
        <v>0</v>
      </c>
      <c r="H45">
        <v>30621</v>
      </c>
      <c r="I45" t="s">
        <v>53</v>
      </c>
      <c r="J45">
        <v>1226</v>
      </c>
      <c r="K45">
        <v>1226</v>
      </c>
      <c r="N45"/>
      <c r="O45"/>
      <c r="P45"/>
    </row>
    <row r="46" spans="1:16" ht="14.4" x14ac:dyDescent="0.3">
      <c r="A46">
        <v>30581</v>
      </c>
      <c r="B46" t="s">
        <v>50</v>
      </c>
      <c r="C46">
        <f>VLOOKUP(A46,Table85[],3,FALSE)</f>
        <v>488</v>
      </c>
      <c r="D46">
        <f>VLOOKUP(A46,Table85[],4,FALSE)</f>
        <v>0</v>
      </c>
      <c r="H46">
        <v>30620</v>
      </c>
      <c r="I46" t="s">
        <v>18</v>
      </c>
      <c r="J46">
        <v>914</v>
      </c>
      <c r="K46">
        <v>0</v>
      </c>
      <c r="N46"/>
      <c r="O46"/>
      <c r="P46"/>
    </row>
    <row r="47" spans="1:16" ht="14.4" x14ac:dyDescent="0.3">
      <c r="A47">
        <v>30425</v>
      </c>
      <c r="B47" t="s">
        <v>50</v>
      </c>
      <c r="C47">
        <f>VLOOKUP(A47,Table85[],3,FALSE)</f>
        <v>451</v>
      </c>
      <c r="D47">
        <f>VLOOKUP(A47,Table85[],4,FALSE)</f>
        <v>0</v>
      </c>
      <c r="H47">
        <v>30619</v>
      </c>
      <c r="I47" t="s">
        <v>15</v>
      </c>
      <c r="J47">
        <v>477</v>
      </c>
      <c r="K47">
        <v>0</v>
      </c>
      <c r="N47"/>
      <c r="O47"/>
      <c r="P47"/>
    </row>
    <row r="48" spans="1:16" ht="14.4" x14ac:dyDescent="0.3">
      <c r="A48">
        <v>30584</v>
      </c>
      <c r="B48" t="s">
        <v>50</v>
      </c>
      <c r="C48">
        <f>VLOOKUP(A48,Table85[],3,FALSE)</f>
        <v>1384</v>
      </c>
      <c r="D48">
        <f>VLOOKUP(A48,Table85[],4,FALSE)</f>
        <v>0</v>
      </c>
      <c r="H48">
        <v>30618</v>
      </c>
      <c r="I48" t="s">
        <v>7</v>
      </c>
      <c r="J48">
        <v>2916</v>
      </c>
      <c r="K48">
        <v>0</v>
      </c>
      <c r="N48"/>
      <c r="O48"/>
      <c r="P48"/>
    </row>
    <row r="49" spans="1:16" ht="14.4" x14ac:dyDescent="0.3">
      <c r="A49">
        <v>30632</v>
      </c>
      <c r="B49" t="s">
        <v>50</v>
      </c>
      <c r="C49">
        <f>VLOOKUP(A49,Table85[],3,FALSE)</f>
        <v>546</v>
      </c>
      <c r="D49">
        <f>VLOOKUP(A49,Table85[],4,FALSE)</f>
        <v>0</v>
      </c>
      <c r="H49">
        <v>30617</v>
      </c>
      <c r="I49" t="s">
        <v>7</v>
      </c>
      <c r="J49">
        <v>456</v>
      </c>
      <c r="K49">
        <v>0</v>
      </c>
      <c r="N49"/>
      <c r="O49"/>
      <c r="P49"/>
    </row>
    <row r="50" spans="1:16" ht="14.4" x14ac:dyDescent="0.3">
      <c r="A50">
        <v>30631</v>
      </c>
      <c r="B50" t="s">
        <v>50</v>
      </c>
      <c r="C50">
        <f>VLOOKUP(A50,Table85[],3,FALSE)</f>
        <v>120</v>
      </c>
      <c r="D50">
        <f>VLOOKUP(A50,Table85[],4,FALSE)</f>
        <v>0</v>
      </c>
      <c r="H50">
        <v>30616</v>
      </c>
      <c r="I50" t="s">
        <v>20</v>
      </c>
      <c r="J50">
        <v>456</v>
      </c>
      <c r="K50">
        <v>0</v>
      </c>
      <c r="N50"/>
      <c r="O50"/>
      <c r="P50"/>
    </row>
    <row r="51" spans="1:16" ht="14.4" x14ac:dyDescent="0.3">
      <c r="A51">
        <v>30498</v>
      </c>
      <c r="B51" t="s">
        <v>50</v>
      </c>
      <c r="C51">
        <f>VLOOKUP(A51,Table85[],3,FALSE)</f>
        <v>276</v>
      </c>
      <c r="D51">
        <f>VLOOKUP(A51,Table85[],4,FALSE)</f>
        <v>0</v>
      </c>
      <c r="H51">
        <v>30615</v>
      </c>
      <c r="I51" t="s">
        <v>91</v>
      </c>
      <c r="J51">
        <v>690</v>
      </c>
      <c r="K51">
        <v>0</v>
      </c>
      <c r="N51"/>
      <c r="O51"/>
      <c r="P51"/>
    </row>
    <row r="52" spans="1:16" ht="14.4" x14ac:dyDescent="0.3">
      <c r="A52">
        <v>30502</v>
      </c>
      <c r="B52" t="s">
        <v>50</v>
      </c>
      <c r="C52">
        <f>VLOOKUP(A52,Table85[],3,FALSE)</f>
        <v>894</v>
      </c>
      <c r="D52">
        <f>VLOOKUP(A52,Table85[],4,FALSE)</f>
        <v>0</v>
      </c>
      <c r="H52">
        <v>30614</v>
      </c>
      <c r="I52" t="s">
        <v>15</v>
      </c>
      <c r="J52">
        <v>432</v>
      </c>
      <c r="K52">
        <v>0</v>
      </c>
      <c r="N52"/>
      <c r="O52"/>
      <c r="P52"/>
    </row>
    <row r="53" spans="1:16" ht="14.4" x14ac:dyDescent="0.3">
      <c r="A53">
        <v>30465</v>
      </c>
      <c r="B53" t="s">
        <v>50</v>
      </c>
      <c r="C53">
        <f>VLOOKUP(A53,Table85[],3,FALSE)</f>
        <v>292</v>
      </c>
      <c r="D53">
        <f>VLOOKUP(A53,Table85[],4,FALSE)</f>
        <v>0</v>
      </c>
      <c r="H53">
        <v>30613</v>
      </c>
      <c r="I53" t="s">
        <v>8</v>
      </c>
      <c r="J53">
        <v>33</v>
      </c>
      <c r="K53">
        <v>0</v>
      </c>
      <c r="N53"/>
      <c r="O53"/>
      <c r="P53"/>
    </row>
    <row r="54" spans="1:16" ht="14.4" x14ac:dyDescent="0.3">
      <c r="A54">
        <v>30099</v>
      </c>
      <c r="B54" t="s">
        <v>50</v>
      </c>
      <c r="C54">
        <f>VLOOKUP(A54,Table85[],3,FALSE)</f>
        <v>455</v>
      </c>
      <c r="D54">
        <f>VLOOKUP(A54,Table85[],4,FALSE)</f>
        <v>0</v>
      </c>
      <c r="H54">
        <v>30612</v>
      </c>
      <c r="I54" t="s">
        <v>53</v>
      </c>
      <c r="J54">
        <v>470</v>
      </c>
      <c r="K54">
        <v>0</v>
      </c>
      <c r="N54"/>
      <c r="O54"/>
      <c r="P54"/>
    </row>
    <row r="55" spans="1:16" ht="14.4" x14ac:dyDescent="0.3">
      <c r="A55">
        <v>30437</v>
      </c>
      <c r="B55" t="s">
        <v>50</v>
      </c>
      <c r="C55">
        <f>VLOOKUP(A55,Table85[],3,FALSE)</f>
        <v>90</v>
      </c>
      <c r="D55">
        <f>VLOOKUP(A55,Table85[],4,FALSE)</f>
        <v>0</v>
      </c>
      <c r="H55">
        <v>30611</v>
      </c>
      <c r="I55" t="s">
        <v>7</v>
      </c>
      <c r="J55">
        <v>439</v>
      </c>
      <c r="K55">
        <v>0</v>
      </c>
      <c r="N55"/>
      <c r="O55"/>
      <c r="P55"/>
    </row>
    <row r="56" spans="1:16" ht="14.4" x14ac:dyDescent="0.3">
      <c r="A56">
        <v>30508</v>
      </c>
      <c r="B56" t="s">
        <v>50</v>
      </c>
      <c r="C56">
        <f>VLOOKUP(A56,Table85[],3,FALSE)</f>
        <v>647</v>
      </c>
      <c r="D56">
        <f>VLOOKUP(A56,Table85[],4,FALSE)</f>
        <v>0</v>
      </c>
      <c r="H56">
        <v>30610</v>
      </c>
      <c r="I56" t="s">
        <v>7</v>
      </c>
      <c r="J56">
        <v>2874</v>
      </c>
      <c r="K56">
        <v>0</v>
      </c>
      <c r="N56"/>
      <c r="O56"/>
      <c r="P56"/>
    </row>
    <row r="57" spans="1:16" ht="14.4" x14ac:dyDescent="0.3">
      <c r="A57">
        <v>30494</v>
      </c>
      <c r="B57" t="s">
        <v>50</v>
      </c>
      <c r="C57">
        <f>VLOOKUP(A57,Table85[],3,FALSE)</f>
        <v>242</v>
      </c>
      <c r="D57">
        <f>VLOOKUP(A57,Table85[],4,FALSE)</f>
        <v>0</v>
      </c>
      <c r="H57">
        <v>30609</v>
      </c>
      <c r="I57" t="s">
        <v>53</v>
      </c>
      <c r="J57">
        <v>1087</v>
      </c>
      <c r="K57">
        <v>0</v>
      </c>
      <c r="N57"/>
      <c r="O57"/>
      <c r="P57"/>
    </row>
    <row r="58" spans="1:16" ht="14.4" x14ac:dyDescent="0.3">
      <c r="A58">
        <v>30561</v>
      </c>
      <c r="B58" t="s">
        <v>50</v>
      </c>
      <c r="C58">
        <f>VLOOKUP(A58,Table85[],3,FALSE)</f>
        <v>267</v>
      </c>
      <c r="D58">
        <f>VLOOKUP(A58,Table85[],4,FALSE)</f>
        <v>0</v>
      </c>
      <c r="H58">
        <v>30608</v>
      </c>
      <c r="I58" t="s">
        <v>53</v>
      </c>
      <c r="J58">
        <v>364</v>
      </c>
      <c r="K58">
        <v>0</v>
      </c>
      <c r="N58"/>
      <c r="O58"/>
      <c r="P58"/>
    </row>
    <row r="59" spans="1:16" ht="14.4" x14ac:dyDescent="0.3">
      <c r="A59">
        <v>30497</v>
      </c>
      <c r="B59" t="s">
        <v>50</v>
      </c>
      <c r="C59">
        <f>VLOOKUP(A59,Table85[],3,FALSE)</f>
        <v>403</v>
      </c>
      <c r="D59">
        <f>VLOOKUP(A59,Table85[],4,FALSE)</f>
        <v>0</v>
      </c>
      <c r="H59">
        <v>30607</v>
      </c>
      <c r="I59" t="s">
        <v>119</v>
      </c>
      <c r="J59">
        <v>473</v>
      </c>
      <c r="K59">
        <v>0</v>
      </c>
      <c r="N59"/>
      <c r="O59"/>
      <c r="P59"/>
    </row>
    <row r="60" spans="1:16" ht="14.4" x14ac:dyDescent="0.3">
      <c r="A60">
        <v>30421</v>
      </c>
      <c r="B60" t="s">
        <v>50</v>
      </c>
      <c r="C60">
        <f>VLOOKUP(A60,Table85[],3,FALSE)</f>
        <v>466</v>
      </c>
      <c r="D60">
        <f>VLOOKUP(A60,Table85[],4,FALSE)</f>
        <v>0</v>
      </c>
      <c r="H60">
        <v>30606</v>
      </c>
      <c r="I60" t="s">
        <v>133</v>
      </c>
      <c r="J60">
        <v>1103</v>
      </c>
      <c r="K60">
        <v>0</v>
      </c>
      <c r="N60"/>
      <c r="O60"/>
      <c r="P60"/>
    </row>
    <row r="61" spans="1:16" ht="14.4" x14ac:dyDescent="0.3">
      <c r="A61">
        <v>30615</v>
      </c>
      <c r="B61" t="s">
        <v>50</v>
      </c>
      <c r="C61">
        <f>VLOOKUP(A61,Table85[],3,FALSE)</f>
        <v>690</v>
      </c>
      <c r="D61">
        <f>VLOOKUP(A61,Table85[],4,FALSE)</f>
        <v>0</v>
      </c>
      <c r="H61">
        <v>30605</v>
      </c>
      <c r="I61" t="s">
        <v>7</v>
      </c>
      <c r="J61">
        <v>798</v>
      </c>
      <c r="K61">
        <v>0</v>
      </c>
      <c r="N61"/>
      <c r="O61"/>
      <c r="P61"/>
    </row>
    <row r="62" spans="1:16" ht="14.4" x14ac:dyDescent="0.3">
      <c r="A62">
        <v>30550</v>
      </c>
      <c r="B62" t="s">
        <v>39</v>
      </c>
      <c r="C62">
        <f>VLOOKUP(A62,Table85[],3,FALSE)</f>
        <v>390</v>
      </c>
      <c r="D62">
        <f>VLOOKUP(A62,Table85[],4,FALSE)</f>
        <v>0</v>
      </c>
      <c r="H62">
        <v>30604</v>
      </c>
      <c r="I62" t="s">
        <v>7</v>
      </c>
      <c r="J62">
        <v>23</v>
      </c>
      <c r="K62">
        <v>0</v>
      </c>
      <c r="N62"/>
      <c r="O62"/>
      <c r="P62"/>
    </row>
    <row r="63" spans="1:16" ht="14.4" x14ac:dyDescent="0.3">
      <c r="A63">
        <v>30552</v>
      </c>
      <c r="B63" t="s">
        <v>39</v>
      </c>
      <c r="C63">
        <f>VLOOKUP(A63,Table85[],3,FALSE)</f>
        <v>113</v>
      </c>
      <c r="D63">
        <f>VLOOKUP(A63,Table85[],4,FALSE)</f>
        <v>0</v>
      </c>
      <c r="H63">
        <v>30603</v>
      </c>
      <c r="I63" t="s">
        <v>11</v>
      </c>
      <c r="J63">
        <v>702</v>
      </c>
      <c r="K63">
        <v>0</v>
      </c>
      <c r="N63"/>
      <c r="O63"/>
      <c r="P63"/>
    </row>
    <row r="64" spans="1:16" ht="14.4" x14ac:dyDescent="0.3">
      <c r="A64">
        <v>30547</v>
      </c>
      <c r="B64" t="s">
        <v>39</v>
      </c>
      <c r="C64">
        <f>VLOOKUP(A64,Table85[],3,FALSE)</f>
        <v>849</v>
      </c>
      <c r="D64">
        <f>VLOOKUP(A64,Table85[],4,FALSE)</f>
        <v>849</v>
      </c>
      <c r="H64">
        <v>30602</v>
      </c>
      <c r="I64" t="s">
        <v>7</v>
      </c>
      <c r="J64">
        <v>459</v>
      </c>
      <c r="K64">
        <v>0</v>
      </c>
      <c r="N64"/>
      <c r="O64"/>
      <c r="P64"/>
    </row>
    <row r="65" spans="1:16" ht="14.4" x14ac:dyDescent="0.3">
      <c r="A65">
        <v>30297</v>
      </c>
      <c r="B65" t="s">
        <v>39</v>
      </c>
      <c r="C65">
        <f>VLOOKUP(A65,Table85[],3,FALSE)</f>
        <v>445</v>
      </c>
      <c r="D65">
        <f>VLOOKUP(A65,Table85[],4,FALSE)</f>
        <v>0</v>
      </c>
      <c r="H65">
        <v>30601</v>
      </c>
      <c r="I65" t="s">
        <v>11</v>
      </c>
      <c r="J65">
        <v>502</v>
      </c>
      <c r="K65">
        <v>0</v>
      </c>
      <c r="N65"/>
      <c r="O65"/>
      <c r="P65"/>
    </row>
    <row r="66" spans="1:16" ht="14.4" x14ac:dyDescent="0.3">
      <c r="A66">
        <v>30515</v>
      </c>
      <c r="B66" t="s">
        <v>39</v>
      </c>
      <c r="C66">
        <f>VLOOKUP(A66,Table85[],3,FALSE)</f>
        <v>792</v>
      </c>
      <c r="D66">
        <f>VLOOKUP(A66,Table85[],4,FALSE)</f>
        <v>0</v>
      </c>
      <c r="H66">
        <v>30600</v>
      </c>
      <c r="I66" t="s">
        <v>11</v>
      </c>
      <c r="J66">
        <v>4940</v>
      </c>
      <c r="K66">
        <v>4940</v>
      </c>
      <c r="N66"/>
      <c r="O66"/>
      <c r="P66"/>
    </row>
    <row r="67" spans="1:16" ht="14.4" x14ac:dyDescent="0.3">
      <c r="A67">
        <v>30580</v>
      </c>
      <c r="B67" t="s">
        <v>39</v>
      </c>
      <c r="C67">
        <f>VLOOKUP(A67,Table85[],3,FALSE)</f>
        <v>1119</v>
      </c>
      <c r="D67">
        <f>VLOOKUP(A67,Table85[],4,FALSE)</f>
        <v>1119</v>
      </c>
      <c r="H67">
        <v>30599</v>
      </c>
      <c r="I67" t="s">
        <v>133</v>
      </c>
      <c r="J67">
        <v>710</v>
      </c>
      <c r="K67">
        <v>0</v>
      </c>
      <c r="N67"/>
      <c r="O67"/>
      <c r="P67"/>
    </row>
    <row r="68" spans="1:16" ht="14.4" x14ac:dyDescent="0.3">
      <c r="A68">
        <v>30539</v>
      </c>
      <c r="B68" t="s">
        <v>39</v>
      </c>
      <c r="C68">
        <f>VLOOKUP(A68,Table85[],3,FALSE)</f>
        <v>386.5</v>
      </c>
      <c r="D68">
        <f>VLOOKUP(A68,Table85[],4,FALSE)</f>
        <v>0</v>
      </c>
      <c r="H68">
        <v>30597</v>
      </c>
      <c r="I68" t="s">
        <v>20</v>
      </c>
      <c r="J68">
        <v>554</v>
      </c>
      <c r="K68">
        <v>0</v>
      </c>
      <c r="N68"/>
      <c r="O68"/>
      <c r="P68"/>
    </row>
    <row r="69" spans="1:16" ht="14.4" x14ac:dyDescent="0.3">
      <c r="A69">
        <v>30507</v>
      </c>
      <c r="B69" t="s">
        <v>39</v>
      </c>
      <c r="C69">
        <f>VLOOKUP(A69,Table85[],3,FALSE)</f>
        <v>547</v>
      </c>
      <c r="D69">
        <f>VLOOKUP(A69,Table85[],4,FALSE)</f>
        <v>0</v>
      </c>
      <c r="H69">
        <v>30596</v>
      </c>
      <c r="I69" t="s">
        <v>53</v>
      </c>
      <c r="J69">
        <v>433</v>
      </c>
      <c r="K69">
        <v>0</v>
      </c>
      <c r="N69"/>
      <c r="O69"/>
      <c r="P69"/>
    </row>
    <row r="70" spans="1:16" ht="14.4" x14ac:dyDescent="0.3">
      <c r="A70">
        <v>30475</v>
      </c>
      <c r="B70" t="s">
        <v>39</v>
      </c>
      <c r="C70">
        <f>VLOOKUP(A70,Table85[],3,FALSE)</f>
        <v>223</v>
      </c>
      <c r="D70">
        <f>VLOOKUP(A70,Table85[],4,FALSE)</f>
        <v>0</v>
      </c>
      <c r="H70">
        <v>30594</v>
      </c>
      <c r="I70" t="s">
        <v>119</v>
      </c>
      <c r="J70">
        <v>531</v>
      </c>
      <c r="K70">
        <v>0</v>
      </c>
      <c r="N70"/>
      <c r="O70"/>
      <c r="P70"/>
    </row>
    <row r="71" spans="1:16" ht="14.4" x14ac:dyDescent="0.3">
      <c r="A71">
        <v>30516</v>
      </c>
      <c r="B71" t="s">
        <v>39</v>
      </c>
      <c r="C71">
        <f>VLOOKUP(A71,Table85[],3,FALSE)</f>
        <v>228</v>
      </c>
      <c r="D71">
        <f>VLOOKUP(A71,Table85[],4,FALSE)</f>
        <v>0</v>
      </c>
      <c r="H71">
        <v>30592</v>
      </c>
      <c r="I71" t="s">
        <v>53</v>
      </c>
      <c r="J71">
        <v>773</v>
      </c>
      <c r="K71">
        <v>0</v>
      </c>
      <c r="N71"/>
      <c r="O71"/>
      <c r="P71"/>
    </row>
    <row r="72" spans="1:16" ht="14.4" x14ac:dyDescent="0.3">
      <c r="A72">
        <v>30597</v>
      </c>
      <c r="B72" t="s">
        <v>39</v>
      </c>
      <c r="C72">
        <f>VLOOKUP(A72,Table85[],3,FALSE)</f>
        <v>554</v>
      </c>
      <c r="D72">
        <f>VLOOKUP(A72,Table85[],4,FALSE)</f>
        <v>0</v>
      </c>
      <c r="H72">
        <v>30591</v>
      </c>
      <c r="I72" t="s">
        <v>133</v>
      </c>
      <c r="J72">
        <v>122</v>
      </c>
      <c r="K72">
        <v>0</v>
      </c>
      <c r="N72"/>
      <c r="O72"/>
      <c r="P72"/>
    </row>
    <row r="73" spans="1:16" ht="14.4" x14ac:dyDescent="0.3">
      <c r="A73">
        <v>30549</v>
      </c>
      <c r="B73" t="s">
        <v>39</v>
      </c>
      <c r="C73">
        <f>VLOOKUP(A73,Table85[],3,FALSE)</f>
        <v>526</v>
      </c>
      <c r="D73">
        <f>VLOOKUP(A73,Table85[],4,FALSE)</f>
        <v>0</v>
      </c>
      <c r="H73">
        <v>30590</v>
      </c>
      <c r="I73" t="s">
        <v>91</v>
      </c>
      <c r="J73">
        <v>578.5</v>
      </c>
      <c r="K73">
        <v>0</v>
      </c>
      <c r="N73"/>
      <c r="O73"/>
      <c r="P73"/>
    </row>
    <row r="74" spans="1:16" ht="14.4" x14ac:dyDescent="0.3">
      <c r="A74">
        <v>30383</v>
      </c>
      <c r="B74" t="s">
        <v>39</v>
      </c>
      <c r="C74">
        <f>VLOOKUP(A74,Table85[],3,FALSE)</f>
        <v>1357</v>
      </c>
      <c r="D74">
        <f>VLOOKUP(A74,Table85[],4,FALSE)</f>
        <v>0</v>
      </c>
      <c r="H74">
        <v>30589</v>
      </c>
      <c r="I74" t="s">
        <v>9</v>
      </c>
      <c r="J74">
        <v>1820</v>
      </c>
      <c r="K74">
        <v>0</v>
      </c>
      <c r="N74"/>
      <c r="O74"/>
      <c r="P74"/>
    </row>
    <row r="75" spans="1:16" ht="14.4" x14ac:dyDescent="0.3">
      <c r="A75">
        <v>30574</v>
      </c>
      <c r="B75" t="s">
        <v>39</v>
      </c>
      <c r="C75">
        <f>VLOOKUP(A75,Table85[],3,FALSE)</f>
        <v>122</v>
      </c>
      <c r="D75">
        <f>VLOOKUP(A75,Table85[],4,FALSE)</f>
        <v>0</v>
      </c>
      <c r="H75">
        <v>30588</v>
      </c>
      <c r="I75" t="s">
        <v>9</v>
      </c>
      <c r="J75">
        <v>540</v>
      </c>
      <c r="K75">
        <v>0</v>
      </c>
      <c r="N75"/>
      <c r="O75"/>
      <c r="P75"/>
    </row>
    <row r="76" spans="1:16" ht="14.4" x14ac:dyDescent="0.3">
      <c r="A76">
        <v>30542</v>
      </c>
      <c r="B76" t="s">
        <v>39</v>
      </c>
      <c r="C76">
        <f>VLOOKUP(A76,Table85[],3,FALSE)</f>
        <v>632</v>
      </c>
      <c r="D76">
        <f>VLOOKUP(A76,Table85[],4,FALSE)</f>
        <v>0</v>
      </c>
      <c r="H76">
        <v>30587</v>
      </c>
      <c r="I76" t="s">
        <v>11</v>
      </c>
      <c r="J76">
        <v>418</v>
      </c>
      <c r="K76">
        <v>0</v>
      </c>
      <c r="N76"/>
      <c r="O76"/>
      <c r="P76"/>
    </row>
    <row r="77" spans="1:16" ht="14.4" x14ac:dyDescent="0.3">
      <c r="A77">
        <v>30530</v>
      </c>
      <c r="B77" t="s">
        <v>39</v>
      </c>
      <c r="C77">
        <f>VLOOKUP(A77,Table85[],3,FALSE)</f>
        <v>440</v>
      </c>
      <c r="D77">
        <f>VLOOKUP(A77,Table85[],4,FALSE)</f>
        <v>0</v>
      </c>
      <c r="H77">
        <v>30586</v>
      </c>
      <c r="I77" t="s">
        <v>7</v>
      </c>
      <c r="J77">
        <v>0</v>
      </c>
      <c r="K77">
        <v>0</v>
      </c>
      <c r="N77"/>
      <c r="O77"/>
      <c r="P77"/>
    </row>
    <row r="78" spans="1:16" ht="14.4" x14ac:dyDescent="0.3">
      <c r="A78">
        <v>30616</v>
      </c>
      <c r="B78" t="s">
        <v>39</v>
      </c>
      <c r="C78">
        <f>VLOOKUP(A78,Table85[],3,FALSE)</f>
        <v>456</v>
      </c>
      <c r="D78">
        <f>VLOOKUP(A78,Table85[],4,FALSE)</f>
        <v>0</v>
      </c>
      <c r="H78">
        <v>30585</v>
      </c>
      <c r="I78" t="s">
        <v>119</v>
      </c>
      <c r="J78">
        <v>605</v>
      </c>
      <c r="K78">
        <v>0</v>
      </c>
      <c r="N78"/>
      <c r="O78"/>
      <c r="P78"/>
    </row>
    <row r="79" spans="1:16" ht="14.4" x14ac:dyDescent="0.3">
      <c r="A79">
        <v>30520</v>
      </c>
      <c r="B79" t="s">
        <v>39</v>
      </c>
      <c r="C79">
        <f>VLOOKUP(A79,Table85[],3,FALSE)</f>
        <v>475</v>
      </c>
      <c r="D79">
        <f>VLOOKUP(A79,Table85[],4,FALSE)</f>
        <v>0</v>
      </c>
      <c r="H79">
        <v>30584</v>
      </c>
      <c r="I79" t="s">
        <v>91</v>
      </c>
      <c r="J79">
        <v>1384</v>
      </c>
      <c r="K79">
        <v>0</v>
      </c>
      <c r="N79"/>
      <c r="O79"/>
      <c r="P79"/>
    </row>
    <row r="80" spans="1:16" ht="14.4" x14ac:dyDescent="0.3">
      <c r="A80">
        <v>30241</v>
      </c>
      <c r="B80" t="s">
        <v>39</v>
      </c>
      <c r="C80">
        <f>VLOOKUP(A80,Table85[],3,FALSE)</f>
        <v>467</v>
      </c>
      <c r="D80">
        <f>VLOOKUP(A80,Table85[],4,FALSE)</f>
        <v>0</v>
      </c>
      <c r="H80">
        <v>30583</v>
      </c>
      <c r="I80" t="s">
        <v>53</v>
      </c>
      <c r="J80">
        <v>1054</v>
      </c>
      <c r="K80">
        <v>0</v>
      </c>
      <c r="N80"/>
      <c r="O80"/>
      <c r="P80"/>
    </row>
    <row r="81" spans="1:16" ht="14.4" x14ac:dyDescent="0.3">
      <c r="A81">
        <v>30582</v>
      </c>
      <c r="B81" t="s">
        <v>1</v>
      </c>
      <c r="C81">
        <f>VLOOKUP(A81,Table85[],3,FALSE)</f>
        <v>682</v>
      </c>
      <c r="D81">
        <f>VLOOKUP(A81,Table85[],4,FALSE)</f>
        <v>0</v>
      </c>
      <c r="H81">
        <v>30582</v>
      </c>
      <c r="I81" t="s">
        <v>8</v>
      </c>
      <c r="J81">
        <v>682</v>
      </c>
      <c r="K81">
        <v>0</v>
      </c>
      <c r="N81"/>
      <c r="O81"/>
      <c r="P81"/>
    </row>
    <row r="82" spans="1:16" ht="14.4" x14ac:dyDescent="0.3">
      <c r="A82">
        <v>30284</v>
      </c>
      <c r="B82" t="s">
        <v>1</v>
      </c>
      <c r="C82">
        <f>VLOOKUP(A82,Table85[],3,FALSE)</f>
        <v>662</v>
      </c>
      <c r="D82">
        <f>VLOOKUP(A82,Table85[],4,FALSE)</f>
        <v>0</v>
      </c>
      <c r="H82">
        <v>30581</v>
      </c>
      <c r="I82" t="s">
        <v>91</v>
      </c>
      <c r="J82">
        <v>488</v>
      </c>
      <c r="K82">
        <v>0</v>
      </c>
      <c r="N82"/>
      <c r="O82"/>
      <c r="P82"/>
    </row>
    <row r="83" spans="1:16" ht="14.4" x14ac:dyDescent="0.3">
      <c r="A83">
        <v>30521</v>
      </c>
      <c r="B83" t="s">
        <v>1</v>
      </c>
      <c r="C83">
        <f>VLOOKUP(A83,Table85[],3,FALSE)</f>
        <v>480</v>
      </c>
      <c r="D83">
        <f>VLOOKUP(A83,Table85[],4,FALSE)</f>
        <v>0</v>
      </c>
      <c r="H83">
        <v>30580</v>
      </c>
      <c r="I83" t="s">
        <v>20</v>
      </c>
      <c r="J83">
        <v>1119</v>
      </c>
      <c r="K83">
        <v>1119</v>
      </c>
      <c r="N83"/>
      <c r="O83"/>
      <c r="P83"/>
    </row>
    <row r="84" spans="1:16" ht="14.4" x14ac:dyDescent="0.3">
      <c r="A84">
        <v>30613</v>
      </c>
      <c r="B84" t="s">
        <v>1</v>
      </c>
      <c r="C84">
        <f>VLOOKUP(A84,Table85[],3,FALSE)</f>
        <v>33</v>
      </c>
      <c r="D84">
        <f>VLOOKUP(A84,Table85[],4,FALSE)</f>
        <v>0</v>
      </c>
      <c r="H84">
        <v>30579</v>
      </c>
      <c r="I84" t="s">
        <v>119</v>
      </c>
      <c r="J84">
        <v>1135.5</v>
      </c>
      <c r="K84">
        <v>1135.5</v>
      </c>
      <c r="N84"/>
      <c r="O84"/>
      <c r="P84"/>
    </row>
    <row r="85" spans="1:16" ht="14.4" x14ac:dyDescent="0.3">
      <c r="A85">
        <v>30557</v>
      </c>
      <c r="B85" t="s">
        <v>1</v>
      </c>
      <c r="C85">
        <f>VLOOKUP(A85,Table85[],3,FALSE)</f>
        <v>391</v>
      </c>
      <c r="D85">
        <f>VLOOKUP(A85,Table85[],4,FALSE)</f>
        <v>0</v>
      </c>
      <c r="H85">
        <v>30578</v>
      </c>
      <c r="I85" t="s">
        <v>119</v>
      </c>
      <c r="J85">
        <v>450</v>
      </c>
      <c r="K85">
        <v>0</v>
      </c>
      <c r="N85"/>
      <c r="O85"/>
      <c r="P85"/>
    </row>
    <row r="86" spans="1:16" ht="14.4" x14ac:dyDescent="0.3">
      <c r="A86">
        <v>30558</v>
      </c>
      <c r="B86" t="s">
        <v>1</v>
      </c>
      <c r="C86">
        <f>VLOOKUP(A86,Table85[],3,FALSE)</f>
        <v>366</v>
      </c>
      <c r="D86">
        <f>VLOOKUP(A86,Table85[],4,FALSE)</f>
        <v>0</v>
      </c>
      <c r="H86">
        <v>30577</v>
      </c>
      <c r="I86" t="s">
        <v>133</v>
      </c>
      <c r="J86">
        <v>535</v>
      </c>
      <c r="K86">
        <v>535</v>
      </c>
      <c r="N86"/>
      <c r="O86"/>
      <c r="P86"/>
    </row>
    <row r="87" spans="1:16" ht="14.4" x14ac:dyDescent="0.3">
      <c r="A87">
        <v>30570</v>
      </c>
      <c r="B87" t="s">
        <v>1</v>
      </c>
      <c r="C87">
        <f>VLOOKUP(A87,Table85[],3,FALSE)</f>
        <v>2167</v>
      </c>
      <c r="D87">
        <f>VLOOKUP(A87,Table85[],4,FALSE)</f>
        <v>0</v>
      </c>
      <c r="H87">
        <v>30576</v>
      </c>
      <c r="I87" t="s">
        <v>133</v>
      </c>
      <c r="J87">
        <v>542</v>
      </c>
      <c r="K87">
        <v>0</v>
      </c>
      <c r="N87"/>
      <c r="O87"/>
      <c r="P87"/>
    </row>
    <row r="88" spans="1:16" ht="14.4" x14ac:dyDescent="0.3">
      <c r="A88">
        <v>30371</v>
      </c>
      <c r="B88" t="s">
        <v>1</v>
      </c>
      <c r="C88">
        <f>VLOOKUP(A88,Table85[],3,FALSE)</f>
        <v>496</v>
      </c>
      <c r="D88">
        <f>VLOOKUP(A88,Table85[],4,FALSE)</f>
        <v>0</v>
      </c>
      <c r="H88">
        <v>30575</v>
      </c>
      <c r="I88" t="s">
        <v>8</v>
      </c>
      <c r="J88">
        <v>1099</v>
      </c>
      <c r="K88">
        <v>0</v>
      </c>
      <c r="N88"/>
      <c r="O88"/>
      <c r="P88"/>
    </row>
    <row r="89" spans="1:16" ht="14.4" x14ac:dyDescent="0.3">
      <c r="A89">
        <v>30555</v>
      </c>
      <c r="B89" t="s">
        <v>1</v>
      </c>
      <c r="C89">
        <f>VLOOKUP(A89,Table85[],3,FALSE)</f>
        <v>549</v>
      </c>
      <c r="D89">
        <f>VLOOKUP(A89,Table85[],4,FALSE)</f>
        <v>0</v>
      </c>
      <c r="H89">
        <v>30574</v>
      </c>
      <c r="I89" t="s">
        <v>20</v>
      </c>
      <c r="J89">
        <v>122</v>
      </c>
      <c r="K89">
        <v>0</v>
      </c>
      <c r="N89"/>
      <c r="O89"/>
      <c r="P89"/>
    </row>
    <row r="90" spans="1:16" ht="14.4" x14ac:dyDescent="0.3">
      <c r="A90">
        <v>30575</v>
      </c>
      <c r="B90" t="s">
        <v>1</v>
      </c>
      <c r="C90">
        <f>VLOOKUP(A90,Table85[],3,FALSE)</f>
        <v>1099</v>
      </c>
      <c r="D90">
        <f>VLOOKUP(A90,Table85[],4,FALSE)</f>
        <v>0</v>
      </c>
      <c r="H90">
        <v>30573</v>
      </c>
      <c r="I90" t="s">
        <v>15</v>
      </c>
      <c r="J90">
        <v>487</v>
      </c>
      <c r="K90">
        <v>0</v>
      </c>
      <c r="N90"/>
      <c r="O90"/>
      <c r="P90"/>
    </row>
    <row r="91" spans="1:16" ht="14.4" x14ac:dyDescent="0.3">
      <c r="A91">
        <v>30531</v>
      </c>
      <c r="B91" t="s">
        <v>1</v>
      </c>
      <c r="C91">
        <f>VLOOKUP(A91,Table85[],3,FALSE)</f>
        <v>709</v>
      </c>
      <c r="D91">
        <f>VLOOKUP(A91,Table85[],4,FALSE)</f>
        <v>0</v>
      </c>
      <c r="H91">
        <v>30572</v>
      </c>
      <c r="I91" t="s">
        <v>9</v>
      </c>
      <c r="J91">
        <v>603</v>
      </c>
      <c r="K91">
        <v>0</v>
      </c>
      <c r="N91"/>
      <c r="O91"/>
      <c r="P91"/>
    </row>
    <row r="92" spans="1:16" ht="14.4" x14ac:dyDescent="0.3">
      <c r="A92">
        <v>30534</v>
      </c>
      <c r="B92" t="s">
        <v>1</v>
      </c>
      <c r="C92">
        <f>VLOOKUP(A92,Table85[],3,FALSE)</f>
        <v>1488</v>
      </c>
      <c r="D92">
        <f>VLOOKUP(A92,Table85[],4,FALSE)</f>
        <v>0</v>
      </c>
      <c r="H92">
        <v>30570</v>
      </c>
      <c r="I92" t="s">
        <v>8</v>
      </c>
      <c r="J92">
        <v>2167</v>
      </c>
      <c r="K92">
        <v>0</v>
      </c>
      <c r="N92"/>
      <c r="O92"/>
      <c r="P92"/>
    </row>
    <row r="93" spans="1:16" ht="14.4" x14ac:dyDescent="0.3">
      <c r="A93">
        <v>30533</v>
      </c>
      <c r="B93" t="s">
        <v>46</v>
      </c>
      <c r="C93">
        <f>VLOOKUP(A93,Table85[],3,FALSE)</f>
        <v>232</v>
      </c>
      <c r="D93">
        <f>VLOOKUP(A93,Table85[],4,FALSE)</f>
        <v>0</v>
      </c>
      <c r="H93">
        <v>30569</v>
      </c>
      <c r="I93" t="s">
        <v>11</v>
      </c>
      <c r="J93">
        <v>736</v>
      </c>
      <c r="K93">
        <v>0</v>
      </c>
      <c r="N93"/>
      <c r="O93"/>
      <c r="P93"/>
    </row>
    <row r="94" spans="1:16" ht="14.4" x14ac:dyDescent="0.3">
      <c r="A94">
        <v>30614</v>
      </c>
      <c r="B94" t="s">
        <v>46</v>
      </c>
      <c r="C94">
        <f>VLOOKUP(A94,Table85[],3,FALSE)</f>
        <v>432</v>
      </c>
      <c r="D94">
        <f>VLOOKUP(A94,Table85[],4,FALSE)</f>
        <v>0</v>
      </c>
      <c r="H94">
        <v>30568</v>
      </c>
      <c r="I94" t="s">
        <v>7</v>
      </c>
      <c r="J94">
        <v>730</v>
      </c>
      <c r="K94">
        <v>0</v>
      </c>
      <c r="N94"/>
      <c r="O94"/>
      <c r="P94"/>
    </row>
    <row r="95" spans="1:16" ht="14.4" x14ac:dyDescent="0.3">
      <c r="A95">
        <v>30619</v>
      </c>
      <c r="B95" t="s">
        <v>46</v>
      </c>
      <c r="C95">
        <f>VLOOKUP(A95,Table85[],3,FALSE)</f>
        <v>477</v>
      </c>
      <c r="D95">
        <f>VLOOKUP(A95,Table85[],4,FALSE)</f>
        <v>0</v>
      </c>
      <c r="H95">
        <v>30567</v>
      </c>
      <c r="I95" t="s">
        <v>7</v>
      </c>
      <c r="J95">
        <v>525</v>
      </c>
      <c r="K95">
        <v>0</v>
      </c>
      <c r="N95"/>
      <c r="O95"/>
      <c r="P95"/>
    </row>
    <row r="96" spans="1:16" ht="14.4" x14ac:dyDescent="0.3">
      <c r="A96">
        <v>30030</v>
      </c>
      <c r="B96" t="s">
        <v>46</v>
      </c>
      <c r="C96">
        <f>VLOOKUP(A96,Table85[],3,FALSE)</f>
        <v>771</v>
      </c>
      <c r="D96">
        <f>VLOOKUP(A96,Table85[],4,FALSE)</f>
        <v>0</v>
      </c>
      <c r="H96">
        <v>30566</v>
      </c>
      <c r="I96" t="s">
        <v>7</v>
      </c>
      <c r="J96">
        <v>411</v>
      </c>
      <c r="K96">
        <v>0</v>
      </c>
      <c r="N96"/>
      <c r="O96"/>
      <c r="P96"/>
    </row>
    <row r="97" spans="1:16" ht="14.4" x14ac:dyDescent="0.3">
      <c r="A97">
        <v>30646</v>
      </c>
      <c r="B97" t="s">
        <v>46</v>
      </c>
      <c r="C97">
        <f>VLOOKUP(A97,Table85[],3,FALSE)</f>
        <v>890</v>
      </c>
      <c r="D97">
        <f>VLOOKUP(A97,Table85[],4,FALSE)</f>
        <v>0</v>
      </c>
      <c r="H97">
        <v>30565</v>
      </c>
      <c r="I97" t="s">
        <v>9</v>
      </c>
      <c r="J97">
        <v>381</v>
      </c>
      <c r="K97">
        <v>0</v>
      </c>
      <c r="N97"/>
      <c r="O97"/>
      <c r="P97"/>
    </row>
    <row r="98" spans="1:16" ht="14.4" x14ac:dyDescent="0.3">
      <c r="A98">
        <v>30648</v>
      </c>
      <c r="B98" t="s">
        <v>46</v>
      </c>
      <c r="C98">
        <f>VLOOKUP(A98,Table85[],3,FALSE)</f>
        <v>503</v>
      </c>
      <c r="D98">
        <f>VLOOKUP(A98,Table85[],4,FALSE)</f>
        <v>0</v>
      </c>
      <c r="H98">
        <v>30564</v>
      </c>
      <c r="I98" t="s">
        <v>7</v>
      </c>
      <c r="J98">
        <v>497</v>
      </c>
      <c r="K98">
        <v>0</v>
      </c>
      <c r="N98"/>
      <c r="O98"/>
      <c r="P98"/>
    </row>
    <row r="99" spans="1:16" ht="14.4" x14ac:dyDescent="0.3">
      <c r="A99">
        <v>30650</v>
      </c>
      <c r="B99" t="s">
        <v>46</v>
      </c>
      <c r="C99">
        <f>VLOOKUP(A99,Table85[],3,FALSE)</f>
        <v>503</v>
      </c>
      <c r="D99">
        <f>VLOOKUP(A99,Table85[],4,FALSE)</f>
        <v>0</v>
      </c>
      <c r="H99">
        <v>30563</v>
      </c>
      <c r="I99" t="s">
        <v>133</v>
      </c>
      <c r="J99">
        <v>1002</v>
      </c>
      <c r="K99">
        <v>0</v>
      </c>
      <c r="N99"/>
      <c r="O99"/>
      <c r="P99"/>
    </row>
    <row r="100" spans="1:16" ht="14.4" x14ac:dyDescent="0.3">
      <c r="A100">
        <v>30660</v>
      </c>
      <c r="B100" t="s">
        <v>46</v>
      </c>
      <c r="C100">
        <f>VLOOKUP(A100,Table85[],3,FALSE)</f>
        <v>87</v>
      </c>
      <c r="D100">
        <f>VLOOKUP(A100,Table85[],4,FALSE)</f>
        <v>0</v>
      </c>
      <c r="H100">
        <v>30562</v>
      </c>
      <c r="I100" t="s">
        <v>7</v>
      </c>
      <c r="J100">
        <v>439</v>
      </c>
      <c r="K100">
        <v>0</v>
      </c>
      <c r="N100"/>
      <c r="O100"/>
      <c r="P100"/>
    </row>
    <row r="101" spans="1:16" ht="14.4" x14ac:dyDescent="0.3">
      <c r="A101">
        <v>30623</v>
      </c>
      <c r="B101" t="s">
        <v>46</v>
      </c>
      <c r="C101">
        <f>VLOOKUP(A101,Table85[],3,FALSE)</f>
        <v>474</v>
      </c>
      <c r="D101">
        <f>VLOOKUP(A101,Table85[],4,FALSE)</f>
        <v>0</v>
      </c>
      <c r="H101">
        <v>30561</v>
      </c>
      <c r="I101" t="s">
        <v>91</v>
      </c>
      <c r="J101">
        <v>267</v>
      </c>
      <c r="K101">
        <v>0</v>
      </c>
      <c r="N101"/>
      <c r="O101"/>
      <c r="P101"/>
    </row>
    <row r="102" spans="1:16" ht="14.4" x14ac:dyDescent="0.3">
      <c r="A102">
        <v>30548</v>
      </c>
      <c r="B102" t="s">
        <v>46</v>
      </c>
      <c r="C102">
        <f>VLOOKUP(A102,Table85[],3,FALSE)</f>
        <v>461</v>
      </c>
      <c r="D102">
        <f>VLOOKUP(A102,Table85[],4,FALSE)</f>
        <v>0</v>
      </c>
      <c r="H102">
        <v>30560</v>
      </c>
      <c r="I102" t="s">
        <v>133</v>
      </c>
      <c r="J102">
        <v>447</v>
      </c>
      <c r="K102">
        <v>0</v>
      </c>
      <c r="N102"/>
      <c r="O102"/>
      <c r="P102"/>
    </row>
    <row r="103" spans="1:16" ht="14.4" x14ac:dyDescent="0.3">
      <c r="A103">
        <v>30512</v>
      </c>
      <c r="B103" t="s">
        <v>46</v>
      </c>
      <c r="C103">
        <f>VLOOKUP(A103,Table85[],3,FALSE)</f>
        <v>874.5</v>
      </c>
      <c r="D103">
        <f>VLOOKUP(A103,Table85[],4,FALSE)</f>
        <v>0</v>
      </c>
      <c r="H103">
        <v>30559</v>
      </c>
      <c r="I103" t="s">
        <v>9</v>
      </c>
      <c r="J103">
        <v>518</v>
      </c>
      <c r="K103">
        <v>0</v>
      </c>
      <c r="N103"/>
      <c r="O103"/>
      <c r="P103"/>
    </row>
    <row r="104" spans="1:16" ht="14.4" x14ac:dyDescent="0.3">
      <c r="A104">
        <v>30573</v>
      </c>
      <c r="B104" t="s">
        <v>46</v>
      </c>
      <c r="C104">
        <f>VLOOKUP(A104,Table85[],3,FALSE)</f>
        <v>487</v>
      </c>
      <c r="D104">
        <f>VLOOKUP(A104,Table85[],4,FALSE)</f>
        <v>0</v>
      </c>
      <c r="H104">
        <v>30558</v>
      </c>
      <c r="I104" t="s">
        <v>8</v>
      </c>
      <c r="J104">
        <v>366</v>
      </c>
      <c r="K104">
        <v>0</v>
      </c>
      <c r="N104"/>
      <c r="O104"/>
      <c r="P104"/>
    </row>
    <row r="105" spans="1:16" ht="14.4" x14ac:dyDescent="0.3">
      <c r="A105">
        <v>30635</v>
      </c>
      <c r="B105" t="s">
        <v>46</v>
      </c>
      <c r="C105">
        <f>VLOOKUP(A105,Table85[],3,FALSE)</f>
        <v>458</v>
      </c>
      <c r="D105">
        <f>VLOOKUP(A105,Table85[],4,FALSE)</f>
        <v>0</v>
      </c>
      <c r="H105">
        <v>30557</v>
      </c>
      <c r="I105" t="s">
        <v>8</v>
      </c>
      <c r="J105">
        <v>391</v>
      </c>
      <c r="K105">
        <v>0</v>
      </c>
      <c r="N105"/>
      <c r="O105"/>
      <c r="P105"/>
    </row>
    <row r="106" spans="1:16" ht="14.4" x14ac:dyDescent="0.3">
      <c r="A106">
        <v>30635</v>
      </c>
      <c r="B106" t="s">
        <v>46</v>
      </c>
      <c r="C106">
        <v>0</v>
      </c>
      <c r="D106">
        <f>VLOOKUP(A106,Table85[],4,FALSE)</f>
        <v>0</v>
      </c>
      <c r="H106">
        <v>30556</v>
      </c>
      <c r="I106" t="s">
        <v>133</v>
      </c>
      <c r="J106">
        <v>442</v>
      </c>
      <c r="K106">
        <v>0</v>
      </c>
      <c r="N106"/>
      <c r="O106"/>
      <c r="P106"/>
    </row>
    <row r="107" spans="1:16" ht="14.4" x14ac:dyDescent="0.3">
      <c r="A107">
        <v>30627</v>
      </c>
      <c r="B107" t="s">
        <v>2</v>
      </c>
      <c r="C107">
        <v>0</v>
      </c>
      <c r="D107">
        <v>0</v>
      </c>
      <c r="H107">
        <v>30555</v>
      </c>
      <c r="I107" t="s">
        <v>8</v>
      </c>
      <c r="J107">
        <v>549</v>
      </c>
      <c r="K107">
        <v>0</v>
      </c>
      <c r="N107"/>
      <c r="O107"/>
      <c r="P107"/>
    </row>
    <row r="108" spans="1:16" ht="14.4" x14ac:dyDescent="0.3">
      <c r="A108">
        <v>30638</v>
      </c>
      <c r="B108" t="s">
        <v>2</v>
      </c>
      <c r="C108">
        <f>VLOOKUP(A108,Table85[],3,FALSE)</f>
        <v>496</v>
      </c>
      <c r="D108">
        <f>VLOOKUP(A108,Table85[],4,FALSE)</f>
        <v>496</v>
      </c>
      <c r="H108">
        <v>30554</v>
      </c>
      <c r="I108" t="s">
        <v>7</v>
      </c>
      <c r="J108">
        <v>0</v>
      </c>
      <c r="K108">
        <v>0</v>
      </c>
      <c r="N108"/>
      <c r="O108"/>
      <c r="P108"/>
    </row>
    <row r="109" spans="1:16" ht="14.4" x14ac:dyDescent="0.3">
      <c r="A109">
        <v>30582</v>
      </c>
      <c r="B109" t="s">
        <v>2</v>
      </c>
      <c r="C109">
        <f>VLOOKUP(A109,Table85[],3,FALSE)</f>
        <v>682</v>
      </c>
      <c r="D109">
        <f>VLOOKUP(A109,Table85[],4,FALSE)</f>
        <v>0</v>
      </c>
      <c r="H109">
        <v>30553</v>
      </c>
      <c r="I109" t="s">
        <v>7</v>
      </c>
      <c r="J109">
        <v>1846</v>
      </c>
      <c r="K109">
        <v>0</v>
      </c>
      <c r="N109"/>
      <c r="O109"/>
      <c r="P109"/>
    </row>
    <row r="110" spans="1:16" ht="14.4" x14ac:dyDescent="0.3">
      <c r="A110">
        <v>30634</v>
      </c>
      <c r="B110" t="s">
        <v>2</v>
      </c>
      <c r="C110">
        <f>VLOOKUP(A110,Table85[],3,FALSE)</f>
        <v>457</v>
      </c>
      <c r="D110">
        <f>VLOOKUP(A110,Table85[],4,FALSE)</f>
        <v>0</v>
      </c>
      <c r="H110">
        <v>30552</v>
      </c>
      <c r="I110" t="s">
        <v>20</v>
      </c>
      <c r="J110">
        <v>113</v>
      </c>
      <c r="K110">
        <v>0</v>
      </c>
      <c r="N110"/>
      <c r="O110"/>
      <c r="P110"/>
    </row>
    <row r="111" spans="1:16" ht="14.4" x14ac:dyDescent="0.3">
      <c r="A111">
        <v>30656</v>
      </c>
      <c r="B111" t="s">
        <v>2</v>
      </c>
      <c r="C111">
        <f>VLOOKUP(A111,Table85[],3,FALSE)</f>
        <v>734</v>
      </c>
      <c r="D111">
        <f>VLOOKUP(A111,Table85[],4,FALSE)</f>
        <v>0</v>
      </c>
      <c r="H111">
        <v>30551</v>
      </c>
      <c r="I111" t="s">
        <v>119</v>
      </c>
      <c r="J111">
        <v>988</v>
      </c>
      <c r="K111">
        <v>0</v>
      </c>
      <c r="N111"/>
      <c r="O111"/>
      <c r="P111"/>
    </row>
    <row r="112" spans="1:16" ht="14.4" x14ac:dyDescent="0.3">
      <c r="A112">
        <v>30463</v>
      </c>
      <c r="B112" t="s">
        <v>3</v>
      </c>
      <c r="C112">
        <f>VLOOKUP(A112,Table85[],3,FALSE)</f>
        <v>720</v>
      </c>
      <c r="D112">
        <f>VLOOKUP(A112,Table85[],4,FALSE)</f>
        <v>0</v>
      </c>
      <c r="H112">
        <v>30550</v>
      </c>
      <c r="I112" t="s">
        <v>133</v>
      </c>
      <c r="J112">
        <v>390</v>
      </c>
      <c r="K112">
        <v>0</v>
      </c>
      <c r="N112"/>
      <c r="O112"/>
      <c r="P112"/>
    </row>
    <row r="113" spans="1:16" ht="14.4" x14ac:dyDescent="0.3">
      <c r="A113">
        <v>30474</v>
      </c>
      <c r="B113" t="s">
        <v>3</v>
      </c>
      <c r="C113">
        <f>VLOOKUP(A113,Table85[],3,FALSE)</f>
        <v>788</v>
      </c>
      <c r="D113">
        <f>VLOOKUP(A113,Table85[],4,FALSE)</f>
        <v>0</v>
      </c>
      <c r="H113">
        <v>30549</v>
      </c>
      <c r="I113" t="s">
        <v>20</v>
      </c>
      <c r="J113">
        <v>526</v>
      </c>
      <c r="K113">
        <v>0</v>
      </c>
      <c r="N113"/>
      <c r="O113"/>
      <c r="P113"/>
    </row>
    <row r="114" spans="1:16" ht="14.4" x14ac:dyDescent="0.3">
      <c r="A114">
        <v>30477</v>
      </c>
      <c r="B114" t="s">
        <v>3</v>
      </c>
      <c r="C114">
        <f>VLOOKUP(A114,Table85[],3,FALSE)</f>
        <v>897</v>
      </c>
      <c r="D114">
        <f>VLOOKUP(A114,Table85[],4,FALSE)</f>
        <v>0</v>
      </c>
      <c r="H114">
        <v>30548</v>
      </c>
      <c r="I114" t="s">
        <v>15</v>
      </c>
      <c r="J114">
        <v>461</v>
      </c>
      <c r="K114">
        <v>0</v>
      </c>
      <c r="N114"/>
      <c r="O114"/>
      <c r="P114"/>
    </row>
    <row r="115" spans="1:16" ht="14.4" x14ac:dyDescent="0.3">
      <c r="A115">
        <v>30588</v>
      </c>
      <c r="B115" t="s">
        <v>3</v>
      </c>
      <c r="C115">
        <f>VLOOKUP(A115,Table85[],3,FALSE)</f>
        <v>540</v>
      </c>
      <c r="D115">
        <f>VLOOKUP(A115,Table85[],4,FALSE)</f>
        <v>0</v>
      </c>
      <c r="H115">
        <v>30547</v>
      </c>
      <c r="I115" t="s">
        <v>20</v>
      </c>
      <c r="J115">
        <v>849</v>
      </c>
      <c r="K115">
        <v>849</v>
      </c>
      <c r="N115"/>
      <c r="O115"/>
      <c r="P115"/>
    </row>
    <row r="116" spans="1:16" ht="14.4" x14ac:dyDescent="0.3">
      <c r="A116">
        <v>30565</v>
      </c>
      <c r="B116" t="s">
        <v>3</v>
      </c>
      <c r="C116">
        <f>VLOOKUP(A116,Table85[],3,FALSE)</f>
        <v>381</v>
      </c>
      <c r="D116">
        <f>VLOOKUP(A116,Table85[],4,FALSE)</f>
        <v>0</v>
      </c>
      <c r="H116">
        <v>30546</v>
      </c>
      <c r="I116" t="s">
        <v>14</v>
      </c>
      <c r="J116">
        <v>475</v>
      </c>
      <c r="K116">
        <v>475</v>
      </c>
      <c r="N116"/>
      <c r="O116"/>
      <c r="P116"/>
    </row>
    <row r="117" spans="1:16" ht="14.4" x14ac:dyDescent="0.3">
      <c r="A117">
        <v>30572</v>
      </c>
      <c r="B117" t="s">
        <v>3</v>
      </c>
      <c r="C117">
        <f>VLOOKUP(A117,Table85[],3,FALSE)</f>
        <v>603</v>
      </c>
      <c r="D117">
        <f>VLOOKUP(A117,Table85[],4,FALSE)</f>
        <v>0</v>
      </c>
      <c r="H117">
        <v>30545</v>
      </c>
      <c r="I117" t="s">
        <v>133</v>
      </c>
      <c r="J117">
        <v>506</v>
      </c>
      <c r="K117">
        <v>0</v>
      </c>
      <c r="N117"/>
      <c r="O117"/>
      <c r="P117"/>
    </row>
    <row r="118" spans="1:16" ht="14.4" x14ac:dyDescent="0.3">
      <c r="A118">
        <v>30559</v>
      </c>
      <c r="B118" t="s">
        <v>3</v>
      </c>
      <c r="C118">
        <f>VLOOKUP(A118,Table85[],3,FALSE)</f>
        <v>518</v>
      </c>
      <c r="D118">
        <f>VLOOKUP(A118,Table85[],4,FALSE)</f>
        <v>0</v>
      </c>
      <c r="H118">
        <v>30544</v>
      </c>
      <c r="I118" t="s">
        <v>7</v>
      </c>
      <c r="J118">
        <v>460</v>
      </c>
      <c r="K118">
        <v>0</v>
      </c>
      <c r="N118"/>
      <c r="O118"/>
      <c r="P118"/>
    </row>
    <row r="119" spans="1:16" ht="14.4" x14ac:dyDescent="0.3">
      <c r="A119">
        <v>30351</v>
      </c>
      <c r="B119" t="s">
        <v>3</v>
      </c>
      <c r="C119">
        <f>VLOOKUP(A119,Table85[],3,FALSE)</f>
        <v>446</v>
      </c>
      <c r="D119">
        <f>VLOOKUP(A119,Table85[],4,FALSE)</f>
        <v>0</v>
      </c>
      <c r="H119">
        <v>30543</v>
      </c>
      <c r="I119" t="s">
        <v>7</v>
      </c>
      <c r="J119">
        <v>492</v>
      </c>
      <c r="K119">
        <v>0</v>
      </c>
      <c r="N119"/>
      <c r="O119"/>
      <c r="P119"/>
    </row>
    <row r="120" spans="1:16" ht="14.4" x14ac:dyDescent="0.3">
      <c r="A120">
        <v>30537</v>
      </c>
      <c r="B120" t="s">
        <v>3</v>
      </c>
      <c r="C120">
        <f>VLOOKUP(A120,Table85[],3,FALSE)</f>
        <v>317</v>
      </c>
      <c r="D120">
        <f>VLOOKUP(A120,Table85[],4,FALSE)</f>
        <v>0</v>
      </c>
      <c r="H120">
        <v>30542</v>
      </c>
      <c r="I120" t="s">
        <v>20</v>
      </c>
      <c r="J120">
        <v>632</v>
      </c>
      <c r="K120">
        <v>0</v>
      </c>
      <c r="N120"/>
      <c r="O120"/>
      <c r="P120"/>
    </row>
    <row r="121" spans="1:16" ht="14.4" x14ac:dyDescent="0.3">
      <c r="A121">
        <v>30360</v>
      </c>
      <c r="B121" t="s">
        <v>3</v>
      </c>
      <c r="C121">
        <f>VLOOKUP(A121,Table85[],3,FALSE)</f>
        <v>1668</v>
      </c>
      <c r="D121">
        <f>VLOOKUP(A121,Table85[],4,FALSE)</f>
        <v>1668</v>
      </c>
      <c r="H121">
        <v>30541</v>
      </c>
      <c r="I121" t="s">
        <v>7</v>
      </c>
      <c r="J121">
        <v>512</v>
      </c>
      <c r="K121">
        <v>0</v>
      </c>
      <c r="N121"/>
      <c r="O121"/>
      <c r="P121"/>
    </row>
    <row r="122" spans="1:16" ht="14.4" x14ac:dyDescent="0.3">
      <c r="A122">
        <v>30519</v>
      </c>
      <c r="B122" t="s">
        <v>3</v>
      </c>
      <c r="C122">
        <f>VLOOKUP(A122,Table85[],3,FALSE)</f>
        <v>168</v>
      </c>
      <c r="D122">
        <f>VLOOKUP(A122,Table85[],4,FALSE)</f>
        <v>0</v>
      </c>
      <c r="H122">
        <v>30539</v>
      </c>
      <c r="I122" t="s">
        <v>20</v>
      </c>
      <c r="J122">
        <v>386.5</v>
      </c>
      <c r="K122">
        <v>0</v>
      </c>
      <c r="N122"/>
      <c r="O122"/>
      <c r="P122"/>
    </row>
    <row r="123" spans="1:16" ht="14.4" x14ac:dyDescent="0.3">
      <c r="A123">
        <v>30589</v>
      </c>
      <c r="B123" t="s">
        <v>3</v>
      </c>
      <c r="C123">
        <f>VLOOKUP(A123,Table85[],3,FALSE)</f>
        <v>1820</v>
      </c>
      <c r="D123">
        <f>VLOOKUP(A123,Table85[],4,FALSE)</f>
        <v>0</v>
      </c>
      <c r="H123">
        <v>30537</v>
      </c>
      <c r="I123" t="s">
        <v>9</v>
      </c>
      <c r="J123">
        <v>317</v>
      </c>
      <c r="K123">
        <v>0</v>
      </c>
      <c r="N123"/>
      <c r="O123"/>
      <c r="P123"/>
    </row>
    <row r="124" spans="1:16" ht="14.4" x14ac:dyDescent="0.3">
      <c r="A124">
        <v>30576</v>
      </c>
      <c r="B124" t="s">
        <v>134</v>
      </c>
      <c r="C124">
        <f>VLOOKUP(A124,Table85[],3,FALSE)</f>
        <v>542</v>
      </c>
      <c r="D124">
        <f>VLOOKUP(A124,Table85[],4,FALSE)</f>
        <v>0</v>
      </c>
      <c r="H124">
        <v>30535</v>
      </c>
      <c r="I124" t="s">
        <v>7</v>
      </c>
      <c r="J124">
        <v>581</v>
      </c>
      <c r="K124">
        <v>0</v>
      </c>
      <c r="N124"/>
      <c r="O124"/>
      <c r="P124"/>
    </row>
    <row r="125" spans="1:16" ht="14.4" x14ac:dyDescent="0.3">
      <c r="A125">
        <v>30563</v>
      </c>
      <c r="B125" t="s">
        <v>134</v>
      </c>
      <c r="C125">
        <f>VLOOKUP(A125,Table85[],3,FALSE)</f>
        <v>1002</v>
      </c>
      <c r="D125">
        <f>VLOOKUP(A125,Table85[],4,FALSE)</f>
        <v>0</v>
      </c>
      <c r="H125">
        <v>30534</v>
      </c>
      <c r="I125" t="s">
        <v>8</v>
      </c>
      <c r="J125">
        <v>1488</v>
      </c>
      <c r="K125">
        <v>0</v>
      </c>
      <c r="N125"/>
      <c r="O125"/>
      <c r="P125"/>
    </row>
    <row r="126" spans="1:16" ht="14.4" x14ac:dyDescent="0.3">
      <c r="A126">
        <v>30509</v>
      </c>
      <c r="B126" t="s">
        <v>134</v>
      </c>
      <c r="C126">
        <f>VLOOKUP(A126,Table85[],3,FALSE)</f>
        <v>600</v>
      </c>
      <c r="D126">
        <f>VLOOKUP(A126,Table85[],4,FALSE)</f>
        <v>0</v>
      </c>
      <c r="H126">
        <v>30533</v>
      </c>
      <c r="I126" t="s">
        <v>15</v>
      </c>
      <c r="J126">
        <v>232</v>
      </c>
      <c r="K126">
        <v>0</v>
      </c>
      <c r="N126"/>
      <c r="O126"/>
      <c r="P126"/>
    </row>
    <row r="127" spans="1:16" ht="14.4" x14ac:dyDescent="0.3">
      <c r="A127">
        <v>30506</v>
      </c>
      <c r="B127" t="s">
        <v>134</v>
      </c>
      <c r="C127">
        <f>VLOOKUP(A127,Table85[],3,FALSE)</f>
        <v>1238</v>
      </c>
      <c r="D127">
        <f>VLOOKUP(A127,Table85[],4,FALSE)</f>
        <v>0</v>
      </c>
      <c r="H127">
        <v>30531</v>
      </c>
      <c r="I127" t="s">
        <v>8</v>
      </c>
      <c r="J127">
        <v>709</v>
      </c>
      <c r="K127">
        <v>0</v>
      </c>
      <c r="N127"/>
      <c r="O127"/>
      <c r="P127"/>
    </row>
    <row r="128" spans="1:16" ht="14.4" x14ac:dyDescent="0.3">
      <c r="A128">
        <v>30434</v>
      </c>
      <c r="B128" t="s">
        <v>134</v>
      </c>
      <c r="C128">
        <f>VLOOKUP(A128,Table85[],3,FALSE)</f>
        <v>23</v>
      </c>
      <c r="D128">
        <f>VLOOKUP(A128,Table85[],4,FALSE)</f>
        <v>0</v>
      </c>
      <c r="H128">
        <v>30530</v>
      </c>
      <c r="I128" t="s">
        <v>20</v>
      </c>
      <c r="J128">
        <v>440</v>
      </c>
      <c r="K128">
        <v>0</v>
      </c>
      <c r="N128"/>
      <c r="O128"/>
      <c r="P128"/>
    </row>
    <row r="129" spans="1:16" ht="14.4" x14ac:dyDescent="0.3">
      <c r="A129">
        <v>30522</v>
      </c>
      <c r="B129" t="s">
        <v>134</v>
      </c>
      <c r="C129">
        <f>VLOOKUP(A129,Table85[],3,FALSE)</f>
        <v>578</v>
      </c>
      <c r="D129">
        <f>VLOOKUP(A129,Table85[],4,FALSE)</f>
        <v>0</v>
      </c>
      <c r="H129">
        <v>30529</v>
      </c>
      <c r="I129" t="s">
        <v>7</v>
      </c>
      <c r="J129">
        <v>498</v>
      </c>
      <c r="K129">
        <v>0</v>
      </c>
      <c r="N129"/>
      <c r="O129"/>
      <c r="P129"/>
    </row>
    <row r="130" spans="1:16" ht="14.4" x14ac:dyDescent="0.3">
      <c r="A130">
        <v>30591</v>
      </c>
      <c r="B130" t="s">
        <v>134</v>
      </c>
      <c r="C130">
        <f>VLOOKUP(A130,Table85[],3,FALSE)</f>
        <v>122</v>
      </c>
      <c r="D130">
        <f>VLOOKUP(A130,Table85[],4,FALSE)</f>
        <v>0</v>
      </c>
      <c r="H130">
        <v>30528</v>
      </c>
      <c r="I130" t="s">
        <v>18</v>
      </c>
      <c r="J130">
        <v>648</v>
      </c>
      <c r="K130">
        <v>0</v>
      </c>
      <c r="N130"/>
      <c r="O130"/>
      <c r="P130"/>
    </row>
    <row r="131" spans="1:16" ht="14.4" x14ac:dyDescent="0.3">
      <c r="A131">
        <v>30577</v>
      </c>
      <c r="B131" t="s">
        <v>134</v>
      </c>
      <c r="C131">
        <f>VLOOKUP(A131,Table85[],3,FALSE)</f>
        <v>535</v>
      </c>
      <c r="D131">
        <f>VLOOKUP(A131,Table85[],4,FALSE)</f>
        <v>535</v>
      </c>
      <c r="H131">
        <v>30527</v>
      </c>
      <c r="I131" t="s">
        <v>7</v>
      </c>
      <c r="J131">
        <v>259</v>
      </c>
      <c r="K131">
        <v>0</v>
      </c>
      <c r="N131"/>
      <c r="O131"/>
      <c r="P131"/>
    </row>
    <row r="132" spans="1:16" ht="14.4" x14ac:dyDescent="0.3">
      <c r="A132">
        <v>30599</v>
      </c>
      <c r="B132" t="s">
        <v>134</v>
      </c>
      <c r="C132">
        <f>VLOOKUP(A132,Table85[],3,FALSE)</f>
        <v>710</v>
      </c>
      <c r="D132">
        <f>VLOOKUP(A132,Table85[],4,FALSE)</f>
        <v>0</v>
      </c>
      <c r="H132">
        <v>30526</v>
      </c>
      <c r="I132" t="s">
        <v>11</v>
      </c>
      <c r="J132">
        <v>737</v>
      </c>
      <c r="K132">
        <v>0</v>
      </c>
      <c r="N132"/>
      <c r="O132"/>
      <c r="P132"/>
    </row>
    <row r="133" spans="1:16" ht="14.4" x14ac:dyDescent="0.3">
      <c r="A133">
        <v>30208</v>
      </c>
      <c r="B133" t="s">
        <v>134</v>
      </c>
      <c r="C133">
        <f>VLOOKUP(A133,Table85[],3,FALSE)</f>
        <v>468</v>
      </c>
      <c r="D133">
        <f>VLOOKUP(A133,Table85[],4,FALSE)</f>
        <v>0</v>
      </c>
      <c r="H133">
        <v>30525</v>
      </c>
      <c r="I133" t="s">
        <v>7</v>
      </c>
      <c r="J133">
        <v>439</v>
      </c>
      <c r="K133">
        <v>439</v>
      </c>
      <c r="N133"/>
      <c r="O133"/>
      <c r="P133"/>
    </row>
    <row r="134" spans="1:16" ht="14.4" x14ac:dyDescent="0.3">
      <c r="A134">
        <v>30518</v>
      </c>
      <c r="B134" t="s">
        <v>134</v>
      </c>
      <c r="C134">
        <f>VLOOKUP(A134,Table85[],3,FALSE)</f>
        <v>556</v>
      </c>
      <c r="D134">
        <f>VLOOKUP(A134,Table85[],4,FALSE)</f>
        <v>0</v>
      </c>
      <c r="H134">
        <v>30524</v>
      </c>
      <c r="I134" t="s">
        <v>53</v>
      </c>
      <c r="J134">
        <v>503</v>
      </c>
      <c r="K134">
        <v>503</v>
      </c>
      <c r="N134"/>
      <c r="O134"/>
      <c r="P134"/>
    </row>
    <row r="135" spans="1:16" ht="14.4" x14ac:dyDescent="0.3">
      <c r="A135">
        <v>30560</v>
      </c>
      <c r="B135" t="s">
        <v>134</v>
      </c>
      <c r="C135">
        <f>VLOOKUP(A135,Table85[],3,FALSE)</f>
        <v>447</v>
      </c>
      <c r="D135">
        <f>VLOOKUP(A135,Table85[],4,FALSE)</f>
        <v>0</v>
      </c>
      <c r="H135">
        <v>30523</v>
      </c>
      <c r="I135" t="s">
        <v>15</v>
      </c>
      <c r="J135">
        <v>1600</v>
      </c>
      <c r="K135">
        <v>0</v>
      </c>
      <c r="N135"/>
      <c r="O135"/>
      <c r="P135"/>
    </row>
    <row r="136" spans="1:16" ht="14.4" x14ac:dyDescent="0.3">
      <c r="A136">
        <v>30606</v>
      </c>
      <c r="B136" t="s">
        <v>134</v>
      </c>
      <c r="C136">
        <f>VLOOKUP(A136,Table85[],3,FALSE)</f>
        <v>1103</v>
      </c>
      <c r="D136">
        <f>VLOOKUP(A136,Table85[],4,FALSE)</f>
        <v>0</v>
      </c>
      <c r="H136">
        <v>30522</v>
      </c>
      <c r="I136" t="s">
        <v>133</v>
      </c>
      <c r="J136">
        <v>578</v>
      </c>
      <c r="K136">
        <v>0</v>
      </c>
      <c r="N136"/>
      <c r="O136"/>
      <c r="P136"/>
    </row>
    <row r="137" spans="1:16" ht="14.4" x14ac:dyDescent="0.3">
      <c r="A137">
        <v>30545</v>
      </c>
      <c r="B137" t="s">
        <v>134</v>
      </c>
      <c r="C137">
        <f>VLOOKUP(A137,Table85[],3,FALSE)</f>
        <v>506</v>
      </c>
      <c r="D137">
        <f>VLOOKUP(A137,Table85[],4,FALSE)</f>
        <v>0</v>
      </c>
      <c r="H137">
        <v>30521</v>
      </c>
      <c r="I137" t="s">
        <v>8</v>
      </c>
      <c r="J137">
        <v>480</v>
      </c>
      <c r="K137">
        <v>0</v>
      </c>
      <c r="N137"/>
      <c r="O137"/>
      <c r="P137"/>
    </row>
    <row r="138" spans="1:16" ht="14.4" x14ac:dyDescent="0.3">
      <c r="A138">
        <v>30630</v>
      </c>
      <c r="B138" t="s">
        <v>134</v>
      </c>
      <c r="C138">
        <f>VLOOKUP(A138,Table85[],3,FALSE)</f>
        <v>499</v>
      </c>
      <c r="D138">
        <f>VLOOKUP(A138,Table85[],4,FALSE)</f>
        <v>0</v>
      </c>
      <c r="H138">
        <v>30520</v>
      </c>
      <c r="I138" t="s">
        <v>20</v>
      </c>
      <c r="J138">
        <v>475</v>
      </c>
      <c r="K138">
        <v>0</v>
      </c>
      <c r="N138"/>
      <c r="O138"/>
      <c r="P138"/>
    </row>
    <row r="139" spans="1:16" ht="14.4" x14ac:dyDescent="0.3">
      <c r="A139">
        <v>30556</v>
      </c>
      <c r="B139" t="s">
        <v>134</v>
      </c>
      <c r="C139">
        <f>VLOOKUP(A139,Table85[],3,FALSE)</f>
        <v>442</v>
      </c>
      <c r="D139">
        <f>VLOOKUP(A139,Table85[],4,FALSE)</f>
        <v>0</v>
      </c>
      <c r="H139">
        <v>30519</v>
      </c>
      <c r="I139" t="s">
        <v>9</v>
      </c>
      <c r="J139">
        <v>168</v>
      </c>
      <c r="K139">
        <v>0</v>
      </c>
      <c r="N139"/>
      <c r="O139"/>
      <c r="P139"/>
    </row>
    <row r="140" spans="1:16" ht="14.4" x14ac:dyDescent="0.3">
      <c r="A140">
        <v>30594</v>
      </c>
      <c r="B140" t="s">
        <v>118</v>
      </c>
      <c r="C140">
        <f>VLOOKUP(A140,Table85[],3,FALSE)</f>
        <v>531</v>
      </c>
      <c r="D140">
        <f>VLOOKUP(A140,Table85[],4,FALSE)</f>
        <v>0</v>
      </c>
      <c r="H140">
        <v>30518</v>
      </c>
      <c r="I140" t="s">
        <v>133</v>
      </c>
      <c r="J140">
        <v>556</v>
      </c>
      <c r="K140">
        <v>0</v>
      </c>
      <c r="N140"/>
      <c r="O140"/>
      <c r="P140"/>
    </row>
    <row r="141" spans="1:16" ht="14.4" x14ac:dyDescent="0.3">
      <c r="A141">
        <v>30578</v>
      </c>
      <c r="B141" t="s">
        <v>118</v>
      </c>
      <c r="C141">
        <f>VLOOKUP(A141,Table85[],3,FALSE)</f>
        <v>450</v>
      </c>
      <c r="D141">
        <f>VLOOKUP(A141,Table85[],4,FALSE)</f>
        <v>0</v>
      </c>
      <c r="H141">
        <v>30517</v>
      </c>
      <c r="I141" t="s">
        <v>53</v>
      </c>
      <c r="J141">
        <v>694</v>
      </c>
      <c r="K141">
        <v>0</v>
      </c>
      <c r="N141"/>
      <c r="O141"/>
      <c r="P141"/>
    </row>
    <row r="142" spans="1:16" ht="14.4" x14ac:dyDescent="0.3">
      <c r="A142">
        <v>30510</v>
      </c>
      <c r="B142" t="s">
        <v>118</v>
      </c>
      <c r="C142">
        <f>VLOOKUP(A142,Table85[],3,FALSE)</f>
        <v>460</v>
      </c>
      <c r="D142">
        <f>VLOOKUP(A142,Table85[],4,FALSE)</f>
        <v>0</v>
      </c>
      <c r="H142">
        <v>30516</v>
      </c>
      <c r="I142" t="s">
        <v>20</v>
      </c>
      <c r="J142">
        <v>228</v>
      </c>
      <c r="K142">
        <v>0</v>
      </c>
      <c r="N142"/>
      <c r="O142"/>
      <c r="P142"/>
    </row>
    <row r="143" spans="1:16" ht="14.4" x14ac:dyDescent="0.3">
      <c r="A143">
        <v>30585</v>
      </c>
      <c r="B143" t="s">
        <v>118</v>
      </c>
      <c r="C143">
        <f>VLOOKUP(A143,Table85[],3,FALSE)</f>
        <v>605</v>
      </c>
      <c r="D143">
        <f>VLOOKUP(A143,Table85[],4,FALSE)</f>
        <v>0</v>
      </c>
      <c r="H143">
        <v>30515</v>
      </c>
      <c r="I143" t="s">
        <v>20</v>
      </c>
      <c r="J143">
        <v>792</v>
      </c>
      <c r="K143">
        <v>0</v>
      </c>
      <c r="N143"/>
      <c r="O143"/>
      <c r="P143"/>
    </row>
    <row r="144" spans="1:16" ht="14.4" x14ac:dyDescent="0.3">
      <c r="A144">
        <v>30607</v>
      </c>
      <c r="B144" t="s">
        <v>118</v>
      </c>
      <c r="C144">
        <f>VLOOKUP(A144,Table85[],3,FALSE)</f>
        <v>473</v>
      </c>
      <c r="D144">
        <f>VLOOKUP(A144,Table85[],4,FALSE)</f>
        <v>0</v>
      </c>
      <c r="H144">
        <v>30514</v>
      </c>
      <c r="I144" t="s">
        <v>11</v>
      </c>
      <c r="J144">
        <v>642</v>
      </c>
      <c r="K144">
        <v>0</v>
      </c>
      <c r="N144"/>
      <c r="O144"/>
      <c r="P144"/>
    </row>
    <row r="145" spans="1:16" ht="14.4" x14ac:dyDescent="0.3">
      <c r="A145">
        <v>30503</v>
      </c>
      <c r="B145" t="s">
        <v>118</v>
      </c>
      <c r="C145">
        <f>VLOOKUP(A145,Table85[],3,FALSE)</f>
        <v>327</v>
      </c>
      <c r="D145">
        <f>VLOOKUP(A145,Table85[],4,FALSE)</f>
        <v>0</v>
      </c>
      <c r="H145">
        <v>30513</v>
      </c>
      <c r="I145" t="s">
        <v>11</v>
      </c>
      <c r="J145">
        <v>587</v>
      </c>
      <c r="K145">
        <v>0</v>
      </c>
      <c r="N145"/>
      <c r="O145"/>
      <c r="P145"/>
    </row>
    <row r="146" spans="1:16" ht="14.4" x14ac:dyDescent="0.3">
      <c r="A146">
        <v>30551</v>
      </c>
      <c r="B146" t="s">
        <v>118</v>
      </c>
      <c r="C146">
        <f>VLOOKUP(A146,Table85[],3,FALSE)</f>
        <v>988</v>
      </c>
      <c r="D146">
        <f>VLOOKUP(A146,Table85[],4,FALSE)</f>
        <v>0</v>
      </c>
      <c r="H146">
        <v>30512</v>
      </c>
      <c r="I146" t="s">
        <v>15</v>
      </c>
      <c r="J146">
        <v>874.5</v>
      </c>
      <c r="K146">
        <v>0</v>
      </c>
      <c r="N146"/>
      <c r="O146"/>
      <c r="P146"/>
    </row>
    <row r="147" spans="1:16" ht="14.4" x14ac:dyDescent="0.3">
      <c r="A147">
        <v>30579</v>
      </c>
      <c r="B147" t="s">
        <v>118</v>
      </c>
      <c r="C147">
        <f>VLOOKUP(A147,Table85[],3,FALSE)</f>
        <v>1135.5</v>
      </c>
      <c r="D147">
        <f>VLOOKUP(A147,Table85[],4,FALSE)</f>
        <v>1135.5</v>
      </c>
      <c r="H147">
        <v>30511</v>
      </c>
      <c r="I147" t="s">
        <v>11</v>
      </c>
      <c r="J147">
        <v>544</v>
      </c>
      <c r="K147">
        <v>0</v>
      </c>
      <c r="N147"/>
      <c r="O147"/>
      <c r="P147"/>
    </row>
    <row r="148" spans="1:16" ht="14.4" x14ac:dyDescent="0.3">
      <c r="A148">
        <v>30604</v>
      </c>
      <c r="B148" t="s">
        <v>39</v>
      </c>
      <c r="C148">
        <f>VLOOKUP(A148,Table85[],3,FALSE)</f>
        <v>23</v>
      </c>
      <c r="D148">
        <f>VLOOKUP(A148,Table85[],4,FALSE)</f>
        <v>0</v>
      </c>
      <c r="H148">
        <v>30510</v>
      </c>
      <c r="I148" t="s">
        <v>119</v>
      </c>
      <c r="J148">
        <v>460</v>
      </c>
      <c r="K148">
        <v>0</v>
      </c>
      <c r="N148"/>
      <c r="O148"/>
      <c r="P148"/>
    </row>
    <row r="149" spans="1:16" ht="14.4" x14ac:dyDescent="0.3">
      <c r="H149">
        <v>30509</v>
      </c>
      <c r="I149" t="s">
        <v>133</v>
      </c>
      <c r="J149">
        <v>600</v>
      </c>
      <c r="K149">
        <v>0</v>
      </c>
      <c r="N149"/>
      <c r="O149"/>
      <c r="P149"/>
    </row>
    <row r="150" spans="1:16" x14ac:dyDescent="0.3">
      <c r="H150">
        <v>30508</v>
      </c>
      <c r="I150" t="s">
        <v>91</v>
      </c>
      <c r="J150">
        <v>647</v>
      </c>
      <c r="K150">
        <v>0</v>
      </c>
    </row>
    <row r="151" spans="1:16" x14ac:dyDescent="0.3">
      <c r="H151">
        <v>30507</v>
      </c>
      <c r="I151" t="s">
        <v>20</v>
      </c>
      <c r="J151">
        <v>547</v>
      </c>
      <c r="K151">
        <v>0</v>
      </c>
    </row>
    <row r="152" spans="1:16" x14ac:dyDescent="0.3">
      <c r="H152">
        <v>30506</v>
      </c>
      <c r="I152" t="s">
        <v>133</v>
      </c>
      <c r="J152">
        <v>1238</v>
      </c>
      <c r="K152">
        <v>0</v>
      </c>
    </row>
    <row r="153" spans="1:16" x14ac:dyDescent="0.3">
      <c r="H153">
        <v>30505</v>
      </c>
      <c r="I153" t="s">
        <v>7</v>
      </c>
      <c r="J153">
        <v>0</v>
      </c>
      <c r="K153">
        <v>0</v>
      </c>
    </row>
    <row r="154" spans="1:16" x14ac:dyDescent="0.3">
      <c r="H154">
        <v>30503</v>
      </c>
      <c r="I154" t="s">
        <v>119</v>
      </c>
      <c r="J154">
        <v>327</v>
      </c>
      <c r="K154">
        <v>0</v>
      </c>
    </row>
    <row r="155" spans="1:16" x14ac:dyDescent="0.3">
      <c r="H155">
        <v>30502</v>
      </c>
      <c r="I155" t="s">
        <v>91</v>
      </c>
      <c r="J155">
        <v>894</v>
      </c>
      <c r="K155">
        <v>0</v>
      </c>
    </row>
    <row r="156" spans="1:16" x14ac:dyDescent="0.3">
      <c r="H156">
        <v>30501</v>
      </c>
      <c r="I156" t="s">
        <v>7</v>
      </c>
      <c r="J156">
        <v>717</v>
      </c>
      <c r="K156">
        <v>0</v>
      </c>
    </row>
    <row r="157" spans="1:16" x14ac:dyDescent="0.3">
      <c r="H157">
        <v>30500</v>
      </c>
      <c r="I157" t="s">
        <v>53</v>
      </c>
      <c r="J157">
        <v>677</v>
      </c>
      <c r="K157">
        <v>0</v>
      </c>
    </row>
    <row r="158" spans="1:16" x14ac:dyDescent="0.3">
      <c r="H158">
        <v>30499</v>
      </c>
      <c r="I158" t="s">
        <v>7</v>
      </c>
      <c r="J158">
        <v>0</v>
      </c>
      <c r="K158">
        <v>0</v>
      </c>
    </row>
    <row r="159" spans="1:16" x14ac:dyDescent="0.3">
      <c r="H159">
        <v>30498</v>
      </c>
      <c r="I159" t="s">
        <v>91</v>
      </c>
      <c r="J159">
        <v>276</v>
      </c>
      <c r="K159">
        <v>0</v>
      </c>
    </row>
    <row r="160" spans="1:16" x14ac:dyDescent="0.3">
      <c r="H160">
        <v>30497</v>
      </c>
      <c r="I160" t="s">
        <v>130</v>
      </c>
      <c r="J160">
        <v>403</v>
      </c>
      <c r="K160">
        <v>0</v>
      </c>
    </row>
    <row r="161" spans="8:11" x14ac:dyDescent="0.3">
      <c r="H161">
        <v>30494</v>
      </c>
      <c r="I161" t="s">
        <v>130</v>
      </c>
      <c r="J161">
        <v>242</v>
      </c>
      <c r="K161">
        <v>0</v>
      </c>
    </row>
    <row r="162" spans="8:11" x14ac:dyDescent="0.3">
      <c r="H162">
        <v>30493</v>
      </c>
      <c r="I162" t="s">
        <v>18</v>
      </c>
      <c r="J162">
        <v>598</v>
      </c>
      <c r="K162">
        <v>0</v>
      </c>
    </row>
    <row r="163" spans="8:11" x14ac:dyDescent="0.3">
      <c r="H163">
        <v>30491</v>
      </c>
      <c r="I163" t="s">
        <v>111</v>
      </c>
      <c r="J163">
        <v>876</v>
      </c>
      <c r="K163">
        <v>0</v>
      </c>
    </row>
    <row r="164" spans="8:11" x14ac:dyDescent="0.3">
      <c r="H164">
        <v>30487</v>
      </c>
      <c r="I164" t="s">
        <v>11</v>
      </c>
      <c r="J164">
        <v>-5</v>
      </c>
      <c r="K164">
        <v>0</v>
      </c>
    </row>
    <row r="165" spans="8:11" x14ac:dyDescent="0.3">
      <c r="H165">
        <v>30483</v>
      </c>
      <c r="I165" t="s">
        <v>111</v>
      </c>
      <c r="J165">
        <v>472</v>
      </c>
      <c r="K165">
        <v>472</v>
      </c>
    </row>
    <row r="166" spans="8:11" x14ac:dyDescent="0.3">
      <c r="H166">
        <v>30481</v>
      </c>
      <c r="I166" t="s">
        <v>18</v>
      </c>
      <c r="J166">
        <v>0</v>
      </c>
      <c r="K166">
        <v>0</v>
      </c>
    </row>
    <row r="167" spans="8:11" x14ac:dyDescent="0.3">
      <c r="H167">
        <v>30480</v>
      </c>
      <c r="I167" t="s">
        <v>7</v>
      </c>
      <c r="J167">
        <v>1274.95</v>
      </c>
      <c r="K167">
        <v>0</v>
      </c>
    </row>
    <row r="168" spans="8:11" x14ac:dyDescent="0.3">
      <c r="H168">
        <v>30477</v>
      </c>
      <c r="I168" t="s">
        <v>9</v>
      </c>
      <c r="J168">
        <v>897</v>
      </c>
      <c r="K168">
        <v>0</v>
      </c>
    </row>
    <row r="169" spans="8:11" x14ac:dyDescent="0.3">
      <c r="H169">
        <v>30475</v>
      </c>
      <c r="I169" t="s">
        <v>20</v>
      </c>
      <c r="J169">
        <v>223</v>
      </c>
      <c r="K169">
        <v>0</v>
      </c>
    </row>
    <row r="170" spans="8:11" x14ac:dyDescent="0.3">
      <c r="H170">
        <v>30474</v>
      </c>
      <c r="I170" t="s">
        <v>9</v>
      </c>
      <c r="J170">
        <v>788</v>
      </c>
      <c r="K170">
        <v>0</v>
      </c>
    </row>
    <row r="171" spans="8:11" x14ac:dyDescent="0.3">
      <c r="H171">
        <v>30471</v>
      </c>
      <c r="I171" t="s">
        <v>7</v>
      </c>
      <c r="J171">
        <v>0</v>
      </c>
      <c r="K171">
        <v>0</v>
      </c>
    </row>
    <row r="172" spans="8:11" x14ac:dyDescent="0.3">
      <c r="H172">
        <v>30469</v>
      </c>
      <c r="I172" t="s">
        <v>8</v>
      </c>
      <c r="J172">
        <v>52</v>
      </c>
      <c r="K172">
        <v>0</v>
      </c>
    </row>
    <row r="173" spans="8:11" x14ac:dyDescent="0.3">
      <c r="H173">
        <v>30465</v>
      </c>
      <c r="I173" t="s">
        <v>91</v>
      </c>
      <c r="J173">
        <v>292</v>
      </c>
      <c r="K173">
        <v>0</v>
      </c>
    </row>
    <row r="174" spans="8:11" x14ac:dyDescent="0.3">
      <c r="H174">
        <v>30463</v>
      </c>
      <c r="I174" t="s">
        <v>9</v>
      </c>
      <c r="J174">
        <v>720</v>
      </c>
      <c r="K174">
        <v>0</v>
      </c>
    </row>
    <row r="175" spans="8:11" x14ac:dyDescent="0.3">
      <c r="H175">
        <v>30454</v>
      </c>
      <c r="I175" t="s">
        <v>14</v>
      </c>
      <c r="J175">
        <v>1275</v>
      </c>
      <c r="K175">
        <v>1275</v>
      </c>
    </row>
    <row r="176" spans="8:11" x14ac:dyDescent="0.3">
      <c r="H176">
        <v>30439</v>
      </c>
      <c r="I176" t="s">
        <v>18</v>
      </c>
      <c r="J176">
        <v>669</v>
      </c>
      <c r="K176">
        <v>0</v>
      </c>
    </row>
    <row r="177" spans="8:11" x14ac:dyDescent="0.3">
      <c r="H177">
        <v>30437</v>
      </c>
      <c r="I177" t="s">
        <v>130</v>
      </c>
      <c r="J177">
        <v>90</v>
      </c>
      <c r="K177">
        <v>0</v>
      </c>
    </row>
    <row r="178" spans="8:11" x14ac:dyDescent="0.3">
      <c r="H178">
        <v>30434</v>
      </c>
      <c r="I178" t="s">
        <v>133</v>
      </c>
      <c r="J178">
        <v>23</v>
      </c>
      <c r="K178">
        <v>0</v>
      </c>
    </row>
    <row r="179" spans="8:11" x14ac:dyDescent="0.3">
      <c r="H179">
        <v>30431</v>
      </c>
      <c r="I179" t="s">
        <v>18</v>
      </c>
      <c r="J179">
        <v>458</v>
      </c>
      <c r="K179">
        <v>0</v>
      </c>
    </row>
    <row r="180" spans="8:11" x14ac:dyDescent="0.3">
      <c r="H180">
        <v>30430</v>
      </c>
      <c r="I180" t="s">
        <v>53</v>
      </c>
      <c r="J180">
        <v>-15</v>
      </c>
      <c r="K180">
        <v>457</v>
      </c>
    </row>
    <row r="181" spans="8:11" x14ac:dyDescent="0.3">
      <c r="H181">
        <v>30427</v>
      </c>
      <c r="I181" t="s">
        <v>53</v>
      </c>
      <c r="J181">
        <v>0</v>
      </c>
      <c r="K181">
        <v>0</v>
      </c>
    </row>
    <row r="182" spans="8:11" x14ac:dyDescent="0.3">
      <c r="H182">
        <v>30425</v>
      </c>
      <c r="I182" t="s">
        <v>91</v>
      </c>
      <c r="J182">
        <v>451</v>
      </c>
      <c r="K182">
        <v>0</v>
      </c>
    </row>
    <row r="183" spans="8:11" x14ac:dyDescent="0.3">
      <c r="H183">
        <v>30423</v>
      </c>
      <c r="I183" t="s">
        <v>7</v>
      </c>
      <c r="J183">
        <v>919</v>
      </c>
      <c r="K183">
        <v>0</v>
      </c>
    </row>
    <row r="184" spans="8:11" x14ac:dyDescent="0.3">
      <c r="H184">
        <v>30421</v>
      </c>
      <c r="I184" t="s">
        <v>130</v>
      </c>
      <c r="J184">
        <v>466</v>
      </c>
      <c r="K184">
        <v>0</v>
      </c>
    </row>
    <row r="185" spans="8:11" x14ac:dyDescent="0.3">
      <c r="H185">
        <v>30414</v>
      </c>
      <c r="I185" t="s">
        <v>18</v>
      </c>
      <c r="J185">
        <v>1097</v>
      </c>
      <c r="K185">
        <v>0</v>
      </c>
    </row>
    <row r="186" spans="8:11" x14ac:dyDescent="0.3">
      <c r="H186">
        <v>30397</v>
      </c>
      <c r="I186" t="s">
        <v>111</v>
      </c>
      <c r="J186">
        <v>546</v>
      </c>
      <c r="K186">
        <v>0</v>
      </c>
    </row>
    <row r="187" spans="8:11" x14ac:dyDescent="0.3">
      <c r="H187">
        <v>30389</v>
      </c>
      <c r="I187" t="s">
        <v>18</v>
      </c>
      <c r="J187">
        <v>0</v>
      </c>
      <c r="K187">
        <v>0</v>
      </c>
    </row>
    <row r="188" spans="8:11" x14ac:dyDescent="0.3">
      <c r="H188">
        <v>30383</v>
      </c>
      <c r="I188" t="s">
        <v>53</v>
      </c>
      <c r="J188">
        <v>1357</v>
      </c>
      <c r="K188">
        <v>0</v>
      </c>
    </row>
    <row r="189" spans="8:11" x14ac:dyDescent="0.3">
      <c r="H189">
        <v>30382</v>
      </c>
      <c r="I189" t="s">
        <v>18</v>
      </c>
      <c r="J189">
        <v>607</v>
      </c>
      <c r="K189">
        <v>0</v>
      </c>
    </row>
    <row r="190" spans="8:11" x14ac:dyDescent="0.3">
      <c r="H190">
        <v>30381</v>
      </c>
      <c r="I190" t="s">
        <v>53</v>
      </c>
      <c r="J190">
        <v>0</v>
      </c>
      <c r="K190">
        <v>0</v>
      </c>
    </row>
    <row r="191" spans="8:11" x14ac:dyDescent="0.3">
      <c r="H191">
        <v>30379</v>
      </c>
      <c r="I191" t="s">
        <v>11</v>
      </c>
      <c r="J191">
        <v>1691.5</v>
      </c>
      <c r="K191">
        <v>1691.5</v>
      </c>
    </row>
    <row r="192" spans="8:11" x14ac:dyDescent="0.3">
      <c r="H192">
        <v>30371</v>
      </c>
      <c r="I192" t="s">
        <v>8</v>
      </c>
      <c r="J192">
        <v>496</v>
      </c>
      <c r="K192">
        <v>0</v>
      </c>
    </row>
    <row r="193" spans="8:11" x14ac:dyDescent="0.3">
      <c r="H193">
        <v>30368</v>
      </c>
      <c r="I193" t="s">
        <v>91</v>
      </c>
      <c r="J193">
        <v>1501</v>
      </c>
      <c r="K193">
        <v>0</v>
      </c>
    </row>
    <row r="194" spans="8:11" x14ac:dyDescent="0.3">
      <c r="H194">
        <v>30365</v>
      </c>
      <c r="I194" t="s">
        <v>111</v>
      </c>
      <c r="J194">
        <v>303</v>
      </c>
      <c r="K194">
        <v>0</v>
      </c>
    </row>
    <row r="195" spans="8:11" x14ac:dyDescent="0.3">
      <c r="H195">
        <v>30360</v>
      </c>
      <c r="I195" t="s">
        <v>9</v>
      </c>
      <c r="J195">
        <v>1668</v>
      </c>
      <c r="K195">
        <v>1668</v>
      </c>
    </row>
    <row r="196" spans="8:11" x14ac:dyDescent="0.3">
      <c r="H196">
        <v>30359</v>
      </c>
      <c r="I196" t="s">
        <v>111</v>
      </c>
      <c r="J196">
        <v>466</v>
      </c>
      <c r="K196">
        <v>0</v>
      </c>
    </row>
    <row r="197" spans="8:11" x14ac:dyDescent="0.3">
      <c r="H197">
        <v>30351</v>
      </c>
      <c r="I197" t="s">
        <v>9</v>
      </c>
      <c r="J197">
        <v>446</v>
      </c>
      <c r="K197">
        <v>0</v>
      </c>
    </row>
    <row r="198" spans="8:11" x14ac:dyDescent="0.3">
      <c r="H198">
        <v>30350</v>
      </c>
      <c r="I198" t="s">
        <v>53</v>
      </c>
      <c r="J198">
        <v>0</v>
      </c>
      <c r="K198">
        <v>0</v>
      </c>
    </row>
    <row r="199" spans="8:11" x14ac:dyDescent="0.3">
      <c r="H199">
        <v>30348</v>
      </c>
      <c r="I199" t="s">
        <v>7</v>
      </c>
      <c r="J199">
        <v>0</v>
      </c>
      <c r="K199">
        <v>505</v>
      </c>
    </row>
    <row r="200" spans="8:11" x14ac:dyDescent="0.3">
      <c r="H200">
        <v>30330</v>
      </c>
      <c r="I200" t="s">
        <v>20</v>
      </c>
      <c r="J200">
        <v>459</v>
      </c>
      <c r="K200">
        <v>0</v>
      </c>
    </row>
    <row r="201" spans="8:11" x14ac:dyDescent="0.3">
      <c r="H201">
        <v>30326</v>
      </c>
      <c r="I201" t="s">
        <v>7</v>
      </c>
      <c r="J201">
        <v>0</v>
      </c>
      <c r="K201">
        <v>0</v>
      </c>
    </row>
    <row r="202" spans="8:11" x14ac:dyDescent="0.3">
      <c r="H202">
        <v>30322</v>
      </c>
      <c r="I202" t="s">
        <v>53</v>
      </c>
      <c r="J202">
        <v>430</v>
      </c>
      <c r="K202">
        <v>0</v>
      </c>
    </row>
    <row r="203" spans="8:11" x14ac:dyDescent="0.3">
      <c r="H203">
        <v>30317</v>
      </c>
      <c r="I203" t="s">
        <v>20</v>
      </c>
      <c r="J203">
        <v>0</v>
      </c>
      <c r="K203">
        <v>0</v>
      </c>
    </row>
    <row r="204" spans="8:11" x14ac:dyDescent="0.3">
      <c r="H204">
        <v>30314</v>
      </c>
      <c r="I204" t="s">
        <v>7</v>
      </c>
      <c r="J204">
        <v>-30</v>
      </c>
      <c r="K204">
        <v>0</v>
      </c>
    </row>
    <row r="205" spans="8:11" x14ac:dyDescent="0.3">
      <c r="H205">
        <v>30313</v>
      </c>
      <c r="I205" t="s">
        <v>7</v>
      </c>
      <c r="J205">
        <v>834</v>
      </c>
      <c r="K205">
        <v>0</v>
      </c>
    </row>
    <row r="206" spans="8:11" x14ac:dyDescent="0.3">
      <c r="H206">
        <v>30307</v>
      </c>
      <c r="I206" t="s">
        <v>111</v>
      </c>
      <c r="J206">
        <v>1600</v>
      </c>
      <c r="K206">
        <v>0</v>
      </c>
    </row>
    <row r="207" spans="8:11" x14ac:dyDescent="0.3">
      <c r="H207">
        <v>30301</v>
      </c>
      <c r="I207" t="s">
        <v>7</v>
      </c>
      <c r="J207">
        <v>476</v>
      </c>
      <c r="K207">
        <v>0</v>
      </c>
    </row>
    <row r="208" spans="8:11" x14ac:dyDescent="0.3">
      <c r="H208">
        <v>30297</v>
      </c>
      <c r="I208" t="s">
        <v>20</v>
      </c>
      <c r="J208">
        <v>445</v>
      </c>
      <c r="K208">
        <v>0</v>
      </c>
    </row>
    <row r="209" spans="8:11" x14ac:dyDescent="0.3">
      <c r="H209">
        <v>30294</v>
      </c>
      <c r="I209" t="s">
        <v>7</v>
      </c>
      <c r="J209">
        <v>0</v>
      </c>
      <c r="K209">
        <v>0</v>
      </c>
    </row>
    <row r="210" spans="8:11" x14ac:dyDescent="0.3">
      <c r="H210">
        <v>30288</v>
      </c>
      <c r="I210" t="s">
        <v>9</v>
      </c>
      <c r="J210">
        <v>0</v>
      </c>
      <c r="K210">
        <v>0</v>
      </c>
    </row>
    <row r="211" spans="8:11" x14ac:dyDescent="0.3">
      <c r="H211">
        <v>30286</v>
      </c>
      <c r="I211" t="s">
        <v>11</v>
      </c>
      <c r="J211">
        <v>404</v>
      </c>
      <c r="K211">
        <v>0</v>
      </c>
    </row>
    <row r="212" spans="8:11" x14ac:dyDescent="0.3">
      <c r="H212">
        <v>30284</v>
      </c>
      <c r="I212" t="s">
        <v>8</v>
      </c>
      <c r="J212">
        <v>662</v>
      </c>
      <c r="K212">
        <v>0</v>
      </c>
    </row>
    <row r="213" spans="8:11" x14ac:dyDescent="0.3">
      <c r="H213">
        <v>30279</v>
      </c>
      <c r="I213" t="s">
        <v>119</v>
      </c>
      <c r="J213">
        <v>0</v>
      </c>
      <c r="K213">
        <v>0</v>
      </c>
    </row>
    <row r="214" spans="8:11" x14ac:dyDescent="0.3">
      <c r="H214">
        <v>30276</v>
      </c>
      <c r="I214" t="s">
        <v>7</v>
      </c>
      <c r="J214">
        <v>0</v>
      </c>
      <c r="K214">
        <v>0</v>
      </c>
    </row>
    <row r="215" spans="8:11" x14ac:dyDescent="0.3">
      <c r="H215">
        <v>30266</v>
      </c>
      <c r="I215" t="s">
        <v>7</v>
      </c>
      <c r="J215">
        <v>434</v>
      </c>
      <c r="K215">
        <v>0</v>
      </c>
    </row>
    <row r="216" spans="8:11" x14ac:dyDescent="0.3">
      <c r="H216">
        <v>30261</v>
      </c>
      <c r="I216" t="s">
        <v>7</v>
      </c>
      <c r="J216">
        <v>515.5</v>
      </c>
      <c r="K216">
        <v>0</v>
      </c>
    </row>
    <row r="217" spans="8:11" x14ac:dyDescent="0.3">
      <c r="H217">
        <v>30257</v>
      </c>
      <c r="I217" t="s">
        <v>7</v>
      </c>
      <c r="J217">
        <v>103</v>
      </c>
      <c r="K217">
        <v>0</v>
      </c>
    </row>
    <row r="218" spans="8:11" x14ac:dyDescent="0.3">
      <c r="H218">
        <v>30241</v>
      </c>
      <c r="I218" t="s">
        <v>20</v>
      </c>
      <c r="J218">
        <v>467</v>
      </c>
      <c r="K218">
        <v>0</v>
      </c>
    </row>
    <row r="219" spans="8:11" x14ac:dyDescent="0.3">
      <c r="H219">
        <v>30240</v>
      </c>
      <c r="I219" t="s">
        <v>7</v>
      </c>
      <c r="J219">
        <v>-23</v>
      </c>
      <c r="K219">
        <v>0</v>
      </c>
    </row>
    <row r="220" spans="8:11" x14ac:dyDescent="0.3">
      <c r="H220">
        <v>30228</v>
      </c>
      <c r="I220" t="s">
        <v>7</v>
      </c>
      <c r="J220">
        <v>0</v>
      </c>
      <c r="K220">
        <v>0</v>
      </c>
    </row>
    <row r="221" spans="8:11" x14ac:dyDescent="0.3">
      <c r="H221">
        <v>30225</v>
      </c>
      <c r="I221" t="s">
        <v>66</v>
      </c>
      <c r="J221">
        <v>1073</v>
      </c>
      <c r="K221">
        <v>0</v>
      </c>
    </row>
    <row r="222" spans="8:11" x14ac:dyDescent="0.3">
      <c r="H222">
        <v>30223</v>
      </c>
      <c r="I222" t="s">
        <v>7</v>
      </c>
      <c r="J222">
        <v>689</v>
      </c>
      <c r="K222">
        <v>0</v>
      </c>
    </row>
    <row r="223" spans="8:11" x14ac:dyDescent="0.3">
      <c r="H223">
        <v>30213</v>
      </c>
      <c r="I223" t="s">
        <v>7</v>
      </c>
      <c r="J223">
        <v>0</v>
      </c>
      <c r="K223">
        <v>0</v>
      </c>
    </row>
    <row r="224" spans="8:11" x14ac:dyDescent="0.3">
      <c r="H224">
        <v>30208</v>
      </c>
      <c r="I224" t="s">
        <v>133</v>
      </c>
      <c r="J224">
        <v>468</v>
      </c>
      <c r="K224">
        <v>0</v>
      </c>
    </row>
    <row r="225" spans="8:11" x14ac:dyDescent="0.3">
      <c r="H225">
        <v>30204</v>
      </c>
      <c r="I225" t="s">
        <v>12</v>
      </c>
      <c r="J225">
        <v>341</v>
      </c>
      <c r="K225">
        <v>0</v>
      </c>
    </row>
    <row r="226" spans="8:11" x14ac:dyDescent="0.3">
      <c r="H226">
        <v>30195</v>
      </c>
      <c r="I226" t="s">
        <v>7</v>
      </c>
      <c r="J226">
        <v>253</v>
      </c>
      <c r="K226">
        <v>0</v>
      </c>
    </row>
    <row r="227" spans="8:11" x14ac:dyDescent="0.3">
      <c r="H227">
        <v>30194</v>
      </c>
      <c r="I227" t="s">
        <v>7</v>
      </c>
      <c r="J227">
        <v>0</v>
      </c>
      <c r="K227">
        <v>0</v>
      </c>
    </row>
    <row r="228" spans="8:11" x14ac:dyDescent="0.3">
      <c r="H228">
        <v>30193</v>
      </c>
      <c r="I228" t="s">
        <v>53</v>
      </c>
      <c r="J228">
        <v>0</v>
      </c>
      <c r="K228">
        <v>0</v>
      </c>
    </row>
    <row r="229" spans="8:11" x14ac:dyDescent="0.3">
      <c r="H229">
        <v>30187</v>
      </c>
      <c r="I229" t="s">
        <v>53</v>
      </c>
      <c r="J229">
        <v>-29</v>
      </c>
      <c r="K229">
        <v>0</v>
      </c>
    </row>
    <row r="230" spans="8:11" x14ac:dyDescent="0.3">
      <c r="H230">
        <v>30186</v>
      </c>
      <c r="I230" t="s">
        <v>7</v>
      </c>
      <c r="J230">
        <v>0</v>
      </c>
      <c r="K230">
        <v>0</v>
      </c>
    </row>
    <row r="231" spans="8:11" x14ac:dyDescent="0.3">
      <c r="H231">
        <v>30179</v>
      </c>
      <c r="I231" t="s">
        <v>12</v>
      </c>
      <c r="J231">
        <v>436</v>
      </c>
      <c r="K231">
        <v>0</v>
      </c>
    </row>
    <row r="232" spans="8:11" x14ac:dyDescent="0.3">
      <c r="H232">
        <v>30174</v>
      </c>
      <c r="I232" t="s">
        <v>11</v>
      </c>
      <c r="J232">
        <v>0</v>
      </c>
      <c r="K232">
        <v>0</v>
      </c>
    </row>
    <row r="233" spans="8:11" x14ac:dyDescent="0.3">
      <c r="H233">
        <v>30163</v>
      </c>
      <c r="I233" t="s">
        <v>7</v>
      </c>
      <c r="J233">
        <v>0</v>
      </c>
      <c r="K233">
        <v>0</v>
      </c>
    </row>
    <row r="234" spans="8:11" x14ac:dyDescent="0.3">
      <c r="H234">
        <v>30162</v>
      </c>
      <c r="I234" t="s">
        <v>7</v>
      </c>
      <c r="J234">
        <v>0</v>
      </c>
      <c r="K234">
        <v>0</v>
      </c>
    </row>
    <row r="235" spans="8:11" x14ac:dyDescent="0.3">
      <c r="H235">
        <v>30158</v>
      </c>
      <c r="I235" t="s">
        <v>7</v>
      </c>
      <c r="J235">
        <v>0</v>
      </c>
      <c r="K235">
        <v>0</v>
      </c>
    </row>
    <row r="236" spans="8:11" x14ac:dyDescent="0.3">
      <c r="H236">
        <v>30155</v>
      </c>
      <c r="I236" t="s">
        <v>12</v>
      </c>
      <c r="J236">
        <v>496</v>
      </c>
      <c r="K236">
        <v>0</v>
      </c>
    </row>
    <row r="237" spans="8:11" x14ac:dyDescent="0.3">
      <c r="H237">
        <v>30134</v>
      </c>
      <c r="I237" t="s">
        <v>7</v>
      </c>
      <c r="J237">
        <v>444</v>
      </c>
      <c r="K237">
        <v>0</v>
      </c>
    </row>
    <row r="238" spans="8:11" x14ac:dyDescent="0.3">
      <c r="H238">
        <v>30133</v>
      </c>
      <c r="I238" t="s">
        <v>12</v>
      </c>
      <c r="J238">
        <v>58</v>
      </c>
      <c r="K238">
        <v>0</v>
      </c>
    </row>
    <row r="239" spans="8:11" x14ac:dyDescent="0.3">
      <c r="H239">
        <v>30130</v>
      </c>
      <c r="I239" t="s">
        <v>7</v>
      </c>
      <c r="J239">
        <v>441</v>
      </c>
      <c r="K239">
        <v>0</v>
      </c>
    </row>
    <row r="240" spans="8:11" x14ac:dyDescent="0.3">
      <c r="H240">
        <v>30122</v>
      </c>
      <c r="I240" t="s">
        <v>7</v>
      </c>
      <c r="J240">
        <v>0</v>
      </c>
      <c r="K240">
        <v>0</v>
      </c>
    </row>
    <row r="241" spans="8:11" x14ac:dyDescent="0.3">
      <c r="H241">
        <v>30099</v>
      </c>
      <c r="I241" t="s">
        <v>91</v>
      </c>
      <c r="J241">
        <v>455</v>
      </c>
      <c r="K241">
        <v>0</v>
      </c>
    </row>
    <row r="242" spans="8:11" x14ac:dyDescent="0.3">
      <c r="H242">
        <v>30083</v>
      </c>
      <c r="I242" t="s">
        <v>53</v>
      </c>
      <c r="J242">
        <v>529</v>
      </c>
      <c r="K242">
        <v>0</v>
      </c>
    </row>
    <row r="243" spans="8:11" x14ac:dyDescent="0.3">
      <c r="H243">
        <v>30073</v>
      </c>
      <c r="I243" t="s">
        <v>130</v>
      </c>
      <c r="J243">
        <v>1771</v>
      </c>
      <c r="K243">
        <v>0</v>
      </c>
    </row>
    <row r="244" spans="8:11" x14ac:dyDescent="0.3">
      <c r="H244">
        <v>30051</v>
      </c>
      <c r="I244" t="s">
        <v>7</v>
      </c>
      <c r="J244">
        <v>0</v>
      </c>
      <c r="K244">
        <v>0</v>
      </c>
    </row>
    <row r="245" spans="8:11" x14ac:dyDescent="0.3">
      <c r="H245">
        <v>30033</v>
      </c>
      <c r="I245" t="s">
        <v>53</v>
      </c>
      <c r="J245">
        <v>-7</v>
      </c>
      <c r="K245">
        <v>0</v>
      </c>
    </row>
    <row r="246" spans="8:11" x14ac:dyDescent="0.3">
      <c r="H246">
        <v>30030</v>
      </c>
      <c r="I246" t="s">
        <v>15</v>
      </c>
      <c r="J246">
        <v>771</v>
      </c>
      <c r="K246">
        <v>0</v>
      </c>
    </row>
    <row r="247" spans="8:11" x14ac:dyDescent="0.3">
      <c r="H247">
        <v>30021</v>
      </c>
      <c r="I247" t="s">
        <v>7</v>
      </c>
      <c r="J247">
        <v>0</v>
      </c>
      <c r="K247">
        <v>0</v>
      </c>
    </row>
    <row r="248" spans="8:11" x14ac:dyDescent="0.3">
      <c r="H248">
        <v>29991</v>
      </c>
      <c r="I248" t="s">
        <v>7</v>
      </c>
      <c r="J248">
        <v>0</v>
      </c>
      <c r="K248">
        <v>0</v>
      </c>
    </row>
    <row r="249" spans="8:11" x14ac:dyDescent="0.3">
      <c r="H249">
        <v>29987</v>
      </c>
      <c r="I249" t="s">
        <v>53</v>
      </c>
      <c r="J249">
        <v>0</v>
      </c>
      <c r="K249">
        <v>0</v>
      </c>
    </row>
    <row r="250" spans="8:11" x14ac:dyDescent="0.3">
      <c r="H250">
        <v>29970</v>
      </c>
      <c r="I250" t="s">
        <v>7</v>
      </c>
      <c r="J250">
        <v>0</v>
      </c>
      <c r="K250">
        <v>610</v>
      </c>
    </row>
    <row r="251" spans="8:11" x14ac:dyDescent="0.3">
      <c r="H251">
        <v>29969</v>
      </c>
      <c r="I251" t="s">
        <v>7</v>
      </c>
      <c r="J251">
        <v>0</v>
      </c>
      <c r="K251">
        <v>610</v>
      </c>
    </row>
    <row r="252" spans="8:11" x14ac:dyDescent="0.3">
      <c r="H252">
        <v>29956</v>
      </c>
      <c r="I252" t="s">
        <v>18</v>
      </c>
      <c r="J252">
        <v>0</v>
      </c>
      <c r="K252">
        <v>0</v>
      </c>
    </row>
    <row r="253" spans="8:11" x14ac:dyDescent="0.3">
      <c r="H253">
        <v>29952</v>
      </c>
      <c r="I253" t="s">
        <v>13</v>
      </c>
      <c r="J253">
        <v>0</v>
      </c>
      <c r="K253">
        <v>0</v>
      </c>
    </row>
    <row r="254" spans="8:11" x14ac:dyDescent="0.3">
      <c r="H254">
        <v>29951</v>
      </c>
      <c r="I254" t="s">
        <v>13</v>
      </c>
      <c r="J254">
        <v>0</v>
      </c>
      <c r="K254">
        <v>0</v>
      </c>
    </row>
    <row r="255" spans="8:11" x14ac:dyDescent="0.3">
      <c r="H255">
        <v>29947</v>
      </c>
      <c r="I255" t="s">
        <v>7</v>
      </c>
      <c r="J255">
        <v>-5</v>
      </c>
      <c r="K255">
        <v>0</v>
      </c>
    </row>
    <row r="256" spans="8:11" x14ac:dyDescent="0.3">
      <c r="H256">
        <v>29935</v>
      </c>
      <c r="I256" t="s">
        <v>7</v>
      </c>
      <c r="J256">
        <v>0</v>
      </c>
      <c r="K256">
        <v>0</v>
      </c>
    </row>
    <row r="257" spans="8:11" x14ac:dyDescent="0.3">
      <c r="H257">
        <v>29934</v>
      </c>
      <c r="I257" t="s">
        <v>9</v>
      </c>
      <c r="J257">
        <v>0</v>
      </c>
      <c r="K257">
        <v>0</v>
      </c>
    </row>
    <row r="258" spans="8:11" x14ac:dyDescent="0.3">
      <c r="H258">
        <v>29932</v>
      </c>
      <c r="I258" t="s">
        <v>7</v>
      </c>
      <c r="J258">
        <v>0</v>
      </c>
      <c r="K258">
        <v>508</v>
      </c>
    </row>
    <row r="259" spans="8:11" x14ac:dyDescent="0.3">
      <c r="H259">
        <v>29912</v>
      </c>
      <c r="I259" t="s">
        <v>7</v>
      </c>
      <c r="J259">
        <v>0</v>
      </c>
      <c r="K259">
        <v>0</v>
      </c>
    </row>
    <row r="260" spans="8:11" x14ac:dyDescent="0.3">
      <c r="H260">
        <v>29889</v>
      </c>
      <c r="I260" t="s">
        <v>91</v>
      </c>
      <c r="J260">
        <v>0</v>
      </c>
      <c r="K260">
        <v>0</v>
      </c>
    </row>
    <row r="261" spans="8:11" x14ac:dyDescent="0.3">
      <c r="H261">
        <v>29876</v>
      </c>
      <c r="I261" t="s">
        <v>13</v>
      </c>
      <c r="J261">
        <v>-26</v>
      </c>
      <c r="K261">
        <v>0</v>
      </c>
    </row>
    <row r="262" spans="8:11" x14ac:dyDescent="0.3">
      <c r="H262">
        <v>29870</v>
      </c>
      <c r="I262" t="s">
        <v>13</v>
      </c>
      <c r="J262">
        <v>0</v>
      </c>
      <c r="K262">
        <v>0</v>
      </c>
    </row>
    <row r="263" spans="8:11" x14ac:dyDescent="0.3">
      <c r="H263">
        <v>29858</v>
      </c>
      <c r="I263" t="s">
        <v>11</v>
      </c>
      <c r="J263">
        <v>0</v>
      </c>
      <c r="K263">
        <v>0</v>
      </c>
    </row>
    <row r="264" spans="8:11" x14ac:dyDescent="0.3">
      <c r="H264">
        <v>29842</v>
      </c>
      <c r="I264" t="s">
        <v>13</v>
      </c>
      <c r="J264">
        <v>0</v>
      </c>
      <c r="K264">
        <v>0</v>
      </c>
    </row>
    <row r="265" spans="8:11" x14ac:dyDescent="0.3">
      <c r="H265">
        <v>29840</v>
      </c>
      <c r="I265" t="s">
        <v>12</v>
      </c>
      <c r="J265">
        <v>0</v>
      </c>
      <c r="K265">
        <v>0</v>
      </c>
    </row>
    <row r="266" spans="8:11" x14ac:dyDescent="0.3">
      <c r="H266">
        <v>29771</v>
      </c>
      <c r="I266" t="s">
        <v>9</v>
      </c>
      <c r="J266">
        <v>483</v>
      </c>
      <c r="K266">
        <v>0</v>
      </c>
    </row>
    <row r="267" spans="8:11" x14ac:dyDescent="0.3">
      <c r="H267">
        <v>29727</v>
      </c>
      <c r="I267" t="s">
        <v>12</v>
      </c>
      <c r="J267">
        <v>1456</v>
      </c>
      <c r="K267">
        <v>0</v>
      </c>
    </row>
    <row r="268" spans="8:11" x14ac:dyDescent="0.3">
      <c r="H268">
        <v>29548</v>
      </c>
      <c r="I268" t="s">
        <v>18</v>
      </c>
      <c r="J268">
        <v>0</v>
      </c>
      <c r="K268">
        <v>0</v>
      </c>
    </row>
  </sheetData>
  <conditionalFormatting sqref="A1:A1048576">
    <cfRule type="duplicateValues" dxfId="87" priority="2"/>
  </conditionalFormatting>
  <conditionalFormatting sqref="T1:T1048576 A1:A1048576">
    <cfRule type="duplicateValues" dxfId="86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CE945-DBF3-431D-896A-8AD8D661D1DE}">
  <dimension ref="B1:P17"/>
  <sheetViews>
    <sheetView workbookViewId="0">
      <selection activeCell="D8" sqref="D8"/>
    </sheetView>
  </sheetViews>
  <sheetFormatPr defaultRowHeight="14.4" x14ac:dyDescent="0.3"/>
  <cols>
    <col min="3" max="11" width="10.88671875" customWidth="1"/>
    <col min="12" max="16" width="11.88671875" customWidth="1"/>
  </cols>
  <sheetData>
    <row r="1" spans="2:16" x14ac:dyDescent="0.3"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</row>
    <row r="2" spans="2:16" hidden="1" x14ac:dyDescent="0.3">
      <c r="B2" t="s">
        <v>136</v>
      </c>
      <c r="C2" s="47">
        <v>30630</v>
      </c>
      <c r="D2" s="1">
        <v>45316</v>
      </c>
      <c r="E2" s="1">
        <v>45316</v>
      </c>
      <c r="F2">
        <v>38026</v>
      </c>
      <c r="G2" t="s">
        <v>137</v>
      </c>
      <c r="H2" t="s">
        <v>133</v>
      </c>
      <c r="I2">
        <v>499</v>
      </c>
      <c r="J2">
        <v>0</v>
      </c>
      <c r="K2">
        <v>499</v>
      </c>
      <c r="L2">
        <v>0</v>
      </c>
      <c r="M2">
        <v>0</v>
      </c>
      <c r="N2">
        <v>499</v>
      </c>
      <c r="O2">
        <v>0</v>
      </c>
      <c r="P2" t="s">
        <v>138</v>
      </c>
    </row>
    <row r="3" spans="2:16" x14ac:dyDescent="0.3">
      <c r="B3" t="s">
        <v>139</v>
      </c>
      <c r="C3">
        <v>30606</v>
      </c>
      <c r="D3" s="1">
        <v>45315</v>
      </c>
      <c r="E3" s="1">
        <v>45316</v>
      </c>
      <c r="F3">
        <v>38002</v>
      </c>
      <c r="G3" t="s">
        <v>140</v>
      </c>
      <c r="H3" t="s">
        <v>133</v>
      </c>
      <c r="I3">
        <v>1103</v>
      </c>
      <c r="J3">
        <v>0</v>
      </c>
      <c r="K3">
        <v>1103</v>
      </c>
      <c r="L3">
        <v>0</v>
      </c>
      <c r="M3">
        <v>0</v>
      </c>
      <c r="N3">
        <v>1103</v>
      </c>
      <c r="O3">
        <v>0</v>
      </c>
      <c r="P3" t="s">
        <v>138</v>
      </c>
    </row>
    <row r="4" spans="2:16" x14ac:dyDescent="0.3">
      <c r="B4" t="s">
        <v>139</v>
      </c>
      <c r="C4">
        <v>30599</v>
      </c>
      <c r="D4" s="1">
        <v>45315</v>
      </c>
      <c r="E4" s="1">
        <v>45316</v>
      </c>
      <c r="F4">
        <v>37996</v>
      </c>
      <c r="G4" t="s">
        <v>141</v>
      </c>
      <c r="H4" t="s">
        <v>133</v>
      </c>
      <c r="I4">
        <v>710</v>
      </c>
      <c r="J4">
        <v>0</v>
      </c>
      <c r="K4">
        <v>710</v>
      </c>
      <c r="L4">
        <v>0</v>
      </c>
      <c r="M4">
        <v>0</v>
      </c>
      <c r="N4">
        <v>710</v>
      </c>
      <c r="O4">
        <v>0</v>
      </c>
      <c r="P4" t="s">
        <v>138</v>
      </c>
    </row>
    <row r="5" spans="2:16" x14ac:dyDescent="0.3">
      <c r="B5" t="s">
        <v>139</v>
      </c>
      <c r="C5">
        <v>30591</v>
      </c>
      <c r="D5" s="1">
        <v>45315</v>
      </c>
      <c r="E5" s="1">
        <v>45316</v>
      </c>
      <c r="F5">
        <v>37984</v>
      </c>
      <c r="G5" t="s">
        <v>142</v>
      </c>
      <c r="H5" t="s">
        <v>133</v>
      </c>
      <c r="I5">
        <v>122</v>
      </c>
      <c r="J5">
        <v>0</v>
      </c>
      <c r="K5">
        <v>122</v>
      </c>
      <c r="L5">
        <v>0</v>
      </c>
      <c r="M5">
        <v>0</v>
      </c>
      <c r="N5">
        <v>122</v>
      </c>
      <c r="O5">
        <v>0</v>
      </c>
      <c r="P5" t="s">
        <v>138</v>
      </c>
    </row>
    <row r="6" spans="2:16" hidden="1" x14ac:dyDescent="0.3">
      <c r="B6" t="s">
        <v>136</v>
      </c>
      <c r="C6" s="47">
        <v>30577</v>
      </c>
      <c r="D6" s="1">
        <v>45315</v>
      </c>
      <c r="E6" s="1">
        <v>45316</v>
      </c>
      <c r="F6">
        <v>37970</v>
      </c>
      <c r="G6" t="s">
        <v>143</v>
      </c>
      <c r="H6" t="s">
        <v>133</v>
      </c>
      <c r="I6">
        <v>535</v>
      </c>
      <c r="J6">
        <v>0</v>
      </c>
      <c r="K6">
        <v>535</v>
      </c>
      <c r="L6">
        <v>535</v>
      </c>
      <c r="M6">
        <v>0</v>
      </c>
      <c r="N6">
        <v>0</v>
      </c>
      <c r="O6">
        <v>0</v>
      </c>
      <c r="P6" t="s">
        <v>138</v>
      </c>
    </row>
    <row r="7" spans="2:16" x14ac:dyDescent="0.3">
      <c r="B7" t="s">
        <v>139</v>
      </c>
      <c r="C7">
        <v>30576</v>
      </c>
      <c r="D7" s="1">
        <v>45315</v>
      </c>
      <c r="E7" s="1">
        <v>45316</v>
      </c>
      <c r="F7">
        <v>37971</v>
      </c>
      <c r="G7" t="s">
        <v>144</v>
      </c>
      <c r="H7" t="s">
        <v>133</v>
      </c>
      <c r="I7">
        <v>542</v>
      </c>
      <c r="J7">
        <v>0</v>
      </c>
      <c r="K7">
        <v>542</v>
      </c>
      <c r="L7">
        <v>0</v>
      </c>
      <c r="M7">
        <v>0</v>
      </c>
      <c r="N7">
        <v>542</v>
      </c>
      <c r="O7">
        <v>0</v>
      </c>
      <c r="P7" t="s">
        <v>138</v>
      </c>
    </row>
    <row r="8" spans="2:16" x14ac:dyDescent="0.3">
      <c r="B8" t="s">
        <v>139</v>
      </c>
      <c r="C8">
        <v>30563</v>
      </c>
      <c r="D8" s="1">
        <v>45315</v>
      </c>
      <c r="E8" s="1">
        <v>45316</v>
      </c>
      <c r="F8">
        <v>37955</v>
      </c>
      <c r="G8" t="s">
        <v>145</v>
      </c>
      <c r="H8" t="s">
        <v>133</v>
      </c>
      <c r="I8">
        <v>1002</v>
      </c>
      <c r="J8">
        <v>0</v>
      </c>
      <c r="K8">
        <v>1002</v>
      </c>
      <c r="L8">
        <v>0</v>
      </c>
      <c r="M8">
        <v>0</v>
      </c>
      <c r="N8">
        <v>1002</v>
      </c>
      <c r="O8">
        <v>0</v>
      </c>
      <c r="P8" t="s">
        <v>138</v>
      </c>
    </row>
    <row r="9" spans="2:16" x14ac:dyDescent="0.3">
      <c r="B9" t="s">
        <v>139</v>
      </c>
      <c r="C9">
        <v>30556</v>
      </c>
      <c r="D9" s="1">
        <v>45315</v>
      </c>
      <c r="E9" s="1">
        <v>45316</v>
      </c>
      <c r="F9">
        <v>37946</v>
      </c>
      <c r="G9" t="s">
        <v>146</v>
      </c>
      <c r="H9" t="s">
        <v>133</v>
      </c>
      <c r="I9">
        <v>442</v>
      </c>
      <c r="J9">
        <v>0</v>
      </c>
      <c r="K9">
        <v>442</v>
      </c>
      <c r="L9">
        <v>0</v>
      </c>
      <c r="M9">
        <v>0</v>
      </c>
      <c r="N9">
        <v>442</v>
      </c>
      <c r="O9">
        <v>0</v>
      </c>
      <c r="P9" t="s">
        <v>138</v>
      </c>
    </row>
    <row r="10" spans="2:16" hidden="1" x14ac:dyDescent="0.3">
      <c r="B10" t="s">
        <v>136</v>
      </c>
      <c r="C10" s="47">
        <v>30545</v>
      </c>
      <c r="D10" s="1">
        <v>45315</v>
      </c>
      <c r="E10" s="1">
        <v>45316</v>
      </c>
      <c r="F10">
        <v>37936</v>
      </c>
      <c r="G10" t="s">
        <v>147</v>
      </c>
      <c r="H10" t="s">
        <v>133</v>
      </c>
      <c r="I10">
        <v>506</v>
      </c>
      <c r="J10">
        <v>0</v>
      </c>
      <c r="K10">
        <v>506</v>
      </c>
      <c r="L10">
        <v>0</v>
      </c>
      <c r="M10">
        <v>0</v>
      </c>
      <c r="N10">
        <v>506</v>
      </c>
      <c r="O10">
        <v>0</v>
      </c>
      <c r="P10" t="s">
        <v>138</v>
      </c>
    </row>
    <row r="11" spans="2:16" x14ac:dyDescent="0.3">
      <c r="B11" t="s">
        <v>139</v>
      </c>
      <c r="C11">
        <v>30522</v>
      </c>
      <c r="D11" s="1">
        <v>45315</v>
      </c>
      <c r="E11" s="1">
        <v>45316</v>
      </c>
      <c r="F11">
        <v>37912</v>
      </c>
      <c r="G11" t="s">
        <v>148</v>
      </c>
      <c r="H11" t="s">
        <v>133</v>
      </c>
      <c r="I11">
        <v>578</v>
      </c>
      <c r="J11">
        <v>0</v>
      </c>
      <c r="K11">
        <v>578</v>
      </c>
      <c r="L11">
        <v>0</v>
      </c>
      <c r="M11">
        <v>0</v>
      </c>
      <c r="N11">
        <v>578</v>
      </c>
      <c r="O11">
        <v>0</v>
      </c>
      <c r="P11" t="s">
        <v>138</v>
      </c>
    </row>
    <row r="12" spans="2:16" x14ac:dyDescent="0.3">
      <c r="B12" t="s">
        <v>139</v>
      </c>
      <c r="C12">
        <v>30518</v>
      </c>
      <c r="D12" s="1">
        <v>45315</v>
      </c>
      <c r="E12" s="1">
        <v>45316</v>
      </c>
      <c r="F12">
        <v>37907</v>
      </c>
      <c r="G12" t="s">
        <v>149</v>
      </c>
      <c r="H12" t="s">
        <v>133</v>
      </c>
      <c r="I12">
        <v>556</v>
      </c>
      <c r="J12">
        <v>0</v>
      </c>
      <c r="K12">
        <v>556</v>
      </c>
      <c r="L12">
        <v>0</v>
      </c>
      <c r="M12">
        <v>0</v>
      </c>
      <c r="N12">
        <v>556</v>
      </c>
      <c r="O12">
        <v>0</v>
      </c>
      <c r="P12" t="s">
        <v>138</v>
      </c>
    </row>
    <row r="13" spans="2:16" x14ac:dyDescent="0.3">
      <c r="B13" t="s">
        <v>139</v>
      </c>
      <c r="C13">
        <v>30509</v>
      </c>
      <c r="D13" s="1">
        <v>45315</v>
      </c>
      <c r="E13" s="1">
        <v>45316</v>
      </c>
      <c r="F13">
        <v>37898</v>
      </c>
      <c r="G13" t="s">
        <v>150</v>
      </c>
      <c r="H13" t="s">
        <v>133</v>
      </c>
      <c r="I13">
        <v>600</v>
      </c>
      <c r="J13">
        <v>0</v>
      </c>
      <c r="K13">
        <v>600</v>
      </c>
      <c r="L13">
        <v>0</v>
      </c>
      <c r="M13">
        <v>0</v>
      </c>
      <c r="N13">
        <v>600</v>
      </c>
      <c r="O13">
        <v>0</v>
      </c>
      <c r="P13" t="s">
        <v>138</v>
      </c>
    </row>
    <row r="14" spans="2:16" x14ac:dyDescent="0.3">
      <c r="B14" t="s">
        <v>139</v>
      </c>
      <c r="C14">
        <v>30506</v>
      </c>
      <c r="D14" s="1">
        <v>45315</v>
      </c>
      <c r="E14" s="1">
        <v>45316</v>
      </c>
      <c r="F14">
        <v>37895</v>
      </c>
      <c r="G14" t="s">
        <v>151</v>
      </c>
      <c r="H14" t="s">
        <v>133</v>
      </c>
      <c r="I14">
        <v>1238</v>
      </c>
      <c r="J14">
        <v>0</v>
      </c>
      <c r="K14">
        <v>1238</v>
      </c>
      <c r="L14">
        <v>0</v>
      </c>
      <c r="M14">
        <v>0</v>
      </c>
      <c r="N14">
        <v>1238</v>
      </c>
      <c r="O14">
        <v>0</v>
      </c>
      <c r="P14" t="s">
        <v>138</v>
      </c>
    </row>
    <row r="15" spans="2:16" x14ac:dyDescent="0.3">
      <c r="B15" t="s">
        <v>139</v>
      </c>
      <c r="C15">
        <v>30434</v>
      </c>
      <c r="D15" s="1">
        <v>45315</v>
      </c>
      <c r="E15" s="1">
        <v>45316</v>
      </c>
      <c r="F15">
        <v>37820</v>
      </c>
      <c r="G15" t="s">
        <v>152</v>
      </c>
      <c r="H15" t="s">
        <v>133</v>
      </c>
      <c r="I15">
        <v>23</v>
      </c>
      <c r="J15">
        <v>0</v>
      </c>
      <c r="K15">
        <v>23</v>
      </c>
      <c r="L15">
        <v>0</v>
      </c>
      <c r="M15">
        <v>0</v>
      </c>
      <c r="N15">
        <v>23</v>
      </c>
      <c r="O15">
        <v>0</v>
      </c>
      <c r="P15" t="s">
        <v>138</v>
      </c>
    </row>
    <row r="16" spans="2:16" hidden="1" x14ac:dyDescent="0.3">
      <c r="B16" t="s">
        <v>136</v>
      </c>
      <c r="C16" s="47">
        <v>30208</v>
      </c>
      <c r="D16" s="1">
        <v>45314</v>
      </c>
      <c r="E16" s="1">
        <v>45316</v>
      </c>
      <c r="F16">
        <v>37566</v>
      </c>
      <c r="G16" t="s">
        <v>153</v>
      </c>
      <c r="H16" t="s">
        <v>133</v>
      </c>
      <c r="I16">
        <v>468</v>
      </c>
      <c r="J16">
        <v>0</v>
      </c>
      <c r="K16">
        <v>468</v>
      </c>
      <c r="L16">
        <v>0</v>
      </c>
      <c r="M16">
        <v>0</v>
      </c>
      <c r="N16">
        <v>468</v>
      </c>
      <c r="O16">
        <v>0</v>
      </c>
      <c r="P16" t="s">
        <v>138</v>
      </c>
    </row>
    <row r="17" spans="2:16" x14ac:dyDescent="0.3">
      <c r="B17" t="s">
        <v>169</v>
      </c>
      <c r="C17">
        <f>SUBTOTAL(103,Table87[Column1])</f>
        <v>11</v>
      </c>
      <c r="K17">
        <f>SUBTOTAL(109,Table87[Column9])</f>
        <v>6916</v>
      </c>
      <c r="P17">
        <f>SUBTOTAL(103,Table87[Column14])</f>
        <v>11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AD3D4-2C1F-4D88-8315-CE424AC3C02B}">
  <dimension ref="A1:P235"/>
  <sheetViews>
    <sheetView workbookViewId="0">
      <selection activeCell="N1" sqref="N1:P1048576"/>
    </sheetView>
  </sheetViews>
  <sheetFormatPr defaultRowHeight="16.2" x14ac:dyDescent="0.35"/>
  <cols>
    <col min="1" max="1" width="9.33203125" customWidth="1"/>
    <col min="3" max="3" width="10" customWidth="1"/>
    <col min="8" max="8" width="9.33203125" customWidth="1"/>
    <col min="10" max="10" width="10" customWidth="1"/>
    <col min="14" max="14" width="15.6640625" style="70" bestFit="1" customWidth="1"/>
    <col min="15" max="15" width="17.33203125" style="70" bestFit="1" customWidth="1"/>
    <col min="16" max="16" width="15.6640625" style="70" bestFit="1" customWidth="1"/>
  </cols>
  <sheetData>
    <row r="1" spans="1:16" x14ac:dyDescent="0.35">
      <c r="N1" s="70" t="s">
        <v>171</v>
      </c>
    </row>
    <row r="2" spans="1:16" x14ac:dyDescent="0.35">
      <c r="A2" t="s">
        <v>23</v>
      </c>
      <c r="B2" t="s">
        <v>0</v>
      </c>
      <c r="C2" t="s">
        <v>25</v>
      </c>
      <c r="D2" t="s">
        <v>26</v>
      </c>
      <c r="N2" s="71" t="s">
        <v>0</v>
      </c>
      <c r="O2" s="70" t="s">
        <v>28</v>
      </c>
    </row>
    <row r="3" spans="1:16" x14ac:dyDescent="0.35">
      <c r="A3">
        <v>30654</v>
      </c>
      <c r="B3" t="s">
        <v>1</v>
      </c>
      <c r="C3">
        <f>VLOOKUP(A3,Table88[],3,FALSE)</f>
        <v>573</v>
      </c>
      <c r="D3">
        <f>VLOOKUP(A3,Table88[],4,FALSE)</f>
        <v>0</v>
      </c>
      <c r="H3" t="s">
        <v>23</v>
      </c>
      <c r="I3" t="s">
        <v>0</v>
      </c>
      <c r="J3" t="s">
        <v>25</v>
      </c>
      <c r="K3" t="s">
        <v>26</v>
      </c>
    </row>
    <row r="4" spans="1:16" x14ac:dyDescent="0.35">
      <c r="A4">
        <v>30647</v>
      </c>
      <c r="B4" t="s">
        <v>1</v>
      </c>
      <c r="C4">
        <f>VLOOKUP(A4,Table88[],3,FALSE)</f>
        <v>738</v>
      </c>
      <c r="D4">
        <f>VLOOKUP(A4,Table88[],4,FALSE)</f>
        <v>0</v>
      </c>
      <c r="H4">
        <v>30730</v>
      </c>
      <c r="I4" t="s">
        <v>7</v>
      </c>
      <c r="J4">
        <v>597</v>
      </c>
      <c r="K4">
        <v>0</v>
      </c>
      <c r="N4" s="71" t="s">
        <v>29</v>
      </c>
      <c r="O4" s="70" t="s">
        <v>31</v>
      </c>
      <c r="P4" s="70" t="s">
        <v>32</v>
      </c>
    </row>
    <row r="5" spans="1:16" x14ac:dyDescent="0.35">
      <c r="A5">
        <v>30655</v>
      </c>
      <c r="B5" t="s">
        <v>1</v>
      </c>
      <c r="C5">
        <f>VLOOKUP(A5,Table88[],3,FALSE)</f>
        <v>0</v>
      </c>
      <c r="D5">
        <f>VLOOKUP(A5,Table88[],4,FALSE)</f>
        <v>0</v>
      </c>
      <c r="H5">
        <v>30729</v>
      </c>
      <c r="I5" t="s">
        <v>15</v>
      </c>
      <c r="J5">
        <v>453</v>
      </c>
      <c r="K5">
        <v>0</v>
      </c>
      <c r="N5" s="72">
        <v>30208</v>
      </c>
      <c r="O5" s="92">
        <v>468</v>
      </c>
      <c r="P5" s="92">
        <v>0</v>
      </c>
    </row>
    <row r="6" spans="1:16" x14ac:dyDescent="0.35">
      <c r="A6">
        <v>30657</v>
      </c>
      <c r="B6" t="s">
        <v>1</v>
      </c>
      <c r="C6">
        <f>VLOOKUP(A6,Table88[],3,FALSE)</f>
        <v>0</v>
      </c>
      <c r="D6">
        <f>VLOOKUP(A6,Table88[],4,FALSE)</f>
        <v>0</v>
      </c>
      <c r="H6">
        <v>30728</v>
      </c>
      <c r="I6" t="s">
        <v>53</v>
      </c>
      <c r="J6">
        <v>637</v>
      </c>
      <c r="K6">
        <v>0</v>
      </c>
      <c r="N6" s="72">
        <v>30223</v>
      </c>
      <c r="O6" s="92">
        <v>689</v>
      </c>
      <c r="P6" s="92">
        <v>0</v>
      </c>
    </row>
    <row r="7" spans="1:16" x14ac:dyDescent="0.35">
      <c r="A7">
        <v>30527</v>
      </c>
      <c r="B7" t="s">
        <v>1</v>
      </c>
      <c r="C7">
        <f>VLOOKUP(A7,Table88[],3,FALSE)</f>
        <v>259</v>
      </c>
      <c r="D7">
        <f>VLOOKUP(A7,Table88[],4,FALSE)</f>
        <v>0</v>
      </c>
      <c r="H7">
        <v>30727</v>
      </c>
      <c r="I7" t="s">
        <v>18</v>
      </c>
      <c r="J7">
        <v>1118</v>
      </c>
      <c r="K7">
        <v>0</v>
      </c>
      <c r="N7" s="72">
        <v>30257</v>
      </c>
      <c r="O7" s="92">
        <v>103</v>
      </c>
      <c r="P7" s="92">
        <v>0</v>
      </c>
    </row>
    <row r="8" spans="1:16" x14ac:dyDescent="0.35">
      <c r="A8">
        <v>30501</v>
      </c>
      <c r="B8" t="s">
        <v>1</v>
      </c>
      <c r="C8">
        <f>VLOOKUP(A8,Table88[],3,FALSE)</f>
        <v>717</v>
      </c>
      <c r="D8">
        <f>VLOOKUP(A8,Table88[],4,FALSE)</f>
        <v>0</v>
      </c>
      <c r="H8">
        <v>30726</v>
      </c>
      <c r="I8" t="s">
        <v>18</v>
      </c>
      <c r="J8">
        <v>440</v>
      </c>
      <c r="K8">
        <v>0</v>
      </c>
      <c r="N8" s="72">
        <v>30261</v>
      </c>
      <c r="O8" s="92">
        <v>515.5</v>
      </c>
      <c r="P8" s="92">
        <v>0</v>
      </c>
    </row>
    <row r="9" spans="1:16" x14ac:dyDescent="0.35">
      <c r="A9">
        <v>30640</v>
      </c>
      <c r="B9" t="s">
        <v>1</v>
      </c>
      <c r="C9">
        <f>VLOOKUP(A9,Table88[],3,FALSE)</f>
        <v>349</v>
      </c>
      <c r="D9">
        <f>VLOOKUP(A9,Table88[],4,FALSE)</f>
        <v>0</v>
      </c>
      <c r="H9">
        <v>30725</v>
      </c>
      <c r="I9" t="s">
        <v>15</v>
      </c>
      <c r="J9">
        <v>408</v>
      </c>
      <c r="K9">
        <v>0</v>
      </c>
      <c r="N9" s="72">
        <v>30266</v>
      </c>
      <c r="O9" s="92">
        <v>434</v>
      </c>
      <c r="P9" s="92">
        <v>0</v>
      </c>
    </row>
    <row r="10" spans="1:16" x14ac:dyDescent="0.35">
      <c r="A10">
        <v>30658</v>
      </c>
      <c r="B10" t="s">
        <v>1</v>
      </c>
      <c r="C10">
        <f>VLOOKUP(A10,Table88[],3,FALSE)</f>
        <v>1282</v>
      </c>
      <c r="D10">
        <f>VLOOKUP(A10,Table88[],4,FALSE)</f>
        <v>1282</v>
      </c>
      <c r="H10">
        <v>30723</v>
      </c>
      <c r="I10" t="s">
        <v>15</v>
      </c>
      <c r="J10">
        <v>848</v>
      </c>
      <c r="K10">
        <v>0</v>
      </c>
      <c r="N10" s="72">
        <v>30301</v>
      </c>
      <c r="O10" s="92">
        <v>476</v>
      </c>
      <c r="P10" s="92">
        <v>0</v>
      </c>
    </row>
    <row r="11" spans="1:16" x14ac:dyDescent="0.35">
      <c r="A11">
        <v>30423</v>
      </c>
      <c r="B11" t="s">
        <v>118</v>
      </c>
      <c r="C11">
        <f>VLOOKUP(A11,Table88[],3,FALSE)</f>
        <v>919</v>
      </c>
      <c r="D11">
        <f>VLOOKUP(A11,Table88[],4,FALSE)</f>
        <v>0</v>
      </c>
      <c r="H11">
        <v>30722</v>
      </c>
      <c r="I11" t="s">
        <v>53</v>
      </c>
      <c r="J11">
        <v>595</v>
      </c>
      <c r="K11">
        <v>0</v>
      </c>
      <c r="N11" s="72">
        <v>30313</v>
      </c>
      <c r="O11" s="92">
        <v>834</v>
      </c>
      <c r="P11" s="92">
        <v>0</v>
      </c>
    </row>
    <row r="12" spans="1:16" x14ac:dyDescent="0.35">
      <c r="A12">
        <v>30645</v>
      </c>
      <c r="B12" t="s">
        <v>118</v>
      </c>
      <c r="C12">
        <f>VLOOKUP(A12,Table88[],3,FALSE)</f>
        <v>594</v>
      </c>
      <c r="D12">
        <f>VLOOKUP(A12,Table88[],4,FALSE)</f>
        <v>0</v>
      </c>
      <c r="H12">
        <v>30720</v>
      </c>
      <c r="I12" t="s">
        <v>7</v>
      </c>
      <c r="J12">
        <v>69</v>
      </c>
      <c r="K12">
        <v>69</v>
      </c>
      <c r="N12" s="72">
        <v>30423</v>
      </c>
      <c r="O12" s="92">
        <v>919</v>
      </c>
      <c r="P12" s="92">
        <v>0</v>
      </c>
    </row>
    <row r="13" spans="1:16" x14ac:dyDescent="0.35">
      <c r="A13">
        <v>30617</v>
      </c>
      <c r="B13" t="s">
        <v>118</v>
      </c>
      <c r="C13">
        <f>VLOOKUP(A13,Table88[],3,FALSE)</f>
        <v>456</v>
      </c>
      <c r="D13">
        <f>VLOOKUP(A13,Table88[],4,FALSE)</f>
        <v>0</v>
      </c>
      <c r="H13">
        <v>30719</v>
      </c>
      <c r="I13" t="s">
        <v>11</v>
      </c>
      <c r="J13">
        <v>455</v>
      </c>
      <c r="K13">
        <v>455</v>
      </c>
      <c r="N13" s="72">
        <v>30480</v>
      </c>
      <c r="O13" s="92">
        <v>1274.95</v>
      </c>
      <c r="P13" s="92">
        <v>0</v>
      </c>
    </row>
    <row r="14" spans="1:16" x14ac:dyDescent="0.35">
      <c r="A14">
        <v>30694</v>
      </c>
      <c r="B14" t="s">
        <v>118</v>
      </c>
      <c r="C14">
        <f>VLOOKUP(A14,Table88[],3,FALSE)</f>
        <v>496</v>
      </c>
      <c r="D14">
        <f>VLOOKUP(A14,Table88[],4,FALSE)</f>
        <v>0</v>
      </c>
      <c r="H14">
        <v>30716</v>
      </c>
      <c r="I14" t="s">
        <v>7</v>
      </c>
      <c r="J14">
        <v>242</v>
      </c>
      <c r="K14">
        <v>0</v>
      </c>
      <c r="N14" s="72">
        <v>30501</v>
      </c>
      <c r="O14" s="92">
        <v>1434</v>
      </c>
      <c r="P14" s="92">
        <v>0</v>
      </c>
    </row>
    <row r="15" spans="1:16" x14ac:dyDescent="0.35">
      <c r="A15">
        <v>30257</v>
      </c>
      <c r="B15" t="s">
        <v>118</v>
      </c>
      <c r="C15">
        <f>VLOOKUP(A15,Table88[],3,FALSE)</f>
        <v>103</v>
      </c>
      <c r="D15">
        <f>VLOOKUP(A15,Table88[],4,FALSE)</f>
        <v>0</v>
      </c>
      <c r="H15">
        <v>30715</v>
      </c>
      <c r="I15" t="s">
        <v>15</v>
      </c>
      <c r="J15">
        <v>454</v>
      </c>
      <c r="K15">
        <v>0</v>
      </c>
      <c r="N15" s="72">
        <v>30525</v>
      </c>
      <c r="O15" s="92">
        <v>439</v>
      </c>
      <c r="P15" s="92">
        <v>439</v>
      </c>
    </row>
    <row r="16" spans="1:16" x14ac:dyDescent="0.35">
      <c r="A16">
        <v>30661</v>
      </c>
      <c r="B16" t="s">
        <v>118</v>
      </c>
      <c r="C16">
        <f>VLOOKUP(A16,Table88[],3,FALSE)</f>
        <v>717</v>
      </c>
      <c r="D16">
        <f>VLOOKUP(A16,Table88[],4,FALSE)</f>
        <v>0</v>
      </c>
      <c r="H16">
        <v>30714</v>
      </c>
      <c r="I16" t="s">
        <v>9</v>
      </c>
      <c r="J16">
        <v>450</v>
      </c>
      <c r="K16">
        <v>0</v>
      </c>
      <c r="N16" s="72">
        <v>30527</v>
      </c>
      <c r="O16" s="92">
        <v>259</v>
      </c>
      <c r="P16" s="92">
        <v>0</v>
      </c>
    </row>
    <row r="17" spans="1:16" x14ac:dyDescent="0.35">
      <c r="A17">
        <v>30685</v>
      </c>
      <c r="B17" t="s">
        <v>2</v>
      </c>
      <c r="C17">
        <f>VLOOKUP(A17,Table88[],3,FALSE)</f>
        <v>540</v>
      </c>
      <c r="D17">
        <f>VLOOKUP(A17,Table88[],4,FALSE)</f>
        <v>0</v>
      </c>
      <c r="H17">
        <v>30713</v>
      </c>
      <c r="I17" t="s">
        <v>11</v>
      </c>
      <c r="J17">
        <v>719</v>
      </c>
      <c r="K17">
        <v>719</v>
      </c>
      <c r="N17" s="72">
        <v>30529</v>
      </c>
      <c r="O17" s="92">
        <v>498</v>
      </c>
      <c r="P17" s="92">
        <v>0</v>
      </c>
    </row>
    <row r="18" spans="1:16" x14ac:dyDescent="0.35">
      <c r="A18">
        <v>30678</v>
      </c>
      <c r="B18" t="s">
        <v>2</v>
      </c>
      <c r="C18">
        <f>VLOOKUP(A18,Table88[],3,FALSE)</f>
        <v>240</v>
      </c>
      <c r="D18">
        <f>VLOOKUP(A18,Table88[],4,FALSE)</f>
        <v>0</v>
      </c>
      <c r="H18">
        <v>30712</v>
      </c>
      <c r="I18" t="s">
        <v>8</v>
      </c>
      <c r="J18">
        <v>450</v>
      </c>
      <c r="K18">
        <v>0</v>
      </c>
      <c r="N18" s="72">
        <v>30535</v>
      </c>
      <c r="O18" s="92">
        <v>581</v>
      </c>
      <c r="P18" s="92">
        <v>0</v>
      </c>
    </row>
    <row r="19" spans="1:16" x14ac:dyDescent="0.35">
      <c r="A19">
        <v>30692</v>
      </c>
      <c r="B19" t="s">
        <v>2</v>
      </c>
      <c r="C19">
        <f>VLOOKUP(A19,Table88[],3,FALSE)</f>
        <v>351</v>
      </c>
      <c r="D19">
        <f>VLOOKUP(A19,Table88[],4,FALSE)</f>
        <v>0</v>
      </c>
      <c r="H19">
        <v>30711</v>
      </c>
      <c r="I19" t="s">
        <v>8</v>
      </c>
      <c r="J19">
        <v>23</v>
      </c>
      <c r="K19">
        <v>0</v>
      </c>
      <c r="N19" s="72">
        <v>30541</v>
      </c>
      <c r="O19" s="92">
        <v>512</v>
      </c>
      <c r="P19" s="92">
        <v>0</v>
      </c>
    </row>
    <row r="20" spans="1:16" x14ac:dyDescent="0.35">
      <c r="A20">
        <v>30566</v>
      </c>
      <c r="B20" t="s">
        <v>2</v>
      </c>
      <c r="C20">
        <f>VLOOKUP(A20,Table88[],3,FALSE)</f>
        <v>411</v>
      </c>
      <c r="D20">
        <f>VLOOKUP(A20,Table88[],4,FALSE)</f>
        <v>0</v>
      </c>
      <c r="H20">
        <v>30710</v>
      </c>
      <c r="I20" t="s">
        <v>53</v>
      </c>
      <c r="J20">
        <v>298</v>
      </c>
      <c r="K20">
        <v>0</v>
      </c>
      <c r="N20" s="72">
        <v>30543</v>
      </c>
      <c r="O20" s="92">
        <v>492</v>
      </c>
      <c r="P20" s="92">
        <v>0</v>
      </c>
    </row>
    <row r="21" spans="1:16" x14ac:dyDescent="0.35">
      <c r="A21">
        <v>30664</v>
      </c>
      <c r="B21" t="s">
        <v>2</v>
      </c>
      <c r="C21">
        <f>VLOOKUP(A21,Table88[],3,FALSE)</f>
        <v>518</v>
      </c>
      <c r="D21">
        <f>VLOOKUP(A21,Table88[],4,FALSE)</f>
        <v>0</v>
      </c>
      <c r="H21">
        <v>30709</v>
      </c>
      <c r="I21" t="s">
        <v>8</v>
      </c>
      <c r="J21">
        <v>527</v>
      </c>
      <c r="K21">
        <v>527</v>
      </c>
      <c r="N21" s="72">
        <v>30544</v>
      </c>
      <c r="O21" s="92">
        <v>460</v>
      </c>
      <c r="P21" s="92">
        <v>0</v>
      </c>
    </row>
    <row r="22" spans="1:16" x14ac:dyDescent="0.35">
      <c r="A22">
        <v>30223</v>
      </c>
      <c r="B22" t="s">
        <v>2</v>
      </c>
      <c r="C22">
        <f>VLOOKUP(A22,Table88[],3,FALSE)</f>
        <v>689</v>
      </c>
      <c r="D22">
        <f>VLOOKUP(A22,Table88[],4,FALSE)</f>
        <v>0</v>
      </c>
      <c r="H22">
        <v>30708</v>
      </c>
      <c r="I22" t="s">
        <v>53</v>
      </c>
      <c r="J22">
        <v>51</v>
      </c>
      <c r="K22">
        <v>0</v>
      </c>
      <c r="N22" s="72">
        <v>30545</v>
      </c>
      <c r="O22" s="92">
        <v>506</v>
      </c>
      <c r="P22" s="92">
        <v>0</v>
      </c>
    </row>
    <row r="23" spans="1:16" x14ac:dyDescent="0.35">
      <c r="A23">
        <v>30659</v>
      </c>
      <c r="B23" t="s">
        <v>2</v>
      </c>
      <c r="C23">
        <f>VLOOKUP(A23,Table88[],3,FALSE)</f>
        <v>996</v>
      </c>
      <c r="D23">
        <f>VLOOKUP(A23,Table88[],4,FALSE)</f>
        <v>0</v>
      </c>
      <c r="H23">
        <v>30707</v>
      </c>
      <c r="I23" t="s">
        <v>53</v>
      </c>
      <c r="J23">
        <v>742</v>
      </c>
      <c r="K23">
        <v>0</v>
      </c>
      <c r="N23" s="72">
        <v>30562</v>
      </c>
      <c r="O23" s="92">
        <v>439</v>
      </c>
      <c r="P23" s="92">
        <v>0</v>
      </c>
    </row>
    <row r="24" spans="1:16" x14ac:dyDescent="0.35">
      <c r="A24">
        <v>30618</v>
      </c>
      <c r="B24" t="s">
        <v>2</v>
      </c>
      <c r="C24">
        <f>VLOOKUP(A24,Table88[],3,FALSE)</f>
        <v>2916</v>
      </c>
      <c r="D24">
        <f>VLOOKUP(A24,Table88[],4,FALSE)</f>
        <v>0</v>
      </c>
      <c r="H24">
        <v>30705</v>
      </c>
      <c r="I24" t="s">
        <v>7</v>
      </c>
      <c r="J24">
        <v>500</v>
      </c>
      <c r="K24">
        <v>0</v>
      </c>
      <c r="N24" s="72">
        <v>30566</v>
      </c>
      <c r="O24" s="92">
        <v>411</v>
      </c>
      <c r="P24" s="92">
        <v>0</v>
      </c>
    </row>
    <row r="25" spans="1:16" x14ac:dyDescent="0.35">
      <c r="A25">
        <v>30480</v>
      </c>
      <c r="B25" t="s">
        <v>2</v>
      </c>
      <c r="C25">
        <f>VLOOKUP(A25,Table88[],3,FALSE)</f>
        <v>1274.95</v>
      </c>
      <c r="D25">
        <f>VLOOKUP(A25,Table88[],4,FALSE)</f>
        <v>0</v>
      </c>
      <c r="H25">
        <v>30704</v>
      </c>
      <c r="I25" t="s">
        <v>53</v>
      </c>
      <c r="J25">
        <v>23</v>
      </c>
      <c r="K25">
        <v>0</v>
      </c>
      <c r="N25" s="72">
        <v>30567</v>
      </c>
      <c r="O25" s="92">
        <v>525</v>
      </c>
      <c r="P25" s="92">
        <v>0</v>
      </c>
    </row>
    <row r="26" spans="1:16" x14ac:dyDescent="0.35">
      <c r="A26">
        <v>30713</v>
      </c>
      <c r="B26" t="s">
        <v>2</v>
      </c>
      <c r="C26">
        <f>VLOOKUP(A26,Table88[],3,FALSE)</f>
        <v>719</v>
      </c>
      <c r="D26">
        <f>VLOOKUP(A26,Table88[],4,FALSE)</f>
        <v>719</v>
      </c>
      <c r="H26">
        <v>30703</v>
      </c>
      <c r="I26" t="s">
        <v>11</v>
      </c>
      <c r="J26">
        <v>442</v>
      </c>
      <c r="K26">
        <v>0</v>
      </c>
      <c r="N26" s="72">
        <v>30568</v>
      </c>
      <c r="O26" s="92">
        <v>730</v>
      </c>
      <c r="P26" s="92">
        <v>0</v>
      </c>
    </row>
    <row r="27" spans="1:16" x14ac:dyDescent="0.35">
      <c r="A27">
        <v>30703</v>
      </c>
      <c r="B27" t="s">
        <v>2</v>
      </c>
      <c r="C27">
        <f>VLOOKUP(A27,Table88[],3,FALSE)</f>
        <v>442</v>
      </c>
      <c r="D27">
        <f>VLOOKUP(A27,Table88[],4,FALSE)</f>
        <v>0</v>
      </c>
      <c r="H27">
        <v>30702</v>
      </c>
      <c r="I27" t="s">
        <v>11</v>
      </c>
      <c r="J27">
        <v>643</v>
      </c>
      <c r="K27">
        <v>0</v>
      </c>
      <c r="N27" s="72">
        <v>30577</v>
      </c>
      <c r="O27" s="92">
        <v>535</v>
      </c>
      <c r="P27" s="92">
        <v>535</v>
      </c>
    </row>
    <row r="28" spans="1:16" x14ac:dyDescent="0.35">
      <c r="A28">
        <v>30702</v>
      </c>
      <c r="B28" t="s">
        <v>2</v>
      </c>
      <c r="C28">
        <f>VLOOKUP(A28,Table88[],3,FALSE)</f>
        <v>643</v>
      </c>
      <c r="D28">
        <f>VLOOKUP(A28,Table88[],4,FALSE)</f>
        <v>0</v>
      </c>
      <c r="H28">
        <v>30701</v>
      </c>
      <c r="I28" t="s">
        <v>7</v>
      </c>
      <c r="J28">
        <v>1013</v>
      </c>
      <c r="K28">
        <v>0</v>
      </c>
      <c r="N28" s="72">
        <v>30602</v>
      </c>
      <c r="O28" s="92">
        <v>459</v>
      </c>
      <c r="P28" s="92">
        <v>0</v>
      </c>
    </row>
    <row r="29" spans="1:16" x14ac:dyDescent="0.35">
      <c r="A29">
        <v>30719</v>
      </c>
      <c r="B29" t="s">
        <v>2</v>
      </c>
      <c r="C29">
        <f>VLOOKUP(A29,Table88[],3,FALSE)</f>
        <v>455</v>
      </c>
      <c r="D29">
        <f>VLOOKUP(A29,Table88[],4,FALSE)</f>
        <v>455</v>
      </c>
      <c r="H29">
        <v>30700</v>
      </c>
      <c r="I29" t="s">
        <v>8</v>
      </c>
      <c r="J29">
        <v>526</v>
      </c>
      <c r="K29">
        <v>0</v>
      </c>
      <c r="N29" s="72">
        <v>30610</v>
      </c>
      <c r="O29" s="92">
        <v>2874</v>
      </c>
      <c r="P29" s="92">
        <v>0</v>
      </c>
    </row>
    <row r="30" spans="1:16" x14ac:dyDescent="0.35">
      <c r="A30">
        <v>30668</v>
      </c>
      <c r="B30" t="s">
        <v>52</v>
      </c>
      <c r="C30">
        <f>VLOOKUP(A30,Table88[],3,FALSE)</f>
        <v>504</v>
      </c>
      <c r="D30">
        <f>VLOOKUP(A30,Table88[],4,FALSE)</f>
        <v>504</v>
      </c>
      <c r="H30">
        <v>30699</v>
      </c>
      <c r="I30" t="s">
        <v>18</v>
      </c>
      <c r="J30">
        <v>4450</v>
      </c>
      <c r="K30">
        <v>0</v>
      </c>
      <c r="N30" s="72">
        <v>30611</v>
      </c>
      <c r="O30" s="92">
        <v>439</v>
      </c>
      <c r="P30" s="92">
        <v>0</v>
      </c>
    </row>
    <row r="31" spans="1:16" x14ac:dyDescent="0.35">
      <c r="A31">
        <v>30677</v>
      </c>
      <c r="B31" t="s">
        <v>52</v>
      </c>
      <c r="C31">
        <f>VLOOKUP(A31,Table88[],3,FALSE)</f>
        <v>488</v>
      </c>
      <c r="D31">
        <f>VLOOKUP(A31,Table88[],4,FALSE)</f>
        <v>0</v>
      </c>
      <c r="H31">
        <v>30698</v>
      </c>
      <c r="I31" t="s">
        <v>7</v>
      </c>
      <c r="J31">
        <v>0</v>
      </c>
      <c r="K31">
        <v>0</v>
      </c>
      <c r="N31" s="72">
        <v>30617</v>
      </c>
      <c r="O31" s="92">
        <v>456</v>
      </c>
      <c r="P31" s="92">
        <v>0</v>
      </c>
    </row>
    <row r="32" spans="1:16" x14ac:dyDescent="0.35">
      <c r="A32">
        <v>30722</v>
      </c>
      <c r="B32" t="s">
        <v>52</v>
      </c>
      <c r="C32">
        <f>VLOOKUP(A32,Table88[],3,FALSE)</f>
        <v>595</v>
      </c>
      <c r="D32">
        <f>VLOOKUP(A32,Table88[],4,FALSE)</f>
        <v>0</v>
      </c>
      <c r="H32">
        <v>30696</v>
      </c>
      <c r="I32" t="s">
        <v>8</v>
      </c>
      <c r="J32">
        <v>1097</v>
      </c>
      <c r="K32">
        <v>0</v>
      </c>
      <c r="N32" s="72">
        <v>30618</v>
      </c>
      <c r="O32" s="92">
        <v>2916</v>
      </c>
      <c r="P32" s="92">
        <v>0</v>
      </c>
    </row>
    <row r="33" spans="1:16" x14ac:dyDescent="0.35">
      <c r="A33">
        <v>30728</v>
      </c>
      <c r="B33" t="s">
        <v>52</v>
      </c>
      <c r="C33">
        <f>VLOOKUP(A33,Table88[],3,FALSE)</f>
        <v>637</v>
      </c>
      <c r="D33">
        <f>VLOOKUP(A33,Table88[],4,FALSE)</f>
        <v>0</v>
      </c>
      <c r="H33">
        <v>30695</v>
      </c>
      <c r="I33" t="s">
        <v>111</v>
      </c>
      <c r="J33">
        <v>2056</v>
      </c>
      <c r="K33">
        <v>0</v>
      </c>
      <c r="N33" s="72">
        <v>30628</v>
      </c>
      <c r="O33" s="92">
        <v>462</v>
      </c>
      <c r="P33" s="92">
        <v>0</v>
      </c>
    </row>
    <row r="34" spans="1:16" x14ac:dyDescent="0.35">
      <c r="A34">
        <v>30704</v>
      </c>
      <c r="B34" t="s">
        <v>52</v>
      </c>
      <c r="C34">
        <f>VLOOKUP(A34,Table88[],3,FALSE)</f>
        <v>23</v>
      </c>
      <c r="D34">
        <f>VLOOKUP(A34,Table88[],4,FALSE)</f>
        <v>0</v>
      </c>
      <c r="H34">
        <v>30694</v>
      </c>
      <c r="I34" t="s">
        <v>119</v>
      </c>
      <c r="J34">
        <v>496</v>
      </c>
      <c r="K34">
        <v>0</v>
      </c>
      <c r="N34" s="72">
        <v>30629</v>
      </c>
      <c r="O34" s="92">
        <v>1076</v>
      </c>
      <c r="P34" s="92">
        <v>0</v>
      </c>
    </row>
    <row r="35" spans="1:16" x14ac:dyDescent="0.35">
      <c r="A35">
        <v>30688</v>
      </c>
      <c r="B35" t="s">
        <v>52</v>
      </c>
      <c r="C35">
        <f>VLOOKUP(A35,Table88[],3,FALSE)</f>
        <v>515</v>
      </c>
      <c r="D35">
        <f>VLOOKUP(A35,Table88[],4,FALSE)</f>
        <v>515</v>
      </c>
      <c r="H35">
        <v>30693</v>
      </c>
      <c r="I35" t="s">
        <v>9</v>
      </c>
      <c r="J35">
        <v>502</v>
      </c>
      <c r="K35">
        <v>0</v>
      </c>
      <c r="N35" s="72">
        <v>30630</v>
      </c>
      <c r="O35" s="92">
        <v>499</v>
      </c>
      <c r="P35" s="92">
        <v>0</v>
      </c>
    </row>
    <row r="36" spans="1:16" x14ac:dyDescent="0.35">
      <c r="A36">
        <v>30710</v>
      </c>
      <c r="B36" t="s">
        <v>52</v>
      </c>
      <c r="C36">
        <f>VLOOKUP(A36,Table88[],3,FALSE)</f>
        <v>298</v>
      </c>
      <c r="D36">
        <f>VLOOKUP(A36,Table88[],4,FALSE)</f>
        <v>0</v>
      </c>
      <c r="H36">
        <v>30692</v>
      </c>
      <c r="I36" t="s">
        <v>11</v>
      </c>
      <c r="J36">
        <v>351</v>
      </c>
      <c r="K36">
        <v>0</v>
      </c>
      <c r="N36" s="72">
        <v>30639</v>
      </c>
      <c r="O36" s="92">
        <v>148</v>
      </c>
      <c r="P36" s="92">
        <v>0</v>
      </c>
    </row>
    <row r="37" spans="1:16" x14ac:dyDescent="0.35">
      <c r="A37">
        <v>30683</v>
      </c>
      <c r="B37" t="s">
        <v>52</v>
      </c>
      <c r="C37">
        <f>VLOOKUP(A37,Table88[],3,FALSE)</f>
        <v>431</v>
      </c>
      <c r="D37">
        <f>VLOOKUP(A37,Table88[],4,FALSE)</f>
        <v>0</v>
      </c>
      <c r="H37">
        <v>30691</v>
      </c>
      <c r="I37" t="s">
        <v>8</v>
      </c>
      <c r="J37">
        <v>645.5</v>
      </c>
      <c r="K37">
        <v>0</v>
      </c>
      <c r="N37" s="72">
        <v>30640</v>
      </c>
      <c r="O37" s="92">
        <v>349</v>
      </c>
      <c r="P37" s="92">
        <v>0</v>
      </c>
    </row>
    <row r="38" spans="1:16" x14ac:dyDescent="0.35">
      <c r="A38">
        <v>30641</v>
      </c>
      <c r="B38" t="s">
        <v>52</v>
      </c>
      <c r="C38">
        <f>VLOOKUP(A38,Table88[],3,FALSE)</f>
        <v>461</v>
      </c>
      <c r="D38">
        <f>VLOOKUP(A38,Table88[],4,FALSE)</f>
        <v>0</v>
      </c>
      <c r="H38">
        <v>30690</v>
      </c>
      <c r="I38" t="s">
        <v>8</v>
      </c>
      <c r="J38">
        <v>883</v>
      </c>
      <c r="K38">
        <v>0</v>
      </c>
      <c r="N38" s="72">
        <v>30641</v>
      </c>
      <c r="O38" s="92">
        <v>461</v>
      </c>
      <c r="P38" s="92">
        <v>0</v>
      </c>
    </row>
    <row r="39" spans="1:16" x14ac:dyDescent="0.35">
      <c r="A39">
        <v>30544</v>
      </c>
      <c r="B39" t="s">
        <v>52</v>
      </c>
      <c r="C39">
        <f>VLOOKUP(A39,Table88[],3,FALSE)</f>
        <v>460</v>
      </c>
      <c r="D39">
        <f>VLOOKUP(A39,Table88[],4,FALSE)</f>
        <v>0</v>
      </c>
      <c r="H39">
        <v>30689</v>
      </c>
      <c r="I39" t="s">
        <v>91</v>
      </c>
      <c r="J39">
        <v>2901</v>
      </c>
      <c r="K39">
        <v>2901</v>
      </c>
      <c r="N39" s="72">
        <v>30642</v>
      </c>
      <c r="O39" s="92">
        <v>1395</v>
      </c>
      <c r="P39" s="92">
        <v>0</v>
      </c>
    </row>
    <row r="40" spans="1:16" x14ac:dyDescent="0.35">
      <c r="A40">
        <v>30261</v>
      </c>
      <c r="B40" t="s">
        <v>52</v>
      </c>
      <c r="C40">
        <f>VLOOKUP(A40,Table88[],3,FALSE)</f>
        <v>515.5</v>
      </c>
      <c r="D40">
        <f>VLOOKUP(A40,Table88[],4,FALSE)</f>
        <v>0</v>
      </c>
      <c r="H40">
        <v>30688</v>
      </c>
      <c r="I40" t="s">
        <v>53</v>
      </c>
      <c r="J40">
        <v>515</v>
      </c>
      <c r="K40">
        <v>515</v>
      </c>
      <c r="N40" s="72">
        <v>30644</v>
      </c>
      <c r="O40" s="92">
        <v>698</v>
      </c>
      <c r="P40" s="92">
        <v>698</v>
      </c>
    </row>
    <row r="41" spans="1:16" x14ac:dyDescent="0.35">
      <c r="A41">
        <v>30543</v>
      </c>
      <c r="B41" t="s">
        <v>52</v>
      </c>
      <c r="C41">
        <f>VLOOKUP(A41,Table88[],3,FALSE)</f>
        <v>492</v>
      </c>
      <c r="D41">
        <f>VLOOKUP(A41,Table88[],4,FALSE)</f>
        <v>0</v>
      </c>
      <c r="H41">
        <v>30687</v>
      </c>
      <c r="I41" t="s">
        <v>7</v>
      </c>
      <c r="J41">
        <v>0</v>
      </c>
      <c r="K41">
        <v>0</v>
      </c>
      <c r="N41" s="72">
        <v>30645</v>
      </c>
      <c r="O41" s="92">
        <v>594</v>
      </c>
      <c r="P41" s="92">
        <v>0</v>
      </c>
    </row>
    <row r="42" spans="1:16" x14ac:dyDescent="0.35">
      <c r="A42">
        <v>30642</v>
      </c>
      <c r="B42" t="s">
        <v>52</v>
      </c>
      <c r="C42">
        <f>VLOOKUP(A42,Table88[],3,FALSE)</f>
        <v>1395</v>
      </c>
      <c r="D42">
        <f>VLOOKUP(A42,Table88[],4,FALSE)</f>
        <v>0</v>
      </c>
      <c r="H42">
        <v>30686</v>
      </c>
      <c r="I42" t="s">
        <v>15</v>
      </c>
      <c r="J42">
        <v>58</v>
      </c>
      <c r="K42">
        <v>0</v>
      </c>
      <c r="N42" s="72">
        <v>30647</v>
      </c>
      <c r="O42" s="92">
        <v>738</v>
      </c>
      <c r="P42" s="92">
        <v>0</v>
      </c>
    </row>
    <row r="43" spans="1:16" x14ac:dyDescent="0.35">
      <c r="A43">
        <v>30707</v>
      </c>
      <c r="B43" t="s">
        <v>52</v>
      </c>
      <c r="C43">
        <f>VLOOKUP(A43,Table88[],3,FALSE)</f>
        <v>742</v>
      </c>
      <c r="D43">
        <f>VLOOKUP(A43,Table88[],4,FALSE)</f>
        <v>0</v>
      </c>
      <c r="H43">
        <v>30685</v>
      </c>
      <c r="I43" t="s">
        <v>11</v>
      </c>
      <c r="J43">
        <v>540</v>
      </c>
      <c r="K43">
        <v>0</v>
      </c>
      <c r="N43" s="72">
        <v>30649</v>
      </c>
      <c r="O43" s="92">
        <v>603</v>
      </c>
      <c r="P43" s="92">
        <v>0</v>
      </c>
    </row>
    <row r="44" spans="1:16" x14ac:dyDescent="0.35">
      <c r="A44">
        <v>30708</v>
      </c>
      <c r="B44" t="s">
        <v>52</v>
      </c>
      <c r="C44">
        <f>VLOOKUP(A44,Table88[],3,FALSE)</f>
        <v>51</v>
      </c>
      <c r="D44">
        <f>VLOOKUP(A44,Table88[],4,FALSE)</f>
        <v>0</v>
      </c>
      <c r="H44">
        <v>30684</v>
      </c>
      <c r="I44" t="s">
        <v>7</v>
      </c>
      <c r="J44">
        <v>10004.5</v>
      </c>
      <c r="K44">
        <v>0</v>
      </c>
      <c r="N44" s="72">
        <v>30651</v>
      </c>
      <c r="O44" s="92">
        <v>1042</v>
      </c>
      <c r="P44" s="92">
        <v>0</v>
      </c>
    </row>
    <row r="45" spans="1:16" x14ac:dyDescent="0.35">
      <c r="A45">
        <v>30675</v>
      </c>
      <c r="B45" t="s">
        <v>1</v>
      </c>
      <c r="C45">
        <f>VLOOKUP(A45,Table88[],3,FALSE)</f>
        <v>996</v>
      </c>
      <c r="D45">
        <f>VLOOKUP(A45,Table88[],4,FALSE)</f>
        <v>0</v>
      </c>
      <c r="H45">
        <v>30683</v>
      </c>
      <c r="I45" t="s">
        <v>53</v>
      </c>
      <c r="J45">
        <v>431</v>
      </c>
      <c r="K45">
        <v>0</v>
      </c>
      <c r="N45" s="72">
        <v>30652</v>
      </c>
      <c r="O45" s="92">
        <v>456</v>
      </c>
      <c r="P45" s="92">
        <v>0</v>
      </c>
    </row>
    <row r="46" spans="1:16" x14ac:dyDescent="0.35">
      <c r="A46">
        <v>30690</v>
      </c>
      <c r="B46" t="s">
        <v>1</v>
      </c>
      <c r="C46">
        <f>VLOOKUP(A46,Table88[],3,FALSE)</f>
        <v>883</v>
      </c>
      <c r="D46">
        <f>VLOOKUP(A46,Table88[],4,FALSE)</f>
        <v>0</v>
      </c>
      <c r="H46">
        <v>30682</v>
      </c>
      <c r="I46" t="s">
        <v>9</v>
      </c>
      <c r="J46">
        <v>453</v>
      </c>
      <c r="K46">
        <v>0</v>
      </c>
      <c r="N46" s="72">
        <v>30653</v>
      </c>
      <c r="O46" s="92">
        <v>666</v>
      </c>
      <c r="P46" s="92">
        <v>666</v>
      </c>
    </row>
    <row r="47" spans="1:16" x14ac:dyDescent="0.35">
      <c r="A47">
        <v>30711</v>
      </c>
      <c r="B47" t="s">
        <v>1</v>
      </c>
      <c r="C47">
        <f>VLOOKUP(A47,Table88[],3,FALSE)</f>
        <v>23</v>
      </c>
      <c r="D47">
        <f>VLOOKUP(A47,Table88[],4,FALSE)</f>
        <v>0</v>
      </c>
      <c r="H47">
        <v>30680</v>
      </c>
      <c r="I47" t="s">
        <v>111</v>
      </c>
      <c r="J47">
        <v>1800</v>
      </c>
      <c r="K47">
        <v>0</v>
      </c>
      <c r="N47" s="72">
        <v>30654</v>
      </c>
      <c r="O47" s="92">
        <v>573</v>
      </c>
      <c r="P47" s="92">
        <v>0</v>
      </c>
    </row>
    <row r="48" spans="1:16" x14ac:dyDescent="0.35">
      <c r="A48">
        <v>30653</v>
      </c>
      <c r="B48" t="s">
        <v>1</v>
      </c>
      <c r="C48">
        <f>VLOOKUP(A48,Table88[],3,FALSE)</f>
        <v>666</v>
      </c>
      <c r="D48">
        <f>VLOOKUP(A48,Table88[],4,FALSE)</f>
        <v>666</v>
      </c>
      <c r="H48">
        <v>30679</v>
      </c>
      <c r="I48" t="s">
        <v>8</v>
      </c>
      <c r="J48">
        <v>1929</v>
      </c>
      <c r="K48">
        <v>0</v>
      </c>
      <c r="N48" s="72">
        <v>30655</v>
      </c>
      <c r="O48" s="92">
        <v>0</v>
      </c>
      <c r="P48" s="92">
        <v>0</v>
      </c>
    </row>
    <row r="49" spans="1:16" x14ac:dyDescent="0.35">
      <c r="A49">
        <v>30668</v>
      </c>
      <c r="B49" t="s">
        <v>1</v>
      </c>
      <c r="C49">
        <f>VLOOKUP(A49,Table88[],3,FALSE)</f>
        <v>504</v>
      </c>
      <c r="D49">
        <f>VLOOKUP(A49,Table88[],4,FALSE)</f>
        <v>504</v>
      </c>
      <c r="H49">
        <v>30678</v>
      </c>
      <c r="I49" t="s">
        <v>11</v>
      </c>
      <c r="J49">
        <v>240</v>
      </c>
      <c r="K49">
        <v>0</v>
      </c>
      <c r="N49" s="72">
        <v>30657</v>
      </c>
      <c r="O49" s="92">
        <v>0</v>
      </c>
      <c r="P49" s="92">
        <v>0</v>
      </c>
    </row>
    <row r="50" spans="1:16" x14ac:dyDescent="0.35">
      <c r="A50">
        <v>30691</v>
      </c>
      <c r="B50" t="s">
        <v>1</v>
      </c>
      <c r="C50">
        <f>VLOOKUP(A50,Table88[],3,FALSE)</f>
        <v>645.5</v>
      </c>
      <c r="D50">
        <f>VLOOKUP(A50,Table88[],4,FALSE)</f>
        <v>0</v>
      </c>
      <c r="H50">
        <v>30677</v>
      </c>
      <c r="I50" t="s">
        <v>53</v>
      </c>
      <c r="J50">
        <v>488</v>
      </c>
      <c r="K50">
        <v>0</v>
      </c>
      <c r="N50" s="72">
        <v>30658</v>
      </c>
      <c r="O50" s="92">
        <v>1282</v>
      </c>
      <c r="P50" s="92">
        <v>1282</v>
      </c>
    </row>
    <row r="51" spans="1:16" x14ac:dyDescent="0.35">
      <c r="A51">
        <v>30679</v>
      </c>
      <c r="B51" t="s">
        <v>1</v>
      </c>
      <c r="C51">
        <f>VLOOKUP(A51,Table88[],3,FALSE)</f>
        <v>1929</v>
      </c>
      <c r="D51">
        <f>VLOOKUP(A51,Table88[],4,FALSE)</f>
        <v>0</v>
      </c>
      <c r="H51">
        <v>30676</v>
      </c>
      <c r="I51" t="s">
        <v>9</v>
      </c>
      <c r="J51">
        <v>1330</v>
      </c>
      <c r="K51">
        <v>0</v>
      </c>
      <c r="N51" s="72">
        <v>30659</v>
      </c>
      <c r="O51" s="92">
        <v>996</v>
      </c>
      <c r="P51" s="92">
        <v>0</v>
      </c>
    </row>
    <row r="52" spans="1:16" x14ac:dyDescent="0.35">
      <c r="A52">
        <v>30712</v>
      </c>
      <c r="B52" t="s">
        <v>1</v>
      </c>
      <c r="C52">
        <f>VLOOKUP(A52,Table88[],3,FALSE)</f>
        <v>450</v>
      </c>
      <c r="D52">
        <f>VLOOKUP(A52,Table88[],4,FALSE)</f>
        <v>0</v>
      </c>
      <c r="H52">
        <v>30675</v>
      </c>
      <c r="I52" t="s">
        <v>8</v>
      </c>
      <c r="J52">
        <v>996</v>
      </c>
      <c r="K52">
        <v>0</v>
      </c>
      <c r="N52" s="72">
        <v>30661</v>
      </c>
      <c r="O52" s="92">
        <v>717</v>
      </c>
      <c r="P52" s="92">
        <v>0</v>
      </c>
    </row>
    <row r="53" spans="1:16" x14ac:dyDescent="0.35">
      <c r="A53">
        <v>30709</v>
      </c>
      <c r="B53" t="s">
        <v>1</v>
      </c>
      <c r="C53">
        <f>VLOOKUP(A53,Table88[],3,FALSE)</f>
        <v>527</v>
      </c>
      <c r="D53">
        <f>VLOOKUP(A53,Table88[],4,FALSE)</f>
        <v>527</v>
      </c>
      <c r="H53">
        <v>30674</v>
      </c>
      <c r="I53" t="s">
        <v>15</v>
      </c>
      <c r="J53">
        <v>1938</v>
      </c>
      <c r="K53">
        <v>0</v>
      </c>
      <c r="N53" s="72">
        <v>30664</v>
      </c>
      <c r="O53" s="92">
        <v>518</v>
      </c>
      <c r="P53" s="92">
        <v>0</v>
      </c>
    </row>
    <row r="54" spans="1:16" x14ac:dyDescent="0.35">
      <c r="A54">
        <v>30700</v>
      </c>
      <c r="B54" t="s">
        <v>1</v>
      </c>
      <c r="C54">
        <f>VLOOKUP(A54,Table88[],3,FALSE)</f>
        <v>526</v>
      </c>
      <c r="D54">
        <f>VLOOKUP(A54,Table88[],4,FALSE)</f>
        <v>0</v>
      </c>
      <c r="H54">
        <v>30672</v>
      </c>
      <c r="I54" t="s">
        <v>9</v>
      </c>
      <c r="J54">
        <v>449</v>
      </c>
      <c r="K54">
        <v>449</v>
      </c>
      <c r="N54" s="72">
        <v>30665</v>
      </c>
      <c r="O54" s="92">
        <v>894</v>
      </c>
      <c r="P54" s="92">
        <v>0</v>
      </c>
    </row>
    <row r="55" spans="1:16" x14ac:dyDescent="0.35">
      <c r="A55">
        <v>30501</v>
      </c>
      <c r="B55" t="s">
        <v>1</v>
      </c>
      <c r="C55">
        <f>VLOOKUP(A55,Table88[],3,FALSE)</f>
        <v>717</v>
      </c>
      <c r="D55">
        <f>VLOOKUP(A55,Table88[],4,FALSE)</f>
        <v>0</v>
      </c>
      <c r="H55">
        <v>30671</v>
      </c>
      <c r="I55" t="s">
        <v>7</v>
      </c>
      <c r="J55">
        <v>0</v>
      </c>
      <c r="K55">
        <v>0</v>
      </c>
      <c r="N55" s="72">
        <v>30667</v>
      </c>
      <c r="O55" s="92">
        <v>759</v>
      </c>
      <c r="P55" s="92">
        <v>759</v>
      </c>
    </row>
    <row r="56" spans="1:16" x14ac:dyDescent="0.35">
      <c r="A56">
        <v>30696</v>
      </c>
      <c r="B56" t="s">
        <v>1</v>
      </c>
      <c r="C56">
        <f>VLOOKUP(A56,Table88[],3,FALSE)</f>
        <v>1097</v>
      </c>
      <c r="D56">
        <f>VLOOKUP(A56,Table88[],4,FALSE)</f>
        <v>0</v>
      </c>
      <c r="H56">
        <v>30670</v>
      </c>
      <c r="I56" t="s">
        <v>7</v>
      </c>
      <c r="J56">
        <v>686</v>
      </c>
      <c r="K56">
        <v>0</v>
      </c>
      <c r="N56" s="72">
        <v>30668</v>
      </c>
      <c r="O56" s="92">
        <v>1008</v>
      </c>
      <c r="P56" s="92">
        <v>1008</v>
      </c>
    </row>
    <row r="57" spans="1:16" x14ac:dyDescent="0.35">
      <c r="A57">
        <v>30680</v>
      </c>
      <c r="B57" t="s">
        <v>170</v>
      </c>
      <c r="C57">
        <f>VLOOKUP(A57,Table88[],3,FALSE)</f>
        <v>1800</v>
      </c>
      <c r="D57">
        <f>VLOOKUP(A57,Table88[],4,FALSE)</f>
        <v>0</v>
      </c>
      <c r="H57">
        <v>30669</v>
      </c>
      <c r="I57" t="s">
        <v>7</v>
      </c>
      <c r="J57">
        <v>0</v>
      </c>
      <c r="K57">
        <v>0</v>
      </c>
      <c r="N57" s="72">
        <v>30672</v>
      </c>
      <c r="O57" s="92">
        <v>449</v>
      </c>
      <c r="P57" s="92">
        <v>449</v>
      </c>
    </row>
    <row r="58" spans="1:16" x14ac:dyDescent="0.35">
      <c r="A58">
        <v>30266</v>
      </c>
      <c r="B58" t="s">
        <v>170</v>
      </c>
      <c r="C58">
        <f>VLOOKUP(A58,Table88[],3,FALSE)</f>
        <v>434</v>
      </c>
      <c r="D58">
        <f>VLOOKUP(A58,Table88[],4,FALSE)</f>
        <v>0</v>
      </c>
      <c r="H58">
        <v>30668</v>
      </c>
      <c r="I58" t="s">
        <v>8</v>
      </c>
      <c r="J58">
        <v>504</v>
      </c>
      <c r="K58">
        <v>504</v>
      </c>
      <c r="N58" s="72">
        <v>30674</v>
      </c>
      <c r="O58" s="92">
        <v>1938</v>
      </c>
      <c r="P58" s="92">
        <v>0</v>
      </c>
    </row>
    <row r="59" spans="1:16" x14ac:dyDescent="0.35">
      <c r="A59">
        <v>30695</v>
      </c>
      <c r="B59" t="s">
        <v>170</v>
      </c>
      <c r="C59">
        <f>VLOOKUP(A59,Table88[],3,FALSE)</f>
        <v>2056</v>
      </c>
      <c r="D59">
        <f>VLOOKUP(A59,Table88[],4,FALSE)</f>
        <v>0</v>
      </c>
      <c r="H59">
        <v>30667</v>
      </c>
      <c r="I59" t="s">
        <v>18</v>
      </c>
      <c r="J59">
        <v>759</v>
      </c>
      <c r="K59">
        <v>759</v>
      </c>
      <c r="N59" s="72">
        <v>30675</v>
      </c>
      <c r="O59" s="92">
        <v>996</v>
      </c>
      <c r="P59" s="92">
        <v>0</v>
      </c>
    </row>
    <row r="60" spans="1:16" x14ac:dyDescent="0.35">
      <c r="A60">
        <v>30714</v>
      </c>
      <c r="B60" t="s">
        <v>3</v>
      </c>
      <c r="C60">
        <f>VLOOKUP(A60,Table88[],3,FALSE)</f>
        <v>450</v>
      </c>
      <c r="D60">
        <f>VLOOKUP(A60,Table88[],4,FALSE)</f>
        <v>0</v>
      </c>
      <c r="H60">
        <v>30665</v>
      </c>
      <c r="I60" t="s">
        <v>18</v>
      </c>
      <c r="J60">
        <v>894</v>
      </c>
      <c r="K60">
        <v>0</v>
      </c>
      <c r="N60" s="72">
        <v>30676</v>
      </c>
      <c r="O60" s="92">
        <v>1330</v>
      </c>
      <c r="P60" s="92">
        <v>0</v>
      </c>
    </row>
    <row r="61" spans="1:16" x14ac:dyDescent="0.35">
      <c r="A61">
        <v>30676</v>
      </c>
      <c r="B61" t="s">
        <v>3</v>
      </c>
      <c r="C61">
        <f>VLOOKUP(A61,Table88[],3,FALSE)</f>
        <v>1330</v>
      </c>
      <c r="D61">
        <f>VLOOKUP(A61,Table88[],4,FALSE)</f>
        <v>0</v>
      </c>
      <c r="H61">
        <v>30664</v>
      </c>
      <c r="I61" t="s">
        <v>11</v>
      </c>
      <c r="J61">
        <v>518</v>
      </c>
      <c r="K61">
        <v>0</v>
      </c>
      <c r="N61" s="72">
        <v>30677</v>
      </c>
      <c r="O61" s="92">
        <v>488</v>
      </c>
      <c r="P61" s="92">
        <v>0</v>
      </c>
    </row>
    <row r="62" spans="1:16" x14ac:dyDescent="0.35">
      <c r="A62">
        <v>30525</v>
      </c>
      <c r="B62" t="s">
        <v>3</v>
      </c>
      <c r="C62">
        <f>VLOOKUP(A62,Table88[],3,FALSE)</f>
        <v>439</v>
      </c>
      <c r="D62">
        <f>VLOOKUP(A62,Table88[],4,FALSE)</f>
        <v>439</v>
      </c>
      <c r="H62">
        <v>30662</v>
      </c>
      <c r="I62" t="s">
        <v>7</v>
      </c>
      <c r="J62">
        <v>0</v>
      </c>
      <c r="K62">
        <v>0</v>
      </c>
      <c r="N62" s="72">
        <v>30678</v>
      </c>
      <c r="O62" s="92">
        <v>240</v>
      </c>
      <c r="P62" s="92">
        <v>0</v>
      </c>
    </row>
    <row r="63" spans="1:16" x14ac:dyDescent="0.35">
      <c r="A63">
        <v>30629</v>
      </c>
      <c r="B63" t="s">
        <v>3</v>
      </c>
      <c r="C63">
        <f>VLOOKUP(A63,Table88[],3,FALSE)</f>
        <v>1076</v>
      </c>
      <c r="D63">
        <f>VLOOKUP(A63,Table88[],4,FALSE)</f>
        <v>0</v>
      </c>
      <c r="H63">
        <v>30661</v>
      </c>
      <c r="I63" t="s">
        <v>119</v>
      </c>
      <c r="J63">
        <v>717</v>
      </c>
      <c r="K63">
        <v>0</v>
      </c>
      <c r="N63" s="72">
        <v>30679</v>
      </c>
      <c r="O63" s="92">
        <v>1929</v>
      </c>
      <c r="P63" s="92">
        <v>0</v>
      </c>
    </row>
    <row r="64" spans="1:16" x14ac:dyDescent="0.35">
      <c r="A64">
        <v>30628</v>
      </c>
      <c r="B64" t="s">
        <v>3</v>
      </c>
      <c r="C64">
        <f>VLOOKUP(A64,Table88[],3,FALSE)</f>
        <v>462</v>
      </c>
      <c r="D64">
        <f>VLOOKUP(A64,Table88[],4,FALSE)</f>
        <v>0</v>
      </c>
      <c r="H64">
        <v>30660</v>
      </c>
      <c r="I64" t="s">
        <v>15</v>
      </c>
      <c r="J64">
        <v>87</v>
      </c>
      <c r="K64">
        <v>0</v>
      </c>
      <c r="N64" s="72">
        <v>30680</v>
      </c>
      <c r="O64" s="92">
        <v>1800</v>
      </c>
      <c r="P64" s="92">
        <v>0</v>
      </c>
    </row>
    <row r="65" spans="1:16" x14ac:dyDescent="0.35">
      <c r="A65">
        <v>30568</v>
      </c>
      <c r="B65" t="s">
        <v>3</v>
      </c>
      <c r="C65">
        <f>VLOOKUP(A65,Table88[],3,FALSE)</f>
        <v>730</v>
      </c>
      <c r="D65">
        <f>VLOOKUP(A65,Table88[],4,FALSE)</f>
        <v>0</v>
      </c>
      <c r="H65">
        <v>30659</v>
      </c>
      <c r="I65" t="s">
        <v>11</v>
      </c>
      <c r="J65">
        <v>996</v>
      </c>
      <c r="K65">
        <v>0</v>
      </c>
      <c r="N65" s="72">
        <v>30682</v>
      </c>
      <c r="O65" s="92">
        <v>453</v>
      </c>
      <c r="P65" s="92">
        <v>0</v>
      </c>
    </row>
    <row r="66" spans="1:16" x14ac:dyDescent="0.35">
      <c r="A66">
        <v>30313</v>
      </c>
      <c r="B66" t="s">
        <v>3</v>
      </c>
      <c r="C66">
        <f>VLOOKUP(A66,Table88[],3,FALSE)</f>
        <v>834</v>
      </c>
      <c r="D66">
        <f>VLOOKUP(A66,Table88[],4,FALSE)</f>
        <v>0</v>
      </c>
      <c r="H66">
        <v>30658</v>
      </c>
      <c r="I66" t="s">
        <v>8</v>
      </c>
      <c r="J66">
        <v>1282</v>
      </c>
      <c r="K66">
        <v>1282</v>
      </c>
      <c r="N66" s="72">
        <v>30683</v>
      </c>
      <c r="O66" s="92">
        <v>431</v>
      </c>
      <c r="P66" s="92">
        <v>0</v>
      </c>
    </row>
    <row r="67" spans="1:16" x14ac:dyDescent="0.35">
      <c r="A67">
        <v>30644</v>
      </c>
      <c r="B67" t="s">
        <v>3</v>
      </c>
      <c r="C67">
        <f>VLOOKUP(A67,Table88[],3,FALSE)</f>
        <v>698</v>
      </c>
      <c r="D67">
        <f>VLOOKUP(A67,Table88[],4,FALSE)</f>
        <v>698</v>
      </c>
      <c r="H67">
        <v>30657</v>
      </c>
      <c r="I67" t="s">
        <v>8</v>
      </c>
      <c r="J67">
        <v>0</v>
      </c>
      <c r="K67">
        <v>0</v>
      </c>
      <c r="N67" s="72">
        <v>30685</v>
      </c>
      <c r="O67" s="92">
        <v>540</v>
      </c>
      <c r="P67" s="92">
        <v>0</v>
      </c>
    </row>
    <row r="68" spans="1:16" x14ac:dyDescent="0.35">
      <c r="A68">
        <v>30693</v>
      </c>
      <c r="B68" t="s">
        <v>3</v>
      </c>
      <c r="C68">
        <f>VLOOKUP(A68,Table88[],3,FALSE)</f>
        <v>502</v>
      </c>
      <c r="D68">
        <f>VLOOKUP(A68,Table88[],4,FALSE)</f>
        <v>0</v>
      </c>
      <c r="H68">
        <v>30655</v>
      </c>
      <c r="I68" t="s">
        <v>8</v>
      </c>
      <c r="J68">
        <v>0</v>
      </c>
      <c r="K68">
        <v>0</v>
      </c>
      <c r="N68" s="72">
        <v>30686</v>
      </c>
      <c r="O68" s="92">
        <v>58</v>
      </c>
      <c r="P68" s="92">
        <v>0</v>
      </c>
    </row>
    <row r="69" spans="1:16" x14ac:dyDescent="0.35">
      <c r="A69">
        <v>30682</v>
      </c>
      <c r="B69" t="s">
        <v>3</v>
      </c>
      <c r="C69">
        <f>VLOOKUP(A69,Table88[],3,FALSE)</f>
        <v>453</v>
      </c>
      <c r="D69">
        <f>VLOOKUP(A69,Table88[],4,FALSE)</f>
        <v>0</v>
      </c>
      <c r="H69">
        <v>30654</v>
      </c>
      <c r="I69" t="s">
        <v>8</v>
      </c>
      <c r="J69">
        <v>573</v>
      </c>
      <c r="K69">
        <v>0</v>
      </c>
      <c r="N69" s="72">
        <v>30688</v>
      </c>
      <c r="O69" s="92">
        <v>515</v>
      </c>
      <c r="P69" s="92">
        <v>515</v>
      </c>
    </row>
    <row r="70" spans="1:16" x14ac:dyDescent="0.35">
      <c r="A70">
        <v>30651</v>
      </c>
      <c r="B70" t="s">
        <v>3</v>
      </c>
      <c r="C70">
        <f>VLOOKUP(A70,Table88[],3,FALSE)</f>
        <v>1042</v>
      </c>
      <c r="D70">
        <f>VLOOKUP(A70,Table88[],4,FALSE)</f>
        <v>0</v>
      </c>
      <c r="H70">
        <v>30653</v>
      </c>
      <c r="I70" t="s">
        <v>8</v>
      </c>
      <c r="J70">
        <v>666</v>
      </c>
      <c r="K70">
        <v>666</v>
      </c>
      <c r="N70" s="72">
        <v>30689</v>
      </c>
      <c r="O70" s="92">
        <v>2901</v>
      </c>
      <c r="P70" s="92">
        <v>2901</v>
      </c>
    </row>
    <row r="71" spans="1:16" x14ac:dyDescent="0.35">
      <c r="A71">
        <v>30672</v>
      </c>
      <c r="B71" t="s">
        <v>3</v>
      </c>
      <c r="C71">
        <f>VLOOKUP(A71,Table88[],3,FALSE)</f>
        <v>449</v>
      </c>
      <c r="D71">
        <f>VLOOKUP(A71,Table88[],4,FALSE)</f>
        <v>449</v>
      </c>
      <c r="H71">
        <v>30652</v>
      </c>
      <c r="I71" t="s">
        <v>91</v>
      </c>
      <c r="J71">
        <v>456</v>
      </c>
      <c r="K71">
        <v>0</v>
      </c>
      <c r="N71" s="72">
        <v>30690</v>
      </c>
      <c r="O71" s="92">
        <v>883</v>
      </c>
      <c r="P71" s="92">
        <v>0</v>
      </c>
    </row>
    <row r="72" spans="1:16" x14ac:dyDescent="0.35">
      <c r="A72">
        <v>30725</v>
      </c>
      <c r="B72" t="s">
        <v>46</v>
      </c>
      <c r="C72">
        <f>VLOOKUP(A72,Table88[],3,FALSE)</f>
        <v>408</v>
      </c>
      <c r="D72">
        <f>VLOOKUP(A72,Table88[],4,FALSE)</f>
        <v>0</v>
      </c>
      <c r="H72">
        <v>30651</v>
      </c>
      <c r="I72" t="s">
        <v>9</v>
      </c>
      <c r="J72">
        <v>1042</v>
      </c>
      <c r="K72">
        <v>0</v>
      </c>
      <c r="N72" s="72">
        <v>30691</v>
      </c>
      <c r="O72" s="92">
        <v>645.5</v>
      </c>
      <c r="P72" s="92">
        <v>0</v>
      </c>
    </row>
    <row r="73" spans="1:16" x14ac:dyDescent="0.35">
      <c r="A73">
        <v>30729</v>
      </c>
      <c r="B73" t="s">
        <v>46</v>
      </c>
      <c r="C73">
        <f>VLOOKUP(A73,Table88[],3,FALSE)</f>
        <v>453</v>
      </c>
      <c r="D73">
        <f>VLOOKUP(A73,Table88[],4,FALSE)</f>
        <v>0</v>
      </c>
      <c r="H73">
        <v>30650</v>
      </c>
      <c r="I73" t="s">
        <v>15</v>
      </c>
      <c r="J73">
        <v>503</v>
      </c>
      <c r="K73">
        <v>0</v>
      </c>
      <c r="N73" s="72">
        <v>30692</v>
      </c>
      <c r="O73" s="92">
        <v>351</v>
      </c>
      <c r="P73" s="92">
        <v>0</v>
      </c>
    </row>
    <row r="74" spans="1:16" x14ac:dyDescent="0.35">
      <c r="A74">
        <v>30567</v>
      </c>
      <c r="B74" t="s">
        <v>46</v>
      </c>
      <c r="C74">
        <f>VLOOKUP(A74,Table88[],3,FALSE)</f>
        <v>525</v>
      </c>
      <c r="D74">
        <f>VLOOKUP(A74,Table88[],4,FALSE)</f>
        <v>0</v>
      </c>
      <c r="H74">
        <v>30649</v>
      </c>
      <c r="I74" t="s">
        <v>18</v>
      </c>
      <c r="J74">
        <v>603</v>
      </c>
      <c r="K74">
        <v>0</v>
      </c>
      <c r="N74" s="72">
        <v>30693</v>
      </c>
      <c r="O74" s="92">
        <v>502</v>
      </c>
      <c r="P74" s="92">
        <v>0</v>
      </c>
    </row>
    <row r="75" spans="1:16" x14ac:dyDescent="0.35">
      <c r="A75">
        <v>30686</v>
      </c>
      <c r="B75" t="s">
        <v>46</v>
      </c>
      <c r="C75">
        <f>VLOOKUP(A75,Table88[],3,FALSE)</f>
        <v>58</v>
      </c>
      <c r="D75">
        <f>VLOOKUP(A75,Table88[],4,FALSE)</f>
        <v>0</v>
      </c>
      <c r="H75">
        <v>30648</v>
      </c>
      <c r="I75" t="s">
        <v>15</v>
      </c>
      <c r="J75">
        <v>503</v>
      </c>
      <c r="K75">
        <v>0</v>
      </c>
      <c r="N75" s="72">
        <v>30694</v>
      </c>
      <c r="O75" s="92">
        <v>496</v>
      </c>
      <c r="P75" s="92">
        <v>0</v>
      </c>
    </row>
    <row r="76" spans="1:16" x14ac:dyDescent="0.35">
      <c r="A76">
        <v>30715</v>
      </c>
      <c r="B76" t="s">
        <v>46</v>
      </c>
      <c r="C76">
        <f>VLOOKUP(A76,Table88[],3,FALSE)</f>
        <v>454</v>
      </c>
      <c r="D76">
        <f>VLOOKUP(A76,Table88[],4,FALSE)</f>
        <v>0</v>
      </c>
      <c r="H76">
        <v>30647</v>
      </c>
      <c r="I76" t="s">
        <v>8</v>
      </c>
      <c r="J76">
        <v>738</v>
      </c>
      <c r="K76">
        <v>0</v>
      </c>
      <c r="N76" s="72">
        <v>30695</v>
      </c>
      <c r="O76" s="92">
        <v>2056</v>
      </c>
      <c r="P76" s="92">
        <v>0</v>
      </c>
    </row>
    <row r="77" spans="1:16" x14ac:dyDescent="0.35">
      <c r="A77">
        <v>30674</v>
      </c>
      <c r="B77" t="s">
        <v>46</v>
      </c>
      <c r="C77">
        <f>VLOOKUP(A77,Table88[],3,FALSE)</f>
        <v>1938</v>
      </c>
      <c r="D77">
        <f>VLOOKUP(A77,Table88[],4,FALSE)</f>
        <v>0</v>
      </c>
      <c r="H77">
        <v>30646</v>
      </c>
      <c r="I77" t="s">
        <v>15</v>
      </c>
      <c r="J77">
        <v>890</v>
      </c>
      <c r="K77">
        <v>0</v>
      </c>
      <c r="N77" s="72">
        <v>30696</v>
      </c>
      <c r="O77" s="92">
        <v>1097</v>
      </c>
      <c r="P77" s="92">
        <v>0</v>
      </c>
    </row>
    <row r="78" spans="1:16" x14ac:dyDescent="0.35">
      <c r="A78">
        <v>30723</v>
      </c>
      <c r="B78" t="s">
        <v>46</v>
      </c>
      <c r="C78">
        <f>VLOOKUP(A78,Table88[],3,FALSE)</f>
        <v>848</v>
      </c>
      <c r="D78">
        <f>VLOOKUP(A78,Table88[],4,FALSE)</f>
        <v>0</v>
      </c>
      <c r="H78">
        <v>30645</v>
      </c>
      <c r="I78" t="s">
        <v>119</v>
      </c>
      <c r="J78">
        <v>594</v>
      </c>
      <c r="K78">
        <v>0</v>
      </c>
      <c r="N78" s="72">
        <v>30699</v>
      </c>
      <c r="O78" s="92">
        <v>4450</v>
      </c>
      <c r="P78" s="92">
        <v>0</v>
      </c>
    </row>
    <row r="79" spans="1:16" x14ac:dyDescent="0.35">
      <c r="A79">
        <v>30529</v>
      </c>
      <c r="B79" t="s">
        <v>38</v>
      </c>
      <c r="C79">
        <f>VLOOKUP(A79,Table88[],3,FALSE)</f>
        <v>498</v>
      </c>
      <c r="D79">
        <f>VLOOKUP(A79,Table88[],4,FALSE)</f>
        <v>0</v>
      </c>
      <c r="H79">
        <v>30644</v>
      </c>
      <c r="I79" t="s">
        <v>9</v>
      </c>
      <c r="J79">
        <v>698</v>
      </c>
      <c r="K79">
        <v>698</v>
      </c>
      <c r="N79" s="72">
        <v>30700</v>
      </c>
      <c r="O79" s="92">
        <v>526</v>
      </c>
      <c r="P79" s="92">
        <v>0</v>
      </c>
    </row>
    <row r="80" spans="1:16" x14ac:dyDescent="0.35">
      <c r="A80">
        <v>30535</v>
      </c>
      <c r="B80" t="s">
        <v>38</v>
      </c>
      <c r="C80">
        <f>VLOOKUP(A80,Table88[],3,FALSE)</f>
        <v>581</v>
      </c>
      <c r="D80">
        <f>VLOOKUP(A80,Table88[],4,FALSE)</f>
        <v>0</v>
      </c>
      <c r="H80">
        <v>30642</v>
      </c>
      <c r="I80" t="s">
        <v>53</v>
      </c>
      <c r="J80">
        <v>1395</v>
      </c>
      <c r="K80">
        <v>0</v>
      </c>
      <c r="N80" s="72">
        <v>30702</v>
      </c>
      <c r="O80" s="92">
        <v>643</v>
      </c>
      <c r="P80" s="92">
        <v>0</v>
      </c>
    </row>
    <row r="81" spans="1:16" x14ac:dyDescent="0.35">
      <c r="A81">
        <v>30630</v>
      </c>
      <c r="B81" t="s">
        <v>38</v>
      </c>
      <c r="C81">
        <f>VLOOKUP(A81,Table88[],3,FALSE)</f>
        <v>499</v>
      </c>
      <c r="D81">
        <f>VLOOKUP(A81,Table88[],4,FALSE)</f>
        <v>0</v>
      </c>
      <c r="H81">
        <v>30641</v>
      </c>
      <c r="I81" t="s">
        <v>53</v>
      </c>
      <c r="J81">
        <v>461</v>
      </c>
      <c r="K81">
        <v>0</v>
      </c>
      <c r="N81" s="72">
        <v>30703</v>
      </c>
      <c r="O81" s="92">
        <v>442</v>
      </c>
      <c r="P81" s="92">
        <v>0</v>
      </c>
    </row>
    <row r="82" spans="1:16" x14ac:dyDescent="0.35">
      <c r="A82">
        <v>30602</v>
      </c>
      <c r="B82" t="s">
        <v>38</v>
      </c>
      <c r="C82">
        <f>VLOOKUP(A82,Table88[],3,FALSE)</f>
        <v>459</v>
      </c>
      <c r="D82">
        <f>VLOOKUP(A82,Table88[],4,FALSE)</f>
        <v>0</v>
      </c>
      <c r="H82">
        <v>30640</v>
      </c>
      <c r="I82" t="s">
        <v>8</v>
      </c>
      <c r="J82">
        <v>349</v>
      </c>
      <c r="K82">
        <v>0</v>
      </c>
      <c r="N82" s="72">
        <v>30704</v>
      </c>
      <c r="O82" s="92">
        <v>23</v>
      </c>
      <c r="P82" s="92">
        <v>0</v>
      </c>
    </row>
    <row r="83" spans="1:16" x14ac:dyDescent="0.35">
      <c r="A83">
        <v>30611</v>
      </c>
      <c r="B83" t="s">
        <v>38</v>
      </c>
      <c r="C83">
        <f>VLOOKUP(A83,Table88[],3,FALSE)</f>
        <v>439</v>
      </c>
      <c r="D83">
        <f>VLOOKUP(A83,Table88[],4,FALSE)</f>
        <v>0</v>
      </c>
      <c r="H83">
        <v>30639</v>
      </c>
      <c r="I83" t="s">
        <v>18</v>
      </c>
      <c r="J83">
        <v>148</v>
      </c>
      <c r="K83">
        <v>0</v>
      </c>
      <c r="N83" s="72">
        <v>30707</v>
      </c>
      <c r="O83" s="92">
        <v>742</v>
      </c>
      <c r="P83" s="92">
        <v>0</v>
      </c>
    </row>
    <row r="84" spans="1:16" x14ac:dyDescent="0.35">
      <c r="A84">
        <v>30208</v>
      </c>
      <c r="B84" t="s">
        <v>38</v>
      </c>
      <c r="C84">
        <f>VLOOKUP(A84,Table88[],3,FALSE)</f>
        <v>468</v>
      </c>
      <c r="D84">
        <f>VLOOKUP(A84,Table88[],4,FALSE)</f>
        <v>0</v>
      </c>
      <c r="H84">
        <v>30636</v>
      </c>
      <c r="I84" t="s">
        <v>7</v>
      </c>
      <c r="J84">
        <v>212</v>
      </c>
      <c r="K84">
        <v>0</v>
      </c>
      <c r="N84" s="72">
        <v>30708</v>
      </c>
      <c r="O84" s="92">
        <v>51</v>
      </c>
      <c r="P84" s="92">
        <v>0</v>
      </c>
    </row>
    <row r="85" spans="1:16" x14ac:dyDescent="0.35">
      <c r="A85">
        <v>30545</v>
      </c>
      <c r="B85" t="s">
        <v>38</v>
      </c>
      <c r="C85">
        <f>VLOOKUP(A85,Table88[],3,FALSE)</f>
        <v>506</v>
      </c>
      <c r="D85">
        <f>VLOOKUP(A85,Table88[],4,FALSE)</f>
        <v>0</v>
      </c>
      <c r="H85">
        <v>30635</v>
      </c>
      <c r="I85" t="s">
        <v>15</v>
      </c>
      <c r="J85">
        <v>458</v>
      </c>
      <c r="K85">
        <v>0</v>
      </c>
      <c r="N85" s="72">
        <v>30709</v>
      </c>
      <c r="O85" s="92">
        <v>527</v>
      </c>
      <c r="P85" s="92">
        <v>527</v>
      </c>
    </row>
    <row r="86" spans="1:16" x14ac:dyDescent="0.35">
      <c r="A86">
        <v>30577</v>
      </c>
      <c r="B86" t="s">
        <v>38</v>
      </c>
      <c r="C86">
        <f>VLOOKUP(A86,Table88[],3,FALSE)</f>
        <v>535</v>
      </c>
      <c r="D86">
        <f>VLOOKUP(A86,Table88[],4,FALSE)</f>
        <v>535</v>
      </c>
      <c r="H86">
        <v>30632</v>
      </c>
      <c r="I86" t="s">
        <v>91</v>
      </c>
      <c r="J86">
        <v>546</v>
      </c>
      <c r="K86">
        <v>0</v>
      </c>
      <c r="N86" s="72">
        <v>30710</v>
      </c>
      <c r="O86" s="92">
        <v>298</v>
      </c>
      <c r="P86" s="92">
        <v>0</v>
      </c>
    </row>
    <row r="87" spans="1:16" x14ac:dyDescent="0.35">
      <c r="A87">
        <v>30639</v>
      </c>
      <c r="B87" t="s">
        <v>38</v>
      </c>
      <c r="C87">
        <f>VLOOKUP(A87,Table88[],3,FALSE)</f>
        <v>148</v>
      </c>
      <c r="D87">
        <f>VLOOKUP(A87,Table88[],4,FALSE)</f>
        <v>0</v>
      </c>
      <c r="H87">
        <v>30631</v>
      </c>
      <c r="I87" t="s">
        <v>91</v>
      </c>
      <c r="J87">
        <v>120</v>
      </c>
      <c r="K87">
        <v>0</v>
      </c>
      <c r="N87" s="72">
        <v>30711</v>
      </c>
      <c r="O87" s="92">
        <v>23</v>
      </c>
      <c r="P87" s="92">
        <v>0</v>
      </c>
    </row>
    <row r="88" spans="1:16" x14ac:dyDescent="0.35">
      <c r="A88">
        <v>30562</v>
      </c>
      <c r="B88" t="s">
        <v>38</v>
      </c>
      <c r="C88">
        <f>VLOOKUP(A88,Table88[],3,FALSE)</f>
        <v>439</v>
      </c>
      <c r="D88">
        <f>VLOOKUP(A88,Table88[],4,FALSE)</f>
        <v>0</v>
      </c>
      <c r="H88">
        <v>30630</v>
      </c>
      <c r="I88" t="s">
        <v>133</v>
      </c>
      <c r="J88">
        <v>499</v>
      </c>
      <c r="K88">
        <v>0</v>
      </c>
      <c r="N88" s="72">
        <v>30712</v>
      </c>
      <c r="O88" s="92">
        <v>450</v>
      </c>
      <c r="P88" s="92">
        <v>0</v>
      </c>
    </row>
    <row r="89" spans="1:16" x14ac:dyDescent="0.35">
      <c r="A89">
        <v>30665</v>
      </c>
      <c r="B89" t="s">
        <v>38</v>
      </c>
      <c r="C89">
        <f>VLOOKUP(A89,Table88[],3,FALSE)</f>
        <v>894</v>
      </c>
      <c r="D89">
        <f>VLOOKUP(A89,Table88[],4,FALSE)</f>
        <v>0</v>
      </c>
      <c r="H89">
        <v>30629</v>
      </c>
      <c r="I89" t="s">
        <v>9</v>
      </c>
      <c r="J89">
        <v>1076</v>
      </c>
      <c r="K89">
        <v>0</v>
      </c>
      <c r="N89" s="72">
        <v>30713</v>
      </c>
      <c r="O89" s="92">
        <v>719</v>
      </c>
      <c r="P89" s="92">
        <v>719</v>
      </c>
    </row>
    <row r="90" spans="1:16" x14ac:dyDescent="0.35">
      <c r="A90">
        <v>30726</v>
      </c>
      <c r="B90" t="s">
        <v>38</v>
      </c>
      <c r="C90">
        <f>VLOOKUP(A90,Table88[],3,FALSE)</f>
        <v>440</v>
      </c>
      <c r="D90">
        <f>VLOOKUP(A90,Table88[],4,FALSE)</f>
        <v>0</v>
      </c>
      <c r="H90">
        <v>30628</v>
      </c>
      <c r="I90" t="s">
        <v>9</v>
      </c>
      <c r="J90">
        <v>462</v>
      </c>
      <c r="K90">
        <v>0</v>
      </c>
      <c r="N90" s="72">
        <v>30714</v>
      </c>
      <c r="O90" s="92">
        <v>450</v>
      </c>
      <c r="P90" s="92">
        <v>0</v>
      </c>
    </row>
    <row r="91" spans="1:16" x14ac:dyDescent="0.35">
      <c r="A91">
        <v>30667</v>
      </c>
      <c r="B91" t="s">
        <v>38</v>
      </c>
      <c r="C91">
        <f>VLOOKUP(A91,Table88[],3,FALSE)</f>
        <v>759</v>
      </c>
      <c r="D91">
        <f>VLOOKUP(A91,Table88[],4,FALSE)</f>
        <v>759</v>
      </c>
      <c r="H91">
        <v>30619</v>
      </c>
      <c r="I91" t="s">
        <v>15</v>
      </c>
      <c r="J91">
        <v>477</v>
      </c>
      <c r="K91">
        <v>0</v>
      </c>
      <c r="N91" s="72">
        <v>30715</v>
      </c>
      <c r="O91" s="92">
        <v>454</v>
      </c>
      <c r="P91" s="92">
        <v>0</v>
      </c>
    </row>
    <row r="92" spans="1:16" x14ac:dyDescent="0.35">
      <c r="A92">
        <v>30649</v>
      </c>
      <c r="B92" t="s">
        <v>38</v>
      </c>
      <c r="C92">
        <f>VLOOKUP(A92,Table88[],3,FALSE)</f>
        <v>603</v>
      </c>
      <c r="D92">
        <f>VLOOKUP(A92,Table88[],4,FALSE)</f>
        <v>0</v>
      </c>
      <c r="H92">
        <v>30618</v>
      </c>
      <c r="I92" t="s">
        <v>11</v>
      </c>
      <c r="J92">
        <v>2916</v>
      </c>
      <c r="K92">
        <v>0</v>
      </c>
      <c r="N92" s="72">
        <v>30719</v>
      </c>
      <c r="O92" s="92">
        <v>455</v>
      </c>
      <c r="P92" s="92">
        <v>455</v>
      </c>
    </row>
    <row r="93" spans="1:16" x14ac:dyDescent="0.35">
      <c r="A93">
        <v>30727</v>
      </c>
      <c r="B93" t="s">
        <v>38</v>
      </c>
      <c r="C93">
        <f>VLOOKUP(A93,Table88[],3,FALSE)</f>
        <v>1118</v>
      </c>
      <c r="D93">
        <f>VLOOKUP(A93,Table88[],4,FALSE)</f>
        <v>0</v>
      </c>
      <c r="H93">
        <v>30617</v>
      </c>
      <c r="I93" t="s">
        <v>119</v>
      </c>
      <c r="J93">
        <v>456</v>
      </c>
      <c r="K93">
        <v>0</v>
      </c>
      <c r="N93" s="72">
        <v>30722</v>
      </c>
      <c r="O93" s="92">
        <v>595</v>
      </c>
      <c r="P93" s="92">
        <v>0</v>
      </c>
    </row>
    <row r="94" spans="1:16" x14ac:dyDescent="0.35">
      <c r="A94">
        <v>30699</v>
      </c>
      <c r="B94" t="s">
        <v>38</v>
      </c>
      <c r="C94">
        <f>VLOOKUP(A94,Table88[],3,FALSE)</f>
        <v>4450</v>
      </c>
      <c r="D94">
        <f>VLOOKUP(A94,Table88[],4,FALSE)</f>
        <v>0</v>
      </c>
      <c r="H94">
        <v>30616</v>
      </c>
      <c r="I94" t="s">
        <v>20</v>
      </c>
      <c r="J94">
        <v>456</v>
      </c>
      <c r="K94">
        <v>0</v>
      </c>
      <c r="N94" s="72">
        <v>30723</v>
      </c>
      <c r="O94" s="92">
        <v>848</v>
      </c>
      <c r="P94" s="92">
        <v>0</v>
      </c>
    </row>
    <row r="95" spans="1:16" x14ac:dyDescent="0.35">
      <c r="A95">
        <v>30689</v>
      </c>
      <c r="B95" t="s">
        <v>50</v>
      </c>
      <c r="C95">
        <f>VLOOKUP(A95,Table88[],3,FALSE)</f>
        <v>2901</v>
      </c>
      <c r="D95">
        <f>VLOOKUP(A95,Table88[],4,FALSE)</f>
        <v>2901</v>
      </c>
      <c r="H95">
        <v>30615</v>
      </c>
      <c r="I95" t="s">
        <v>91</v>
      </c>
      <c r="J95">
        <v>690</v>
      </c>
      <c r="K95">
        <v>0</v>
      </c>
      <c r="N95" s="72">
        <v>30725</v>
      </c>
      <c r="O95" s="92">
        <v>408</v>
      </c>
      <c r="P95" s="92">
        <v>0</v>
      </c>
    </row>
    <row r="96" spans="1:16" x14ac:dyDescent="0.35">
      <c r="A96">
        <v>30610</v>
      </c>
      <c r="B96" t="s">
        <v>50</v>
      </c>
      <c r="C96">
        <f>VLOOKUP(A96,Table88[],3,FALSE)</f>
        <v>2874</v>
      </c>
      <c r="D96">
        <f>VLOOKUP(A96,Table88[],4,FALSE)</f>
        <v>0</v>
      </c>
      <c r="H96">
        <v>30614</v>
      </c>
      <c r="I96" t="s">
        <v>15</v>
      </c>
      <c r="J96">
        <v>432</v>
      </c>
      <c r="K96">
        <v>0</v>
      </c>
      <c r="N96" s="72">
        <v>30726</v>
      </c>
      <c r="O96" s="92">
        <v>440</v>
      </c>
      <c r="P96" s="92">
        <v>0</v>
      </c>
    </row>
    <row r="97" spans="1:16" x14ac:dyDescent="0.35">
      <c r="A97">
        <v>30301</v>
      </c>
      <c r="B97" t="s">
        <v>50</v>
      </c>
      <c r="C97">
        <f>VLOOKUP(A97,Table88[],3,FALSE)</f>
        <v>476</v>
      </c>
      <c r="D97">
        <f>VLOOKUP(A97,Table88[],4,FALSE)</f>
        <v>0</v>
      </c>
      <c r="H97">
        <v>30611</v>
      </c>
      <c r="I97" t="s">
        <v>18</v>
      </c>
      <c r="J97">
        <v>439</v>
      </c>
      <c r="K97">
        <v>0</v>
      </c>
      <c r="N97" s="72">
        <v>30727</v>
      </c>
      <c r="O97" s="92">
        <v>1118</v>
      </c>
      <c r="P97" s="92">
        <v>0</v>
      </c>
    </row>
    <row r="98" spans="1:16" x14ac:dyDescent="0.35">
      <c r="A98">
        <v>30652</v>
      </c>
      <c r="B98" t="s">
        <v>50</v>
      </c>
      <c r="C98">
        <f>VLOOKUP(A98,Table88[],3,FALSE)</f>
        <v>456</v>
      </c>
      <c r="D98">
        <f>VLOOKUP(A98,Table88[],4,FALSE)</f>
        <v>0</v>
      </c>
      <c r="H98">
        <v>30610</v>
      </c>
      <c r="I98" t="s">
        <v>91</v>
      </c>
      <c r="J98">
        <v>2874</v>
      </c>
      <c r="K98">
        <v>0</v>
      </c>
      <c r="N98" s="72">
        <v>30728</v>
      </c>
      <c r="O98" s="92">
        <v>637</v>
      </c>
      <c r="P98" s="92">
        <v>0</v>
      </c>
    </row>
    <row r="99" spans="1:16" x14ac:dyDescent="0.35">
      <c r="A99">
        <v>30541</v>
      </c>
      <c r="B99" t="s">
        <v>50</v>
      </c>
      <c r="C99">
        <f>VLOOKUP(A99,Table88[],3,FALSE)</f>
        <v>512</v>
      </c>
      <c r="D99">
        <f>VLOOKUP(A99,Table88[],4,FALSE)</f>
        <v>0</v>
      </c>
      <c r="H99">
        <v>30606</v>
      </c>
      <c r="I99" t="s">
        <v>133</v>
      </c>
      <c r="J99">
        <v>1103</v>
      </c>
      <c r="K99">
        <v>0</v>
      </c>
      <c r="N99" s="72">
        <v>30729</v>
      </c>
      <c r="O99" s="92">
        <v>453</v>
      </c>
      <c r="P99" s="92">
        <v>0</v>
      </c>
    </row>
    <row r="100" spans="1:16" x14ac:dyDescent="0.35">
      <c r="H100">
        <v>30605</v>
      </c>
      <c r="I100" t="s">
        <v>7</v>
      </c>
      <c r="J100">
        <v>798</v>
      </c>
      <c r="K100">
        <v>0</v>
      </c>
      <c r="N100" s="72" t="s">
        <v>30</v>
      </c>
      <c r="O100" s="92">
        <v>71462.95</v>
      </c>
      <c r="P100" s="92">
        <v>10953</v>
      </c>
    </row>
    <row r="101" spans="1:16" x14ac:dyDescent="0.35">
      <c r="H101">
        <v>30602</v>
      </c>
      <c r="I101" t="s">
        <v>18</v>
      </c>
      <c r="J101">
        <v>459</v>
      </c>
      <c r="K101">
        <v>0</v>
      </c>
    </row>
    <row r="102" spans="1:16" x14ac:dyDescent="0.35">
      <c r="H102">
        <v>30599</v>
      </c>
      <c r="I102" t="s">
        <v>133</v>
      </c>
      <c r="J102">
        <v>710</v>
      </c>
      <c r="K102">
        <v>0</v>
      </c>
    </row>
    <row r="103" spans="1:16" x14ac:dyDescent="0.35">
      <c r="H103">
        <v>30597</v>
      </c>
      <c r="I103" t="s">
        <v>20</v>
      </c>
      <c r="J103">
        <v>554</v>
      </c>
      <c r="K103">
        <v>0</v>
      </c>
    </row>
    <row r="104" spans="1:16" x14ac:dyDescent="0.35">
      <c r="H104">
        <v>30591</v>
      </c>
      <c r="I104" t="s">
        <v>133</v>
      </c>
      <c r="J104">
        <v>122</v>
      </c>
      <c r="K104">
        <v>0</v>
      </c>
    </row>
    <row r="105" spans="1:16" x14ac:dyDescent="0.35">
      <c r="H105">
        <v>30590</v>
      </c>
      <c r="I105" t="s">
        <v>91</v>
      </c>
      <c r="J105">
        <v>578.5</v>
      </c>
      <c r="K105">
        <v>0</v>
      </c>
    </row>
    <row r="106" spans="1:16" x14ac:dyDescent="0.35">
      <c r="H106">
        <v>30586</v>
      </c>
      <c r="I106" t="s">
        <v>7</v>
      </c>
      <c r="J106">
        <v>0</v>
      </c>
      <c r="K106">
        <v>0</v>
      </c>
    </row>
    <row r="107" spans="1:16" x14ac:dyDescent="0.35">
      <c r="H107">
        <v>30584</v>
      </c>
      <c r="I107" t="s">
        <v>91</v>
      </c>
      <c r="J107">
        <v>1384</v>
      </c>
      <c r="K107">
        <v>0</v>
      </c>
    </row>
    <row r="108" spans="1:16" x14ac:dyDescent="0.35">
      <c r="H108">
        <v>30581</v>
      </c>
      <c r="I108" t="s">
        <v>91</v>
      </c>
      <c r="J108">
        <v>488</v>
      </c>
      <c r="K108">
        <v>0</v>
      </c>
    </row>
    <row r="109" spans="1:16" x14ac:dyDescent="0.35">
      <c r="H109">
        <v>30580</v>
      </c>
      <c r="I109" t="s">
        <v>20</v>
      </c>
      <c r="J109">
        <v>1119</v>
      </c>
      <c r="K109">
        <v>1119</v>
      </c>
    </row>
    <row r="110" spans="1:16" x14ac:dyDescent="0.35">
      <c r="H110">
        <v>30577</v>
      </c>
      <c r="I110" t="s">
        <v>133</v>
      </c>
      <c r="J110">
        <v>535</v>
      </c>
      <c r="K110">
        <v>535</v>
      </c>
    </row>
    <row r="111" spans="1:16" x14ac:dyDescent="0.35">
      <c r="H111">
        <v>30576</v>
      </c>
      <c r="I111" t="s">
        <v>133</v>
      </c>
      <c r="J111">
        <v>542</v>
      </c>
      <c r="K111">
        <v>0</v>
      </c>
    </row>
    <row r="112" spans="1:16" x14ac:dyDescent="0.35">
      <c r="H112">
        <v>30573</v>
      </c>
      <c r="I112" t="s">
        <v>15</v>
      </c>
      <c r="J112">
        <v>487</v>
      </c>
      <c r="K112">
        <v>0</v>
      </c>
    </row>
    <row r="113" spans="8:11" x14ac:dyDescent="0.35">
      <c r="H113">
        <v>30568</v>
      </c>
      <c r="I113" t="s">
        <v>9</v>
      </c>
      <c r="J113">
        <v>730</v>
      </c>
      <c r="K113">
        <v>0</v>
      </c>
    </row>
    <row r="114" spans="8:11" x14ac:dyDescent="0.35">
      <c r="H114">
        <v>30567</v>
      </c>
      <c r="I114" t="s">
        <v>15</v>
      </c>
      <c r="J114">
        <v>525</v>
      </c>
      <c r="K114">
        <v>0</v>
      </c>
    </row>
    <row r="115" spans="8:11" x14ac:dyDescent="0.35">
      <c r="H115">
        <v>30566</v>
      </c>
      <c r="I115" t="s">
        <v>11</v>
      </c>
      <c r="J115">
        <v>411</v>
      </c>
      <c r="K115">
        <v>0</v>
      </c>
    </row>
    <row r="116" spans="8:11" x14ac:dyDescent="0.35">
      <c r="H116">
        <v>30564</v>
      </c>
      <c r="I116" t="s">
        <v>7</v>
      </c>
      <c r="J116">
        <v>497</v>
      </c>
      <c r="K116">
        <v>0</v>
      </c>
    </row>
    <row r="117" spans="8:11" x14ac:dyDescent="0.35">
      <c r="H117">
        <v>30563</v>
      </c>
      <c r="I117" t="s">
        <v>133</v>
      </c>
      <c r="J117">
        <v>1002</v>
      </c>
      <c r="K117">
        <v>0</v>
      </c>
    </row>
    <row r="118" spans="8:11" x14ac:dyDescent="0.35">
      <c r="H118">
        <v>30562</v>
      </c>
      <c r="I118" t="s">
        <v>18</v>
      </c>
      <c r="J118">
        <v>439</v>
      </c>
      <c r="K118">
        <v>0</v>
      </c>
    </row>
    <row r="119" spans="8:11" x14ac:dyDescent="0.35">
      <c r="H119">
        <v>30561</v>
      </c>
      <c r="I119" t="s">
        <v>91</v>
      </c>
      <c r="J119">
        <v>267</v>
      </c>
      <c r="K119">
        <v>0</v>
      </c>
    </row>
    <row r="120" spans="8:11" x14ac:dyDescent="0.35">
      <c r="H120">
        <v>30556</v>
      </c>
      <c r="I120" t="s">
        <v>133</v>
      </c>
      <c r="J120">
        <v>442</v>
      </c>
      <c r="K120">
        <v>0</v>
      </c>
    </row>
    <row r="121" spans="8:11" x14ac:dyDescent="0.35">
      <c r="H121">
        <v>30554</v>
      </c>
      <c r="I121" t="s">
        <v>7</v>
      </c>
      <c r="J121">
        <v>0</v>
      </c>
      <c r="K121">
        <v>0</v>
      </c>
    </row>
    <row r="122" spans="8:11" x14ac:dyDescent="0.35">
      <c r="H122">
        <v>30552</v>
      </c>
      <c r="I122" t="s">
        <v>20</v>
      </c>
      <c r="J122">
        <v>113</v>
      </c>
      <c r="K122">
        <v>0</v>
      </c>
    </row>
    <row r="123" spans="8:11" x14ac:dyDescent="0.35">
      <c r="H123">
        <v>30550</v>
      </c>
      <c r="I123" t="s">
        <v>20</v>
      </c>
      <c r="J123">
        <v>390</v>
      </c>
      <c r="K123">
        <v>0</v>
      </c>
    </row>
    <row r="124" spans="8:11" x14ac:dyDescent="0.35">
      <c r="H124">
        <v>30548</v>
      </c>
      <c r="I124" t="s">
        <v>15</v>
      </c>
      <c r="J124">
        <v>461</v>
      </c>
      <c r="K124">
        <v>0</v>
      </c>
    </row>
    <row r="125" spans="8:11" x14ac:dyDescent="0.35">
      <c r="H125">
        <v>30547</v>
      </c>
      <c r="I125" t="s">
        <v>20</v>
      </c>
      <c r="J125">
        <v>849</v>
      </c>
      <c r="K125">
        <v>849</v>
      </c>
    </row>
    <row r="126" spans="8:11" x14ac:dyDescent="0.35">
      <c r="H126">
        <v>30546</v>
      </c>
      <c r="I126" t="s">
        <v>14</v>
      </c>
      <c r="J126">
        <v>475</v>
      </c>
      <c r="K126">
        <v>475</v>
      </c>
    </row>
    <row r="127" spans="8:11" x14ac:dyDescent="0.35">
      <c r="H127">
        <v>30545</v>
      </c>
      <c r="I127" t="s">
        <v>133</v>
      </c>
      <c r="J127">
        <v>506</v>
      </c>
      <c r="K127">
        <v>0</v>
      </c>
    </row>
    <row r="128" spans="8:11" x14ac:dyDescent="0.35">
      <c r="H128">
        <v>30544</v>
      </c>
      <c r="I128" t="s">
        <v>53</v>
      </c>
      <c r="J128">
        <v>460</v>
      </c>
      <c r="K128">
        <v>0</v>
      </c>
    </row>
    <row r="129" spans="8:11" x14ac:dyDescent="0.35">
      <c r="H129">
        <v>30543</v>
      </c>
      <c r="I129" t="s">
        <v>53</v>
      </c>
      <c r="J129">
        <v>492</v>
      </c>
      <c r="K129">
        <v>0</v>
      </c>
    </row>
    <row r="130" spans="8:11" x14ac:dyDescent="0.35">
      <c r="H130">
        <v>30541</v>
      </c>
      <c r="I130" t="s">
        <v>91</v>
      </c>
      <c r="J130">
        <v>512</v>
      </c>
      <c r="K130">
        <v>0</v>
      </c>
    </row>
    <row r="131" spans="8:11" x14ac:dyDescent="0.35">
      <c r="H131">
        <v>30535</v>
      </c>
      <c r="I131" t="s">
        <v>18</v>
      </c>
      <c r="J131">
        <v>581</v>
      </c>
      <c r="K131">
        <v>0</v>
      </c>
    </row>
    <row r="132" spans="8:11" x14ac:dyDescent="0.35">
      <c r="H132">
        <v>30533</v>
      </c>
      <c r="I132" t="s">
        <v>15</v>
      </c>
      <c r="J132">
        <v>232</v>
      </c>
      <c r="K132">
        <v>0</v>
      </c>
    </row>
    <row r="133" spans="8:11" x14ac:dyDescent="0.35">
      <c r="H133">
        <v>30530</v>
      </c>
      <c r="I133" t="s">
        <v>20</v>
      </c>
      <c r="J133">
        <v>440</v>
      </c>
      <c r="K133">
        <v>0</v>
      </c>
    </row>
    <row r="134" spans="8:11" x14ac:dyDescent="0.35">
      <c r="H134">
        <v>30529</v>
      </c>
      <c r="I134" t="s">
        <v>18</v>
      </c>
      <c r="J134">
        <v>498</v>
      </c>
      <c r="K134">
        <v>0</v>
      </c>
    </row>
    <row r="135" spans="8:11" x14ac:dyDescent="0.35">
      <c r="H135">
        <v>30527</v>
      </c>
      <c r="I135" t="s">
        <v>8</v>
      </c>
      <c r="J135">
        <v>259</v>
      </c>
      <c r="K135">
        <v>0</v>
      </c>
    </row>
    <row r="136" spans="8:11" x14ac:dyDescent="0.35">
      <c r="H136">
        <v>30525</v>
      </c>
      <c r="I136" t="s">
        <v>9</v>
      </c>
      <c r="J136">
        <v>439</v>
      </c>
      <c r="K136">
        <v>439</v>
      </c>
    </row>
    <row r="137" spans="8:11" x14ac:dyDescent="0.35">
      <c r="H137">
        <v>30523</v>
      </c>
      <c r="I137" t="s">
        <v>15</v>
      </c>
      <c r="J137">
        <v>1600</v>
      </c>
      <c r="K137">
        <v>0</v>
      </c>
    </row>
    <row r="138" spans="8:11" x14ac:dyDescent="0.35">
      <c r="H138">
        <v>30522</v>
      </c>
      <c r="I138" t="s">
        <v>133</v>
      </c>
      <c r="J138">
        <v>578</v>
      </c>
      <c r="K138">
        <v>0</v>
      </c>
    </row>
    <row r="139" spans="8:11" x14ac:dyDescent="0.35">
      <c r="H139">
        <v>30520</v>
      </c>
      <c r="I139" t="s">
        <v>20</v>
      </c>
      <c r="J139">
        <v>475</v>
      </c>
      <c r="K139">
        <v>0</v>
      </c>
    </row>
    <row r="140" spans="8:11" x14ac:dyDescent="0.35">
      <c r="H140">
        <v>30518</v>
      </c>
      <c r="I140" t="s">
        <v>133</v>
      </c>
      <c r="J140">
        <v>556</v>
      </c>
      <c r="K140">
        <v>0</v>
      </c>
    </row>
    <row r="141" spans="8:11" x14ac:dyDescent="0.35">
      <c r="H141">
        <v>30515</v>
      </c>
      <c r="I141" t="s">
        <v>20</v>
      </c>
      <c r="J141">
        <v>792</v>
      </c>
      <c r="K141">
        <v>0</v>
      </c>
    </row>
    <row r="142" spans="8:11" x14ac:dyDescent="0.35">
      <c r="H142">
        <v>30512</v>
      </c>
      <c r="I142" t="s">
        <v>15</v>
      </c>
      <c r="J142">
        <v>874.5</v>
      </c>
      <c r="K142">
        <v>0</v>
      </c>
    </row>
    <row r="143" spans="8:11" x14ac:dyDescent="0.35">
      <c r="H143">
        <v>30509</v>
      </c>
      <c r="I143" t="s">
        <v>133</v>
      </c>
      <c r="J143">
        <v>600</v>
      </c>
      <c r="K143">
        <v>0</v>
      </c>
    </row>
    <row r="144" spans="8:11" x14ac:dyDescent="0.35">
      <c r="H144">
        <v>30508</v>
      </c>
      <c r="I144" t="s">
        <v>91</v>
      </c>
      <c r="J144">
        <v>647</v>
      </c>
      <c r="K144">
        <v>0</v>
      </c>
    </row>
    <row r="145" spans="8:11" x14ac:dyDescent="0.35">
      <c r="H145">
        <v>30506</v>
      </c>
      <c r="I145" t="s">
        <v>133</v>
      </c>
      <c r="J145">
        <v>1238</v>
      </c>
      <c r="K145">
        <v>0</v>
      </c>
    </row>
    <row r="146" spans="8:11" x14ac:dyDescent="0.35">
      <c r="H146">
        <v>30505</v>
      </c>
      <c r="I146" t="s">
        <v>7</v>
      </c>
      <c r="J146">
        <v>0</v>
      </c>
      <c r="K146">
        <v>0</v>
      </c>
    </row>
    <row r="147" spans="8:11" x14ac:dyDescent="0.35">
      <c r="H147">
        <v>30502</v>
      </c>
      <c r="I147" t="s">
        <v>91</v>
      </c>
      <c r="J147">
        <v>894</v>
      </c>
      <c r="K147">
        <v>0</v>
      </c>
    </row>
    <row r="148" spans="8:11" x14ac:dyDescent="0.35">
      <c r="H148">
        <v>30501</v>
      </c>
      <c r="I148" t="s">
        <v>8</v>
      </c>
      <c r="J148">
        <v>717</v>
      </c>
      <c r="K148">
        <v>0</v>
      </c>
    </row>
    <row r="149" spans="8:11" x14ac:dyDescent="0.35">
      <c r="H149">
        <v>30499</v>
      </c>
      <c r="I149" t="s">
        <v>7</v>
      </c>
      <c r="J149">
        <v>0</v>
      </c>
      <c r="K149">
        <v>0</v>
      </c>
    </row>
    <row r="150" spans="8:11" x14ac:dyDescent="0.35">
      <c r="H150">
        <v>30498</v>
      </c>
      <c r="I150" t="s">
        <v>91</v>
      </c>
      <c r="J150">
        <v>276</v>
      </c>
      <c r="K150">
        <v>0</v>
      </c>
    </row>
    <row r="151" spans="8:11" x14ac:dyDescent="0.35">
      <c r="H151">
        <v>30497</v>
      </c>
      <c r="I151" t="s">
        <v>91</v>
      </c>
      <c r="J151">
        <v>403</v>
      </c>
      <c r="K151">
        <v>0</v>
      </c>
    </row>
    <row r="152" spans="8:11" x14ac:dyDescent="0.35">
      <c r="H152">
        <v>30494</v>
      </c>
      <c r="I152" t="s">
        <v>91</v>
      </c>
      <c r="J152">
        <v>242</v>
      </c>
      <c r="K152">
        <v>0</v>
      </c>
    </row>
    <row r="153" spans="8:11" x14ac:dyDescent="0.35">
      <c r="H153">
        <v>30487</v>
      </c>
      <c r="I153" t="s">
        <v>11</v>
      </c>
      <c r="J153">
        <v>-5</v>
      </c>
      <c r="K153">
        <v>0</v>
      </c>
    </row>
    <row r="154" spans="8:11" x14ac:dyDescent="0.35">
      <c r="H154">
        <v>30481</v>
      </c>
      <c r="I154" t="s">
        <v>18</v>
      </c>
      <c r="J154">
        <v>0</v>
      </c>
      <c r="K154">
        <v>0</v>
      </c>
    </row>
    <row r="155" spans="8:11" x14ac:dyDescent="0.35">
      <c r="H155">
        <v>30480</v>
      </c>
      <c r="I155" t="s">
        <v>11</v>
      </c>
      <c r="J155">
        <v>1274.95</v>
      </c>
      <c r="K155">
        <v>0</v>
      </c>
    </row>
    <row r="156" spans="8:11" x14ac:dyDescent="0.35">
      <c r="H156">
        <v>30475</v>
      </c>
      <c r="I156" t="s">
        <v>20</v>
      </c>
      <c r="J156">
        <v>223</v>
      </c>
      <c r="K156">
        <v>0</v>
      </c>
    </row>
    <row r="157" spans="8:11" x14ac:dyDescent="0.35">
      <c r="H157">
        <v>30471</v>
      </c>
      <c r="I157" t="s">
        <v>7</v>
      </c>
      <c r="J157">
        <v>0</v>
      </c>
      <c r="K157">
        <v>0</v>
      </c>
    </row>
    <row r="158" spans="8:11" x14ac:dyDescent="0.35">
      <c r="H158">
        <v>30465</v>
      </c>
      <c r="I158" t="s">
        <v>91</v>
      </c>
      <c r="J158">
        <v>292</v>
      </c>
      <c r="K158">
        <v>0</v>
      </c>
    </row>
    <row r="159" spans="8:11" x14ac:dyDescent="0.35">
      <c r="H159">
        <v>30454</v>
      </c>
      <c r="I159" t="s">
        <v>14</v>
      </c>
      <c r="J159">
        <v>1275</v>
      </c>
      <c r="K159">
        <v>1275</v>
      </c>
    </row>
    <row r="160" spans="8:11" x14ac:dyDescent="0.35">
      <c r="H160">
        <v>30437</v>
      </c>
      <c r="I160" t="s">
        <v>91</v>
      </c>
      <c r="J160">
        <v>-71</v>
      </c>
      <c r="K160">
        <v>0</v>
      </c>
    </row>
    <row r="161" spans="8:11" x14ac:dyDescent="0.35">
      <c r="H161">
        <v>30434</v>
      </c>
      <c r="I161" t="s">
        <v>133</v>
      </c>
      <c r="J161">
        <v>23</v>
      </c>
      <c r="K161">
        <v>0</v>
      </c>
    </row>
    <row r="162" spans="8:11" x14ac:dyDescent="0.35">
      <c r="H162">
        <v>30430</v>
      </c>
      <c r="I162" t="s">
        <v>53</v>
      </c>
      <c r="J162">
        <v>-15</v>
      </c>
      <c r="K162">
        <v>457</v>
      </c>
    </row>
    <row r="163" spans="8:11" x14ac:dyDescent="0.35">
      <c r="H163">
        <v>30427</v>
      </c>
      <c r="I163" t="s">
        <v>53</v>
      </c>
      <c r="J163">
        <v>0</v>
      </c>
      <c r="K163">
        <v>0</v>
      </c>
    </row>
    <row r="164" spans="8:11" x14ac:dyDescent="0.35">
      <c r="H164">
        <v>30425</v>
      </c>
      <c r="I164" t="s">
        <v>91</v>
      </c>
      <c r="J164">
        <v>451</v>
      </c>
      <c r="K164">
        <v>0</v>
      </c>
    </row>
    <row r="165" spans="8:11" x14ac:dyDescent="0.35">
      <c r="H165">
        <v>30423</v>
      </c>
      <c r="I165" t="s">
        <v>119</v>
      </c>
      <c r="J165">
        <v>919</v>
      </c>
      <c r="K165">
        <v>0</v>
      </c>
    </row>
    <row r="166" spans="8:11" x14ac:dyDescent="0.35">
      <c r="H166">
        <v>30421</v>
      </c>
      <c r="I166" t="s">
        <v>91</v>
      </c>
      <c r="J166">
        <v>466</v>
      </c>
      <c r="K166">
        <v>0</v>
      </c>
    </row>
    <row r="167" spans="8:11" x14ac:dyDescent="0.35">
      <c r="H167">
        <v>30389</v>
      </c>
      <c r="I167" t="s">
        <v>18</v>
      </c>
      <c r="J167">
        <v>0</v>
      </c>
      <c r="K167">
        <v>0</v>
      </c>
    </row>
    <row r="168" spans="8:11" x14ac:dyDescent="0.35">
      <c r="H168">
        <v>30381</v>
      </c>
      <c r="I168" t="s">
        <v>53</v>
      </c>
      <c r="J168">
        <v>0</v>
      </c>
      <c r="K168">
        <v>0</v>
      </c>
    </row>
    <row r="169" spans="8:11" x14ac:dyDescent="0.35">
      <c r="H169">
        <v>30368</v>
      </c>
      <c r="I169" t="s">
        <v>91</v>
      </c>
      <c r="J169">
        <v>1501</v>
      </c>
      <c r="K169">
        <v>0</v>
      </c>
    </row>
    <row r="170" spans="8:11" x14ac:dyDescent="0.35">
      <c r="H170">
        <v>30350</v>
      </c>
      <c r="I170" t="s">
        <v>53</v>
      </c>
      <c r="J170">
        <v>0</v>
      </c>
      <c r="K170">
        <v>0</v>
      </c>
    </row>
    <row r="171" spans="8:11" x14ac:dyDescent="0.35">
      <c r="H171">
        <v>30348</v>
      </c>
      <c r="I171" t="s">
        <v>7</v>
      </c>
      <c r="J171">
        <v>0</v>
      </c>
      <c r="K171">
        <v>505</v>
      </c>
    </row>
    <row r="172" spans="8:11" x14ac:dyDescent="0.35">
      <c r="H172">
        <v>30330</v>
      </c>
      <c r="I172" t="s">
        <v>20</v>
      </c>
      <c r="J172">
        <v>0</v>
      </c>
      <c r="K172">
        <v>0</v>
      </c>
    </row>
    <row r="173" spans="8:11" x14ac:dyDescent="0.35">
      <c r="H173">
        <v>30326</v>
      </c>
      <c r="I173" t="s">
        <v>7</v>
      </c>
      <c r="J173">
        <v>0</v>
      </c>
      <c r="K173">
        <v>0</v>
      </c>
    </row>
    <row r="174" spans="8:11" x14ac:dyDescent="0.35">
      <c r="H174">
        <v>30317</v>
      </c>
      <c r="I174" t="s">
        <v>20</v>
      </c>
      <c r="J174">
        <v>0</v>
      </c>
      <c r="K174">
        <v>0</v>
      </c>
    </row>
    <row r="175" spans="8:11" x14ac:dyDescent="0.35">
      <c r="H175">
        <v>30314</v>
      </c>
      <c r="I175" t="s">
        <v>7</v>
      </c>
      <c r="J175">
        <v>-30</v>
      </c>
      <c r="K175">
        <v>0</v>
      </c>
    </row>
    <row r="176" spans="8:11" x14ac:dyDescent="0.35">
      <c r="H176">
        <v>30313</v>
      </c>
      <c r="I176" t="s">
        <v>9</v>
      </c>
      <c r="J176">
        <v>834</v>
      </c>
      <c r="K176">
        <v>0</v>
      </c>
    </row>
    <row r="177" spans="8:11" x14ac:dyDescent="0.35">
      <c r="H177">
        <v>30301</v>
      </c>
      <c r="I177" t="s">
        <v>91</v>
      </c>
      <c r="J177">
        <v>476</v>
      </c>
      <c r="K177">
        <v>0</v>
      </c>
    </row>
    <row r="178" spans="8:11" x14ac:dyDescent="0.35">
      <c r="H178">
        <v>30294</v>
      </c>
      <c r="I178" t="s">
        <v>7</v>
      </c>
      <c r="J178">
        <v>0</v>
      </c>
      <c r="K178">
        <v>0</v>
      </c>
    </row>
    <row r="179" spans="8:11" x14ac:dyDescent="0.35">
      <c r="H179">
        <v>30288</v>
      </c>
      <c r="I179" t="s">
        <v>9</v>
      </c>
      <c r="J179">
        <v>0</v>
      </c>
      <c r="K179">
        <v>0</v>
      </c>
    </row>
    <row r="180" spans="8:11" x14ac:dyDescent="0.35">
      <c r="H180">
        <v>30279</v>
      </c>
      <c r="I180" t="s">
        <v>119</v>
      </c>
      <c r="J180">
        <v>0</v>
      </c>
      <c r="K180">
        <v>0</v>
      </c>
    </row>
    <row r="181" spans="8:11" x14ac:dyDescent="0.35">
      <c r="H181">
        <v>30276</v>
      </c>
      <c r="I181" t="s">
        <v>7</v>
      </c>
      <c r="J181">
        <v>0</v>
      </c>
      <c r="K181">
        <v>0</v>
      </c>
    </row>
    <row r="182" spans="8:11" x14ac:dyDescent="0.35">
      <c r="H182">
        <v>30266</v>
      </c>
      <c r="I182" t="s">
        <v>111</v>
      </c>
      <c r="J182">
        <v>434</v>
      </c>
      <c r="K182">
        <v>0</v>
      </c>
    </row>
    <row r="183" spans="8:11" x14ac:dyDescent="0.35">
      <c r="H183">
        <v>30261</v>
      </c>
      <c r="I183" t="s">
        <v>53</v>
      </c>
      <c r="J183">
        <v>515.5</v>
      </c>
      <c r="K183">
        <v>0</v>
      </c>
    </row>
    <row r="184" spans="8:11" x14ac:dyDescent="0.35">
      <c r="H184">
        <v>30257</v>
      </c>
      <c r="I184" t="s">
        <v>119</v>
      </c>
      <c r="J184">
        <v>103</v>
      </c>
      <c r="K184">
        <v>0</v>
      </c>
    </row>
    <row r="185" spans="8:11" x14ac:dyDescent="0.35">
      <c r="H185">
        <v>30241</v>
      </c>
      <c r="I185" t="s">
        <v>20</v>
      </c>
      <c r="J185">
        <v>467</v>
      </c>
      <c r="K185">
        <v>0</v>
      </c>
    </row>
    <row r="186" spans="8:11" x14ac:dyDescent="0.35">
      <c r="H186">
        <v>30240</v>
      </c>
      <c r="I186" t="s">
        <v>7</v>
      </c>
      <c r="J186">
        <v>-23</v>
      </c>
      <c r="K186">
        <v>0</v>
      </c>
    </row>
    <row r="187" spans="8:11" x14ac:dyDescent="0.35">
      <c r="H187">
        <v>30228</v>
      </c>
      <c r="I187" t="s">
        <v>7</v>
      </c>
      <c r="J187">
        <v>0</v>
      </c>
      <c r="K187">
        <v>0</v>
      </c>
    </row>
    <row r="188" spans="8:11" x14ac:dyDescent="0.35">
      <c r="H188">
        <v>30225</v>
      </c>
      <c r="I188" t="s">
        <v>66</v>
      </c>
      <c r="J188">
        <v>1073</v>
      </c>
      <c r="K188">
        <v>0</v>
      </c>
    </row>
    <row r="189" spans="8:11" x14ac:dyDescent="0.35">
      <c r="H189">
        <v>30223</v>
      </c>
      <c r="I189" t="s">
        <v>11</v>
      </c>
      <c r="J189">
        <v>689</v>
      </c>
      <c r="K189">
        <v>0</v>
      </c>
    </row>
    <row r="190" spans="8:11" x14ac:dyDescent="0.35">
      <c r="H190">
        <v>30213</v>
      </c>
      <c r="I190" t="s">
        <v>7</v>
      </c>
      <c r="J190">
        <v>0</v>
      </c>
      <c r="K190">
        <v>0</v>
      </c>
    </row>
    <row r="191" spans="8:11" x14ac:dyDescent="0.35">
      <c r="H191">
        <v>30208</v>
      </c>
      <c r="I191" t="s">
        <v>133</v>
      </c>
      <c r="J191">
        <v>468</v>
      </c>
      <c r="K191">
        <v>0</v>
      </c>
    </row>
    <row r="192" spans="8:11" x14ac:dyDescent="0.35">
      <c r="H192">
        <v>30204</v>
      </c>
      <c r="I192" t="s">
        <v>12</v>
      </c>
      <c r="J192">
        <v>341</v>
      </c>
      <c r="K192">
        <v>0</v>
      </c>
    </row>
    <row r="193" spans="8:11" x14ac:dyDescent="0.35">
      <c r="H193">
        <v>30195</v>
      </c>
      <c r="I193" t="s">
        <v>7</v>
      </c>
      <c r="J193">
        <v>253</v>
      </c>
      <c r="K193">
        <v>0</v>
      </c>
    </row>
    <row r="194" spans="8:11" x14ac:dyDescent="0.35">
      <c r="H194">
        <v>30194</v>
      </c>
      <c r="I194" t="s">
        <v>7</v>
      </c>
      <c r="J194">
        <v>0</v>
      </c>
      <c r="K194">
        <v>0</v>
      </c>
    </row>
    <row r="195" spans="8:11" x14ac:dyDescent="0.35">
      <c r="H195">
        <v>30193</v>
      </c>
      <c r="I195" t="s">
        <v>53</v>
      </c>
      <c r="J195">
        <v>0</v>
      </c>
      <c r="K195">
        <v>0</v>
      </c>
    </row>
    <row r="196" spans="8:11" x14ac:dyDescent="0.35">
      <c r="H196">
        <v>30187</v>
      </c>
      <c r="I196" t="s">
        <v>53</v>
      </c>
      <c r="J196">
        <v>-29</v>
      </c>
      <c r="K196">
        <v>0</v>
      </c>
    </row>
    <row r="197" spans="8:11" x14ac:dyDescent="0.35">
      <c r="H197">
        <v>30186</v>
      </c>
      <c r="I197" t="s">
        <v>7</v>
      </c>
      <c r="J197">
        <v>0</v>
      </c>
      <c r="K197">
        <v>0</v>
      </c>
    </row>
    <row r="198" spans="8:11" x14ac:dyDescent="0.35">
      <c r="H198">
        <v>30179</v>
      </c>
      <c r="I198" t="s">
        <v>12</v>
      </c>
      <c r="J198">
        <v>436</v>
      </c>
      <c r="K198">
        <v>0</v>
      </c>
    </row>
    <row r="199" spans="8:11" x14ac:dyDescent="0.35">
      <c r="H199">
        <v>30174</v>
      </c>
      <c r="I199" t="s">
        <v>11</v>
      </c>
      <c r="J199">
        <v>0</v>
      </c>
      <c r="K199">
        <v>0</v>
      </c>
    </row>
    <row r="200" spans="8:11" x14ac:dyDescent="0.35">
      <c r="H200">
        <v>30163</v>
      </c>
      <c r="I200" t="s">
        <v>7</v>
      </c>
      <c r="J200">
        <v>0</v>
      </c>
      <c r="K200">
        <v>0</v>
      </c>
    </row>
    <row r="201" spans="8:11" x14ac:dyDescent="0.35">
      <c r="H201">
        <v>30162</v>
      </c>
      <c r="I201" t="s">
        <v>7</v>
      </c>
      <c r="J201">
        <v>0</v>
      </c>
      <c r="K201">
        <v>0</v>
      </c>
    </row>
    <row r="202" spans="8:11" x14ac:dyDescent="0.35">
      <c r="H202">
        <v>30158</v>
      </c>
      <c r="I202" t="s">
        <v>7</v>
      </c>
      <c r="J202">
        <v>0</v>
      </c>
      <c r="K202">
        <v>0</v>
      </c>
    </row>
    <row r="203" spans="8:11" x14ac:dyDescent="0.35">
      <c r="H203">
        <v>30155</v>
      </c>
      <c r="I203" t="s">
        <v>12</v>
      </c>
      <c r="J203">
        <v>496</v>
      </c>
      <c r="K203">
        <v>0</v>
      </c>
    </row>
    <row r="204" spans="8:11" x14ac:dyDescent="0.35">
      <c r="H204">
        <v>30134</v>
      </c>
      <c r="I204" t="s">
        <v>7</v>
      </c>
      <c r="J204">
        <v>444</v>
      </c>
      <c r="K204">
        <v>0</v>
      </c>
    </row>
    <row r="205" spans="8:11" x14ac:dyDescent="0.35">
      <c r="H205">
        <v>30133</v>
      </c>
      <c r="I205" t="s">
        <v>12</v>
      </c>
      <c r="J205">
        <v>58</v>
      </c>
      <c r="K205">
        <v>0</v>
      </c>
    </row>
    <row r="206" spans="8:11" x14ac:dyDescent="0.35">
      <c r="H206">
        <v>30130</v>
      </c>
      <c r="I206" t="s">
        <v>7</v>
      </c>
      <c r="J206">
        <v>441</v>
      </c>
      <c r="K206">
        <v>0</v>
      </c>
    </row>
    <row r="207" spans="8:11" x14ac:dyDescent="0.35">
      <c r="H207">
        <v>30122</v>
      </c>
      <c r="I207" t="s">
        <v>7</v>
      </c>
      <c r="J207">
        <v>0</v>
      </c>
      <c r="K207">
        <v>0</v>
      </c>
    </row>
    <row r="208" spans="8:11" x14ac:dyDescent="0.35">
      <c r="H208">
        <v>30099</v>
      </c>
      <c r="I208" t="s">
        <v>91</v>
      </c>
      <c r="J208">
        <v>455</v>
      </c>
      <c r="K208">
        <v>0</v>
      </c>
    </row>
    <row r="209" spans="8:11" x14ac:dyDescent="0.35">
      <c r="H209">
        <v>30083</v>
      </c>
      <c r="I209" t="s">
        <v>53</v>
      </c>
      <c r="J209">
        <v>529</v>
      </c>
      <c r="K209">
        <v>0</v>
      </c>
    </row>
    <row r="210" spans="8:11" x14ac:dyDescent="0.35">
      <c r="H210">
        <v>30073</v>
      </c>
      <c r="I210" t="s">
        <v>130</v>
      </c>
      <c r="J210">
        <v>1771</v>
      </c>
      <c r="K210">
        <v>0</v>
      </c>
    </row>
    <row r="211" spans="8:11" x14ac:dyDescent="0.35">
      <c r="H211">
        <v>30051</v>
      </c>
      <c r="I211" t="s">
        <v>7</v>
      </c>
      <c r="J211">
        <v>0</v>
      </c>
      <c r="K211">
        <v>0</v>
      </c>
    </row>
    <row r="212" spans="8:11" x14ac:dyDescent="0.35">
      <c r="H212">
        <v>30033</v>
      </c>
      <c r="I212" t="s">
        <v>53</v>
      </c>
      <c r="J212">
        <v>-7</v>
      </c>
      <c r="K212">
        <v>0</v>
      </c>
    </row>
    <row r="213" spans="8:11" x14ac:dyDescent="0.35">
      <c r="H213">
        <v>30030</v>
      </c>
      <c r="I213" t="s">
        <v>15</v>
      </c>
      <c r="J213">
        <v>771</v>
      </c>
      <c r="K213">
        <v>0</v>
      </c>
    </row>
    <row r="214" spans="8:11" x14ac:dyDescent="0.35">
      <c r="H214">
        <v>30021</v>
      </c>
      <c r="I214" t="s">
        <v>7</v>
      </c>
      <c r="J214">
        <v>0</v>
      </c>
      <c r="K214">
        <v>0</v>
      </c>
    </row>
    <row r="215" spans="8:11" x14ac:dyDescent="0.35">
      <c r="H215">
        <v>29991</v>
      </c>
      <c r="I215" t="s">
        <v>7</v>
      </c>
      <c r="J215">
        <v>0</v>
      </c>
      <c r="K215">
        <v>0</v>
      </c>
    </row>
    <row r="216" spans="8:11" x14ac:dyDescent="0.35">
      <c r="H216">
        <v>29987</v>
      </c>
      <c r="I216" t="s">
        <v>53</v>
      </c>
      <c r="J216">
        <v>0</v>
      </c>
      <c r="K216">
        <v>0</v>
      </c>
    </row>
    <row r="217" spans="8:11" x14ac:dyDescent="0.35">
      <c r="H217">
        <v>29970</v>
      </c>
      <c r="I217" t="s">
        <v>7</v>
      </c>
      <c r="J217">
        <v>0</v>
      </c>
      <c r="K217">
        <v>610</v>
      </c>
    </row>
    <row r="218" spans="8:11" x14ac:dyDescent="0.35">
      <c r="H218">
        <v>29969</v>
      </c>
      <c r="I218" t="s">
        <v>7</v>
      </c>
      <c r="J218">
        <v>0</v>
      </c>
      <c r="K218">
        <v>610</v>
      </c>
    </row>
    <row r="219" spans="8:11" x14ac:dyDescent="0.35">
      <c r="H219">
        <v>29956</v>
      </c>
      <c r="I219" t="s">
        <v>18</v>
      </c>
      <c r="J219">
        <v>0</v>
      </c>
      <c r="K219">
        <v>0</v>
      </c>
    </row>
    <row r="220" spans="8:11" x14ac:dyDescent="0.35">
      <c r="H220">
        <v>29952</v>
      </c>
      <c r="I220" t="s">
        <v>13</v>
      </c>
      <c r="J220">
        <v>0</v>
      </c>
      <c r="K220">
        <v>0</v>
      </c>
    </row>
    <row r="221" spans="8:11" x14ac:dyDescent="0.35">
      <c r="H221">
        <v>29951</v>
      </c>
      <c r="I221" t="s">
        <v>13</v>
      </c>
      <c r="J221">
        <v>0</v>
      </c>
      <c r="K221">
        <v>0</v>
      </c>
    </row>
    <row r="222" spans="8:11" x14ac:dyDescent="0.35">
      <c r="H222">
        <v>29947</v>
      </c>
      <c r="I222" t="s">
        <v>7</v>
      </c>
      <c r="J222">
        <v>-5</v>
      </c>
      <c r="K222">
        <v>0</v>
      </c>
    </row>
    <row r="223" spans="8:11" x14ac:dyDescent="0.35">
      <c r="H223">
        <v>29935</v>
      </c>
      <c r="I223" t="s">
        <v>7</v>
      </c>
      <c r="J223">
        <v>0</v>
      </c>
      <c r="K223">
        <v>0</v>
      </c>
    </row>
    <row r="224" spans="8:11" x14ac:dyDescent="0.35">
      <c r="H224">
        <v>29934</v>
      </c>
      <c r="I224" t="s">
        <v>9</v>
      </c>
      <c r="J224">
        <v>0</v>
      </c>
      <c r="K224">
        <v>0</v>
      </c>
    </row>
    <row r="225" spans="8:11" x14ac:dyDescent="0.35">
      <c r="H225">
        <v>29932</v>
      </c>
      <c r="I225" t="s">
        <v>7</v>
      </c>
      <c r="J225">
        <v>0</v>
      </c>
      <c r="K225">
        <v>508</v>
      </c>
    </row>
    <row r="226" spans="8:11" x14ac:dyDescent="0.35">
      <c r="H226">
        <v>29912</v>
      </c>
      <c r="I226" t="s">
        <v>7</v>
      </c>
      <c r="J226">
        <v>0</v>
      </c>
      <c r="K226">
        <v>0</v>
      </c>
    </row>
    <row r="227" spans="8:11" x14ac:dyDescent="0.35">
      <c r="H227">
        <v>29889</v>
      </c>
      <c r="I227" t="s">
        <v>91</v>
      </c>
      <c r="J227">
        <v>0</v>
      </c>
      <c r="K227">
        <v>0</v>
      </c>
    </row>
    <row r="228" spans="8:11" x14ac:dyDescent="0.35">
      <c r="H228">
        <v>29876</v>
      </c>
      <c r="I228" t="s">
        <v>13</v>
      </c>
      <c r="J228">
        <v>-26</v>
      </c>
      <c r="K228">
        <v>0</v>
      </c>
    </row>
    <row r="229" spans="8:11" x14ac:dyDescent="0.35">
      <c r="H229">
        <v>29870</v>
      </c>
      <c r="I229" t="s">
        <v>13</v>
      </c>
      <c r="J229">
        <v>0</v>
      </c>
      <c r="K229">
        <v>0</v>
      </c>
    </row>
    <row r="230" spans="8:11" x14ac:dyDescent="0.35">
      <c r="H230">
        <v>29858</v>
      </c>
      <c r="I230" t="s">
        <v>11</v>
      </c>
      <c r="J230">
        <v>0</v>
      </c>
      <c r="K230">
        <v>0</v>
      </c>
    </row>
    <row r="231" spans="8:11" x14ac:dyDescent="0.35">
      <c r="H231">
        <v>29842</v>
      </c>
      <c r="I231" t="s">
        <v>13</v>
      </c>
      <c r="J231">
        <v>0</v>
      </c>
      <c r="K231">
        <v>0</v>
      </c>
    </row>
    <row r="232" spans="8:11" x14ac:dyDescent="0.35">
      <c r="H232">
        <v>29840</v>
      </c>
      <c r="I232" t="s">
        <v>12</v>
      </c>
      <c r="J232">
        <v>0</v>
      </c>
      <c r="K232">
        <v>0</v>
      </c>
    </row>
    <row r="233" spans="8:11" x14ac:dyDescent="0.35">
      <c r="H233">
        <v>29771</v>
      </c>
      <c r="I233" t="s">
        <v>9</v>
      </c>
      <c r="J233">
        <v>483</v>
      </c>
      <c r="K233">
        <v>0</v>
      </c>
    </row>
    <row r="234" spans="8:11" x14ac:dyDescent="0.35">
      <c r="H234">
        <v>29727</v>
      </c>
      <c r="I234" t="s">
        <v>12</v>
      </c>
      <c r="J234">
        <v>1456</v>
      </c>
      <c r="K234">
        <v>0</v>
      </c>
    </row>
    <row r="235" spans="8:11" x14ac:dyDescent="0.35">
      <c r="H235">
        <v>29548</v>
      </c>
      <c r="I235" t="s">
        <v>18</v>
      </c>
      <c r="J235">
        <v>0</v>
      </c>
      <c r="K235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F90F-C741-40E9-A993-74F494423CA3}">
  <dimension ref="A1:P301"/>
  <sheetViews>
    <sheetView topLeftCell="A7" workbookViewId="0">
      <selection activeCell="B13" sqref="B13"/>
    </sheetView>
  </sheetViews>
  <sheetFormatPr defaultRowHeight="25.8" x14ac:dyDescent="0.9"/>
  <cols>
    <col min="1" max="1" width="9.33203125" customWidth="1"/>
    <col min="3" max="3" width="10" customWidth="1"/>
    <col min="8" max="8" width="9.33203125" customWidth="1"/>
    <col min="10" max="10" width="10" customWidth="1"/>
    <col min="14" max="16" width="7.6640625" style="73" customWidth="1"/>
  </cols>
  <sheetData>
    <row r="1" spans="1:16" x14ac:dyDescent="0.9">
      <c r="N1" s="73" t="s">
        <v>176</v>
      </c>
      <c r="P1" s="73" t="s">
        <v>177</v>
      </c>
    </row>
    <row r="2" spans="1:16" x14ac:dyDescent="0.9">
      <c r="A2" t="s">
        <v>23</v>
      </c>
      <c r="B2" t="s">
        <v>0</v>
      </c>
      <c r="C2" t="s">
        <v>25</v>
      </c>
      <c r="D2" t="s">
        <v>174</v>
      </c>
      <c r="H2" t="s">
        <v>23</v>
      </c>
      <c r="I2" t="s">
        <v>0</v>
      </c>
      <c r="J2" t="s">
        <v>25</v>
      </c>
      <c r="K2" t="s">
        <v>26</v>
      </c>
      <c r="N2" s="161" t="s">
        <v>0</v>
      </c>
      <c r="O2" s="162" t="s">
        <v>28</v>
      </c>
    </row>
    <row r="3" spans="1:16" x14ac:dyDescent="0.9">
      <c r="A3">
        <v>30670</v>
      </c>
      <c r="B3" t="s">
        <v>172</v>
      </c>
      <c r="C3">
        <f>VLOOKUP(A3,Table91[],3,FALSE)</f>
        <v>686</v>
      </c>
      <c r="D3">
        <f>VLOOKUP(A3,Table91[],4,FALSE)</f>
        <v>0</v>
      </c>
      <c r="H3">
        <v>30910</v>
      </c>
      <c r="I3" t="s">
        <v>7</v>
      </c>
      <c r="J3">
        <v>1574</v>
      </c>
      <c r="K3">
        <v>0</v>
      </c>
    </row>
    <row r="4" spans="1:16" x14ac:dyDescent="0.9">
      <c r="A4">
        <v>30716</v>
      </c>
      <c r="B4" t="s">
        <v>172</v>
      </c>
      <c r="C4">
        <f>VLOOKUP(A4,Table91[],3,FALSE)</f>
        <v>242</v>
      </c>
      <c r="D4">
        <f>VLOOKUP(A4,Table91[],4,FALSE)</f>
        <v>0</v>
      </c>
      <c r="H4">
        <v>30909</v>
      </c>
      <c r="I4" t="s">
        <v>7</v>
      </c>
      <c r="J4">
        <v>539</v>
      </c>
      <c r="K4">
        <v>0</v>
      </c>
      <c r="N4" s="161" t="s">
        <v>29</v>
      </c>
      <c r="O4" s="162" t="s">
        <v>31</v>
      </c>
      <c r="P4" s="162" t="s">
        <v>175</v>
      </c>
    </row>
    <row r="5" spans="1:16" x14ac:dyDescent="0.9">
      <c r="A5">
        <v>30636</v>
      </c>
      <c r="B5" t="s">
        <v>172</v>
      </c>
      <c r="C5">
        <f>VLOOKUP(A5,Table91[],3,FALSE)</f>
        <v>212</v>
      </c>
      <c r="D5">
        <f>VLOOKUP(A5,Table91[],4,FALSE)</f>
        <v>0</v>
      </c>
      <c r="H5">
        <v>30908</v>
      </c>
      <c r="I5" t="s">
        <v>7</v>
      </c>
      <c r="J5">
        <v>441</v>
      </c>
      <c r="K5">
        <v>441</v>
      </c>
      <c r="N5" s="163">
        <v>30073</v>
      </c>
      <c r="O5" s="164">
        <v>1771</v>
      </c>
      <c r="P5" s="164">
        <v>0</v>
      </c>
    </row>
    <row r="6" spans="1:16" x14ac:dyDescent="0.9">
      <c r="A6">
        <v>30134</v>
      </c>
      <c r="B6" t="s">
        <v>172</v>
      </c>
      <c r="C6">
        <f>VLOOKUP(A6,Table91[],3,FALSE)</f>
        <v>444</v>
      </c>
      <c r="D6">
        <f>VLOOKUP(A6,Table91[],4,FALSE)</f>
        <v>0</v>
      </c>
      <c r="H6">
        <v>30907</v>
      </c>
      <c r="I6" t="s">
        <v>7</v>
      </c>
      <c r="J6">
        <v>400</v>
      </c>
      <c r="K6">
        <v>0</v>
      </c>
      <c r="N6" s="163">
        <v>30099</v>
      </c>
      <c r="O6" s="164">
        <v>455</v>
      </c>
      <c r="P6" s="164">
        <v>0</v>
      </c>
    </row>
    <row r="7" spans="1:16" x14ac:dyDescent="0.9">
      <c r="A7">
        <v>30130</v>
      </c>
      <c r="B7" t="s">
        <v>172</v>
      </c>
      <c r="C7">
        <f>VLOOKUP(A7,Table91[],3,FALSE)</f>
        <v>441</v>
      </c>
      <c r="D7">
        <f>VLOOKUP(A7,Table91[],4,FALSE)</f>
        <v>0</v>
      </c>
      <c r="H7">
        <v>30906</v>
      </c>
      <c r="I7" t="s">
        <v>7</v>
      </c>
      <c r="J7">
        <v>497</v>
      </c>
      <c r="K7">
        <v>0</v>
      </c>
      <c r="N7" s="163">
        <v>30130</v>
      </c>
      <c r="O7" s="164">
        <v>441</v>
      </c>
      <c r="P7" s="164">
        <v>0</v>
      </c>
    </row>
    <row r="8" spans="1:16" x14ac:dyDescent="0.9">
      <c r="A8">
        <v>30073</v>
      </c>
      <c r="B8" t="s">
        <v>172</v>
      </c>
      <c r="C8">
        <f>VLOOKUP(A8,Table91[],3,FALSE)</f>
        <v>1771</v>
      </c>
      <c r="D8">
        <f>VLOOKUP(A8,Table91[],4,FALSE)</f>
        <v>0</v>
      </c>
      <c r="H8">
        <v>30905</v>
      </c>
      <c r="I8" t="s">
        <v>7</v>
      </c>
      <c r="J8">
        <v>236</v>
      </c>
      <c r="K8">
        <v>0</v>
      </c>
      <c r="N8" s="163">
        <v>30134</v>
      </c>
      <c r="O8" s="164">
        <v>444</v>
      </c>
      <c r="P8" s="164">
        <v>0</v>
      </c>
    </row>
    <row r="9" spans="1:16" x14ac:dyDescent="0.9">
      <c r="A9">
        <v>30720</v>
      </c>
      <c r="B9" t="s">
        <v>172</v>
      </c>
      <c r="C9">
        <f>VLOOKUP(A9,Table91[],3,FALSE)</f>
        <v>69</v>
      </c>
      <c r="D9">
        <f>VLOOKUP(A9,Table91[],4,FALSE)</f>
        <v>69</v>
      </c>
      <c r="H9">
        <v>30904</v>
      </c>
      <c r="I9" t="s">
        <v>7</v>
      </c>
      <c r="J9">
        <v>61</v>
      </c>
      <c r="K9">
        <v>0</v>
      </c>
      <c r="N9" s="163">
        <v>30195</v>
      </c>
      <c r="O9" s="164">
        <v>253</v>
      </c>
      <c r="P9" s="164">
        <v>0</v>
      </c>
    </row>
    <row r="10" spans="1:16" x14ac:dyDescent="0.9">
      <c r="A10">
        <v>30652</v>
      </c>
      <c r="B10" t="s">
        <v>172</v>
      </c>
      <c r="C10">
        <f>VLOOKUP(A10,Table91[],3,FALSE)</f>
        <v>456</v>
      </c>
      <c r="D10">
        <f>VLOOKUP(A10,Table91[],4,FALSE)</f>
        <v>0</v>
      </c>
      <c r="H10">
        <v>30903</v>
      </c>
      <c r="I10" t="s">
        <v>7</v>
      </c>
      <c r="J10">
        <v>118</v>
      </c>
      <c r="K10">
        <v>0</v>
      </c>
      <c r="N10" s="163">
        <v>30257</v>
      </c>
      <c r="O10" s="164">
        <v>103</v>
      </c>
      <c r="P10" s="164">
        <v>0</v>
      </c>
    </row>
    <row r="11" spans="1:16" x14ac:dyDescent="0.9">
      <c r="A11">
        <v>30541</v>
      </c>
      <c r="B11" t="s">
        <v>172</v>
      </c>
      <c r="C11">
        <f>VLOOKUP(A11,Table91[],3,FALSE)</f>
        <v>512</v>
      </c>
      <c r="D11">
        <f>VLOOKUP(A11,Table91[],4,FALSE)</f>
        <v>0</v>
      </c>
      <c r="H11">
        <v>30902</v>
      </c>
      <c r="I11" t="s">
        <v>7</v>
      </c>
      <c r="J11">
        <v>481</v>
      </c>
      <c r="K11">
        <v>0</v>
      </c>
      <c r="N11" s="163">
        <v>30288</v>
      </c>
      <c r="O11" s="164">
        <v>630</v>
      </c>
      <c r="P11" s="164">
        <v>0</v>
      </c>
    </row>
    <row r="12" spans="1:16" x14ac:dyDescent="0.9">
      <c r="A12">
        <v>30812</v>
      </c>
      <c r="B12" t="s">
        <v>172</v>
      </c>
      <c r="C12">
        <f>VLOOKUP(A12,Table91[],3,FALSE)</f>
        <v>258</v>
      </c>
      <c r="D12">
        <f>VLOOKUP(A12,Table91[],4,FALSE)</f>
        <v>0</v>
      </c>
      <c r="H12">
        <v>30901</v>
      </c>
      <c r="I12" t="s">
        <v>7</v>
      </c>
      <c r="J12">
        <v>5013</v>
      </c>
      <c r="K12">
        <v>0</v>
      </c>
      <c r="N12" s="163">
        <v>30395</v>
      </c>
      <c r="O12" s="164">
        <v>3528.65</v>
      </c>
      <c r="P12" s="164">
        <v>0</v>
      </c>
    </row>
    <row r="13" spans="1:16" x14ac:dyDescent="0.9">
      <c r="A13">
        <v>30759</v>
      </c>
      <c r="B13" t="s">
        <v>172</v>
      </c>
      <c r="C13">
        <f>VLOOKUP(A13,Table91[],3,FALSE)</f>
        <v>453</v>
      </c>
      <c r="D13">
        <f>VLOOKUP(A13,Table91[],4,FALSE)</f>
        <v>0</v>
      </c>
      <c r="H13">
        <v>30900</v>
      </c>
      <c r="I13" t="s">
        <v>7</v>
      </c>
      <c r="J13">
        <v>1671.5</v>
      </c>
      <c r="K13">
        <v>1671.5</v>
      </c>
      <c r="N13" s="163">
        <v>30482</v>
      </c>
      <c r="O13" s="164">
        <v>444</v>
      </c>
      <c r="P13" s="164">
        <v>0</v>
      </c>
    </row>
    <row r="14" spans="1:16" x14ac:dyDescent="0.9">
      <c r="A14">
        <v>30761</v>
      </c>
      <c r="B14" t="s">
        <v>172</v>
      </c>
      <c r="C14">
        <f>VLOOKUP(A14,Table91[],3,FALSE)</f>
        <v>492</v>
      </c>
      <c r="D14">
        <f>VLOOKUP(A14,Table91[],4,FALSE)</f>
        <v>0</v>
      </c>
      <c r="H14">
        <v>30897</v>
      </c>
      <c r="I14" t="s">
        <v>7</v>
      </c>
      <c r="J14">
        <v>557</v>
      </c>
      <c r="K14">
        <v>0</v>
      </c>
      <c r="N14" s="163">
        <v>30484</v>
      </c>
      <c r="O14" s="164">
        <v>118</v>
      </c>
      <c r="P14" s="164">
        <v>0</v>
      </c>
    </row>
    <row r="15" spans="1:16" x14ac:dyDescent="0.9">
      <c r="A15">
        <v>30734</v>
      </c>
      <c r="B15" t="s">
        <v>172</v>
      </c>
      <c r="C15">
        <f>VLOOKUP(A15,Table91[],3,FALSE)</f>
        <v>359</v>
      </c>
      <c r="D15">
        <f>VLOOKUP(A15,Table91[],4,FALSE)</f>
        <v>0</v>
      </c>
      <c r="H15">
        <v>30896</v>
      </c>
      <c r="I15" t="s">
        <v>7</v>
      </c>
      <c r="J15">
        <v>514</v>
      </c>
      <c r="K15">
        <v>0</v>
      </c>
      <c r="N15" s="163">
        <v>30497</v>
      </c>
      <c r="O15" s="164">
        <v>403</v>
      </c>
      <c r="P15" s="164">
        <v>0</v>
      </c>
    </row>
    <row r="16" spans="1:16" hidden="1" x14ac:dyDescent="0.9">
      <c r="A16">
        <v>30718</v>
      </c>
      <c r="B16" t="s">
        <v>134</v>
      </c>
      <c r="C16">
        <f>VLOOKUP(A16,Table91[],3,FALSE)</f>
        <v>445</v>
      </c>
      <c r="D16">
        <f>VLOOKUP(A16,Table91[],4,FALSE)</f>
        <v>0</v>
      </c>
      <c r="H16">
        <v>30895</v>
      </c>
      <c r="I16" t="s">
        <v>7</v>
      </c>
      <c r="J16">
        <v>102</v>
      </c>
      <c r="K16">
        <v>0</v>
      </c>
      <c r="N16" s="163">
        <v>30498</v>
      </c>
      <c r="O16" s="164">
        <v>276</v>
      </c>
      <c r="P16" s="164">
        <v>0</v>
      </c>
    </row>
    <row r="17" spans="1:16" hidden="1" x14ac:dyDescent="0.9">
      <c r="A17">
        <v>30824</v>
      </c>
      <c r="B17" t="s">
        <v>134</v>
      </c>
      <c r="C17">
        <f>VLOOKUP(A17,Table91[],3,FALSE)</f>
        <v>578</v>
      </c>
      <c r="D17">
        <f>VLOOKUP(A17,Table91[],4,FALSE)</f>
        <v>0</v>
      </c>
      <c r="H17">
        <v>30894</v>
      </c>
      <c r="I17" t="s">
        <v>7</v>
      </c>
      <c r="J17">
        <v>467.65</v>
      </c>
      <c r="K17">
        <v>0</v>
      </c>
      <c r="N17" s="163">
        <v>30501</v>
      </c>
      <c r="O17" s="164">
        <v>717</v>
      </c>
      <c r="P17" s="164">
        <v>0</v>
      </c>
    </row>
    <row r="18" spans="1:16" hidden="1" x14ac:dyDescent="0.9">
      <c r="A18">
        <v>30538</v>
      </c>
      <c r="B18" t="s">
        <v>134</v>
      </c>
      <c r="C18">
        <f>VLOOKUP(A18,Table91[],3,FALSE)</f>
        <v>95</v>
      </c>
      <c r="D18">
        <f>VLOOKUP(A18,Table91[],4,FALSE)</f>
        <v>0</v>
      </c>
      <c r="H18">
        <v>30893</v>
      </c>
      <c r="I18" t="s">
        <v>7</v>
      </c>
      <c r="J18">
        <v>1090</v>
      </c>
      <c r="K18">
        <v>0</v>
      </c>
      <c r="N18" s="163">
        <v>30504</v>
      </c>
      <c r="O18" s="164">
        <v>444.5</v>
      </c>
      <c r="P18" s="164">
        <v>0</v>
      </c>
    </row>
    <row r="19" spans="1:16" hidden="1" x14ac:dyDescent="0.9">
      <c r="A19">
        <v>30808</v>
      </c>
      <c r="B19" t="s">
        <v>134</v>
      </c>
      <c r="C19">
        <f>VLOOKUP(A19,Table91[],3,FALSE)</f>
        <v>392</v>
      </c>
      <c r="D19">
        <f>VLOOKUP(A19,Table91[],4,FALSE)</f>
        <v>0</v>
      </c>
      <c r="H19">
        <v>30892</v>
      </c>
      <c r="I19" t="s">
        <v>7</v>
      </c>
      <c r="J19">
        <v>62</v>
      </c>
      <c r="K19">
        <v>0</v>
      </c>
      <c r="N19" s="163">
        <v>30508</v>
      </c>
      <c r="O19" s="164">
        <v>647</v>
      </c>
      <c r="P19" s="164">
        <v>0</v>
      </c>
    </row>
    <row r="20" spans="1:16" hidden="1" x14ac:dyDescent="0.9">
      <c r="A20">
        <v>30804</v>
      </c>
      <c r="B20" t="s">
        <v>134</v>
      </c>
      <c r="C20">
        <f>VLOOKUP(A20,Table91[],3,FALSE)</f>
        <v>429</v>
      </c>
      <c r="D20">
        <f>VLOOKUP(A20,Table91[],4,FALSE)</f>
        <v>0</v>
      </c>
      <c r="H20">
        <v>30891</v>
      </c>
      <c r="I20" t="s">
        <v>7</v>
      </c>
      <c r="J20">
        <v>461</v>
      </c>
      <c r="K20">
        <v>0</v>
      </c>
      <c r="N20" s="163">
        <v>30538</v>
      </c>
      <c r="O20" s="164">
        <v>95</v>
      </c>
      <c r="P20" s="164">
        <v>0</v>
      </c>
    </row>
    <row r="21" spans="1:16" hidden="1" x14ac:dyDescent="0.9">
      <c r="A21">
        <v>30822</v>
      </c>
      <c r="B21" t="s">
        <v>134</v>
      </c>
      <c r="C21">
        <f>VLOOKUP(A21,Table91[],3,FALSE)</f>
        <v>495</v>
      </c>
      <c r="D21">
        <f>VLOOKUP(A21,Table91[],4,FALSE)</f>
        <v>0</v>
      </c>
      <c r="H21">
        <v>30890</v>
      </c>
      <c r="I21" t="s">
        <v>7</v>
      </c>
      <c r="J21">
        <v>85</v>
      </c>
      <c r="K21">
        <v>0</v>
      </c>
      <c r="N21" s="163">
        <v>30541</v>
      </c>
      <c r="O21" s="164">
        <v>512</v>
      </c>
      <c r="P21" s="164">
        <v>0</v>
      </c>
    </row>
    <row r="22" spans="1:16" hidden="1" x14ac:dyDescent="0.9">
      <c r="A22">
        <v>30829</v>
      </c>
      <c r="B22" t="s">
        <v>134</v>
      </c>
      <c r="C22">
        <f>VLOOKUP(A22,Table91[],3,FALSE)</f>
        <v>542</v>
      </c>
      <c r="D22">
        <f>VLOOKUP(A22,Table91[],4,FALSE)</f>
        <v>542</v>
      </c>
      <c r="H22">
        <v>30889</v>
      </c>
      <c r="I22" t="s">
        <v>7</v>
      </c>
      <c r="J22">
        <v>524</v>
      </c>
      <c r="K22">
        <v>0</v>
      </c>
      <c r="N22" s="163">
        <v>30561</v>
      </c>
      <c r="O22" s="164">
        <v>267</v>
      </c>
      <c r="P22" s="164">
        <v>0</v>
      </c>
    </row>
    <row r="23" spans="1:16" hidden="1" x14ac:dyDescent="0.9">
      <c r="A23">
        <v>30705</v>
      </c>
      <c r="B23" t="s">
        <v>134</v>
      </c>
      <c r="C23">
        <f>VLOOKUP(A23,Table91[],3,FALSE)</f>
        <v>500</v>
      </c>
      <c r="D23">
        <f>VLOOKUP(A23,Table91[],4,FALSE)</f>
        <v>0</v>
      </c>
      <c r="H23">
        <v>30887</v>
      </c>
      <c r="I23" t="s">
        <v>7</v>
      </c>
      <c r="J23">
        <v>591</v>
      </c>
      <c r="K23">
        <v>0</v>
      </c>
      <c r="N23" s="163">
        <v>30593</v>
      </c>
      <c r="O23" s="164">
        <v>1753</v>
      </c>
      <c r="P23" s="164">
        <v>1753</v>
      </c>
    </row>
    <row r="24" spans="1:16" hidden="1" x14ac:dyDescent="0.9">
      <c r="A24">
        <v>30754</v>
      </c>
      <c r="B24" t="s">
        <v>134</v>
      </c>
      <c r="C24">
        <f>VLOOKUP(A24,Table91[],3,FALSE)</f>
        <v>25</v>
      </c>
      <c r="D24">
        <f>VLOOKUP(A24,Table91[],4,FALSE)</f>
        <v>0</v>
      </c>
      <c r="H24">
        <v>30886</v>
      </c>
      <c r="I24" t="s">
        <v>7</v>
      </c>
      <c r="J24">
        <v>629</v>
      </c>
      <c r="K24">
        <v>0</v>
      </c>
      <c r="N24" s="163">
        <v>30595</v>
      </c>
      <c r="O24" s="164">
        <v>632</v>
      </c>
      <c r="P24" s="164">
        <v>0</v>
      </c>
    </row>
    <row r="25" spans="1:16" hidden="1" x14ac:dyDescent="0.9">
      <c r="A25">
        <v>30797</v>
      </c>
      <c r="B25" t="s">
        <v>134</v>
      </c>
      <c r="C25">
        <f>VLOOKUP(A25,Table91[],3,FALSE)</f>
        <v>182</v>
      </c>
      <c r="D25">
        <f>VLOOKUP(A25,Table91[],4,FALSE)</f>
        <v>0</v>
      </c>
      <c r="H25">
        <v>30885</v>
      </c>
      <c r="I25" t="s">
        <v>7</v>
      </c>
      <c r="J25">
        <v>426</v>
      </c>
      <c r="K25">
        <v>0</v>
      </c>
      <c r="N25" s="163">
        <v>30598</v>
      </c>
      <c r="O25" s="164">
        <v>451</v>
      </c>
      <c r="P25" s="164">
        <v>0</v>
      </c>
    </row>
    <row r="26" spans="1:16" hidden="1" x14ac:dyDescent="0.9">
      <c r="A26">
        <v>30805</v>
      </c>
      <c r="B26" t="s">
        <v>134</v>
      </c>
      <c r="C26">
        <f>VLOOKUP(A26,Table91[],3,FALSE)</f>
        <v>483</v>
      </c>
      <c r="D26">
        <f>VLOOKUP(A26,Table91[],4,FALSE)</f>
        <v>0</v>
      </c>
      <c r="H26">
        <v>30884</v>
      </c>
      <c r="I26" t="s">
        <v>7</v>
      </c>
      <c r="J26">
        <v>1194.95</v>
      </c>
      <c r="K26">
        <v>0</v>
      </c>
      <c r="N26" s="163">
        <v>30605</v>
      </c>
      <c r="O26" s="164">
        <v>798</v>
      </c>
      <c r="P26" s="164">
        <v>0</v>
      </c>
    </row>
    <row r="27" spans="1:16" hidden="1" x14ac:dyDescent="0.9">
      <c r="A27">
        <v>30803</v>
      </c>
      <c r="B27" t="s">
        <v>118</v>
      </c>
      <c r="C27">
        <f>VLOOKUP(A27,Table91[],3,FALSE)</f>
        <v>60</v>
      </c>
      <c r="D27">
        <f>VLOOKUP(A27,Table91[],4,FALSE)</f>
        <v>60</v>
      </c>
      <c r="H27">
        <v>30883</v>
      </c>
      <c r="I27" t="s">
        <v>7</v>
      </c>
      <c r="J27">
        <v>496</v>
      </c>
      <c r="K27">
        <v>496</v>
      </c>
      <c r="N27" s="163">
        <v>30636</v>
      </c>
      <c r="O27" s="164">
        <v>212</v>
      </c>
      <c r="P27" s="164">
        <v>0</v>
      </c>
    </row>
    <row r="28" spans="1:16" hidden="1" x14ac:dyDescent="0.9">
      <c r="A28">
        <v>30802</v>
      </c>
      <c r="B28" t="s">
        <v>118</v>
      </c>
      <c r="C28">
        <f>VLOOKUP(A28,Table91[],3,FALSE)</f>
        <v>228</v>
      </c>
      <c r="D28">
        <f>VLOOKUP(A28,Table91[],4,FALSE)</f>
        <v>0</v>
      </c>
      <c r="H28">
        <v>30882</v>
      </c>
      <c r="I28" t="s">
        <v>7</v>
      </c>
      <c r="J28">
        <v>510</v>
      </c>
      <c r="K28">
        <v>0</v>
      </c>
      <c r="N28" s="163">
        <v>30637</v>
      </c>
      <c r="O28" s="164">
        <v>524</v>
      </c>
      <c r="P28" s="164">
        <v>0</v>
      </c>
    </row>
    <row r="29" spans="1:16" hidden="1" x14ac:dyDescent="0.9">
      <c r="A29">
        <v>30775</v>
      </c>
      <c r="B29" t="s">
        <v>118</v>
      </c>
      <c r="C29">
        <f>VLOOKUP(A29,Table91[],3,FALSE)</f>
        <v>1069</v>
      </c>
      <c r="D29">
        <f>VLOOKUP(A29,Table91[],4,FALSE)</f>
        <v>0</v>
      </c>
      <c r="H29">
        <v>30881</v>
      </c>
      <c r="I29" t="s">
        <v>7</v>
      </c>
      <c r="J29">
        <v>459</v>
      </c>
      <c r="K29">
        <v>0</v>
      </c>
      <c r="N29" s="163">
        <v>30643</v>
      </c>
      <c r="O29" s="164">
        <v>23</v>
      </c>
      <c r="P29" s="164">
        <v>0</v>
      </c>
    </row>
    <row r="30" spans="1:16" hidden="1" x14ac:dyDescent="0.9">
      <c r="A30">
        <v>30681</v>
      </c>
      <c r="B30" t="s">
        <v>118</v>
      </c>
      <c r="C30">
        <f>VLOOKUP(A30,Table91[],3,FALSE)</f>
        <v>326</v>
      </c>
      <c r="D30">
        <f>VLOOKUP(A30,Table91[],4,FALSE)</f>
        <v>326</v>
      </c>
      <c r="H30">
        <v>30880</v>
      </c>
      <c r="I30" t="s">
        <v>7</v>
      </c>
      <c r="J30">
        <v>68</v>
      </c>
      <c r="K30">
        <v>0</v>
      </c>
      <c r="N30" s="163">
        <v>30652</v>
      </c>
      <c r="O30" s="164">
        <v>456</v>
      </c>
      <c r="P30" s="164">
        <v>0</v>
      </c>
    </row>
    <row r="31" spans="1:16" hidden="1" x14ac:dyDescent="0.9">
      <c r="A31">
        <v>30733</v>
      </c>
      <c r="B31" t="s">
        <v>118</v>
      </c>
      <c r="C31">
        <f>VLOOKUP(A31,Table91[],3,FALSE)</f>
        <v>463</v>
      </c>
      <c r="D31">
        <f>VLOOKUP(A31,Table91[],4,FALSE)</f>
        <v>463</v>
      </c>
      <c r="H31">
        <v>30879</v>
      </c>
      <c r="I31" t="s">
        <v>7</v>
      </c>
      <c r="J31">
        <v>103</v>
      </c>
      <c r="K31">
        <v>0</v>
      </c>
      <c r="N31" s="163">
        <v>30663</v>
      </c>
      <c r="O31" s="164">
        <v>91</v>
      </c>
      <c r="P31" s="164">
        <v>0</v>
      </c>
    </row>
    <row r="32" spans="1:16" hidden="1" x14ac:dyDescent="0.9">
      <c r="A32">
        <v>30815</v>
      </c>
      <c r="B32" t="s">
        <v>118</v>
      </c>
      <c r="C32">
        <f>VLOOKUP(A32,Table91[],3,FALSE)</f>
        <v>524.29999999999995</v>
      </c>
      <c r="D32">
        <f>VLOOKUP(A32,Table91[],4,FALSE)</f>
        <v>0</v>
      </c>
      <c r="H32">
        <v>30878</v>
      </c>
      <c r="I32" t="s">
        <v>7</v>
      </c>
      <c r="J32">
        <v>1342</v>
      </c>
      <c r="K32">
        <v>1342</v>
      </c>
      <c r="N32" s="163">
        <v>30666</v>
      </c>
      <c r="O32" s="164">
        <v>456</v>
      </c>
      <c r="P32" s="164">
        <v>0</v>
      </c>
    </row>
    <row r="33" spans="1:16" hidden="1" x14ac:dyDescent="0.9">
      <c r="A33">
        <v>30595</v>
      </c>
      <c r="B33" t="s">
        <v>118</v>
      </c>
      <c r="C33">
        <f>VLOOKUP(A33,Table91[],3,FALSE)</f>
        <v>632</v>
      </c>
      <c r="D33">
        <f>VLOOKUP(A33,Table91[],4,FALSE)</f>
        <v>0</v>
      </c>
      <c r="H33">
        <v>30877</v>
      </c>
      <c r="I33" t="s">
        <v>7</v>
      </c>
      <c r="J33">
        <v>532</v>
      </c>
      <c r="K33">
        <v>0</v>
      </c>
      <c r="N33" s="163">
        <v>30670</v>
      </c>
      <c r="O33" s="164">
        <v>686</v>
      </c>
      <c r="P33" s="164">
        <v>0</v>
      </c>
    </row>
    <row r="34" spans="1:16" hidden="1" x14ac:dyDescent="0.9">
      <c r="A34">
        <v>30257</v>
      </c>
      <c r="B34" t="s">
        <v>118</v>
      </c>
      <c r="C34">
        <f>VLOOKUP(A34,Table91[],3,FALSE)</f>
        <v>103</v>
      </c>
      <c r="D34">
        <f>VLOOKUP(A34,Table91[],4,FALSE)</f>
        <v>0</v>
      </c>
      <c r="H34">
        <v>30876</v>
      </c>
      <c r="I34" t="s">
        <v>7</v>
      </c>
      <c r="J34">
        <v>2048</v>
      </c>
      <c r="K34">
        <v>0</v>
      </c>
      <c r="N34" s="163">
        <v>30673</v>
      </c>
      <c r="O34" s="164">
        <v>118</v>
      </c>
      <c r="P34" s="164">
        <v>0</v>
      </c>
    </row>
    <row r="35" spans="1:16" hidden="1" x14ac:dyDescent="0.9">
      <c r="A35">
        <v>30744</v>
      </c>
      <c r="B35" t="s">
        <v>118</v>
      </c>
      <c r="C35">
        <f>VLOOKUP(A35,Table91[],3,FALSE)</f>
        <v>1788</v>
      </c>
      <c r="D35">
        <f>VLOOKUP(A35,Table91[],4,FALSE)</f>
        <v>0</v>
      </c>
      <c r="H35">
        <v>30875</v>
      </c>
      <c r="I35" t="s">
        <v>7</v>
      </c>
      <c r="J35">
        <v>542</v>
      </c>
      <c r="K35">
        <v>0</v>
      </c>
      <c r="N35" s="163">
        <v>30679</v>
      </c>
      <c r="O35" s="164">
        <v>1929</v>
      </c>
      <c r="P35" s="164">
        <v>0</v>
      </c>
    </row>
    <row r="36" spans="1:16" hidden="1" x14ac:dyDescent="0.9">
      <c r="A36">
        <v>30742</v>
      </c>
      <c r="B36" t="s">
        <v>2</v>
      </c>
      <c r="C36">
        <f>VLOOKUP(A36,Table91[],3,FALSE)</f>
        <v>549</v>
      </c>
      <c r="D36">
        <f>VLOOKUP(A36,Table91[],4,FALSE)</f>
        <v>0</v>
      </c>
      <c r="H36">
        <v>30874</v>
      </c>
      <c r="I36" t="s">
        <v>7</v>
      </c>
      <c r="J36">
        <v>2020</v>
      </c>
      <c r="K36">
        <v>0</v>
      </c>
      <c r="N36" s="163">
        <v>30681</v>
      </c>
      <c r="O36" s="164">
        <v>326</v>
      </c>
      <c r="P36" s="164">
        <v>326</v>
      </c>
    </row>
    <row r="37" spans="1:16" hidden="1" x14ac:dyDescent="0.9">
      <c r="A37">
        <v>30840</v>
      </c>
      <c r="B37" t="s">
        <v>2</v>
      </c>
      <c r="C37">
        <f>VLOOKUP(A37,Table91[],3,FALSE)</f>
        <v>527</v>
      </c>
      <c r="D37">
        <f>VLOOKUP(A37,Table91[],4,FALSE)</f>
        <v>0</v>
      </c>
      <c r="H37">
        <v>30873</v>
      </c>
      <c r="I37" t="s">
        <v>7</v>
      </c>
      <c r="J37">
        <v>565</v>
      </c>
      <c r="K37">
        <v>0</v>
      </c>
      <c r="N37" s="163">
        <v>30688</v>
      </c>
      <c r="O37" s="164">
        <v>515</v>
      </c>
      <c r="P37" s="164">
        <v>515</v>
      </c>
    </row>
    <row r="38" spans="1:16" hidden="1" x14ac:dyDescent="0.9">
      <c r="A38">
        <v>30593</v>
      </c>
      <c r="B38" t="s">
        <v>2</v>
      </c>
      <c r="C38">
        <f>VLOOKUP(A38,Table91[],3,FALSE)</f>
        <v>1753</v>
      </c>
      <c r="D38">
        <f>VLOOKUP(A38,Table91[],4,FALSE)</f>
        <v>1753</v>
      </c>
      <c r="H38">
        <v>30872</v>
      </c>
      <c r="I38" t="s">
        <v>7</v>
      </c>
      <c r="J38">
        <v>636</v>
      </c>
      <c r="K38">
        <v>0</v>
      </c>
      <c r="N38" s="163">
        <v>30697</v>
      </c>
      <c r="O38" s="164">
        <v>462</v>
      </c>
      <c r="P38" s="164">
        <v>0</v>
      </c>
    </row>
    <row r="39" spans="1:16" hidden="1" x14ac:dyDescent="0.9">
      <c r="A39">
        <v>30730</v>
      </c>
      <c r="B39" t="s">
        <v>2</v>
      </c>
      <c r="C39">
        <f>VLOOKUP(A39,Table91[],3,FALSE)</f>
        <v>597</v>
      </c>
      <c r="D39">
        <f>VLOOKUP(A39,Table91[],4,FALSE)</f>
        <v>0</v>
      </c>
      <c r="H39">
        <v>30871</v>
      </c>
      <c r="I39" t="s">
        <v>7</v>
      </c>
      <c r="J39">
        <v>510</v>
      </c>
      <c r="K39">
        <v>0</v>
      </c>
      <c r="N39" s="163">
        <v>30705</v>
      </c>
      <c r="O39" s="164">
        <v>500</v>
      </c>
      <c r="P39" s="164">
        <v>0</v>
      </c>
    </row>
    <row r="40" spans="1:16" hidden="1" x14ac:dyDescent="0.9">
      <c r="A40">
        <v>30736</v>
      </c>
      <c r="B40" t="s">
        <v>2</v>
      </c>
      <c r="C40">
        <f>VLOOKUP(A40,Table91[],3,FALSE)</f>
        <v>163</v>
      </c>
      <c r="D40">
        <f>VLOOKUP(A40,Table91[],4,FALSE)</f>
        <v>0</v>
      </c>
      <c r="H40">
        <v>30870</v>
      </c>
      <c r="I40" t="s">
        <v>7</v>
      </c>
      <c r="J40">
        <v>494</v>
      </c>
      <c r="K40">
        <v>0</v>
      </c>
      <c r="N40" s="163">
        <v>30706</v>
      </c>
      <c r="O40" s="164">
        <v>4454</v>
      </c>
      <c r="P40" s="164">
        <v>0</v>
      </c>
    </row>
    <row r="41" spans="1:16" hidden="1" x14ac:dyDescent="0.9">
      <c r="A41">
        <v>30783</v>
      </c>
      <c r="B41" t="s">
        <v>2</v>
      </c>
      <c r="C41">
        <f>VLOOKUP(A41,Table91[],3,FALSE)</f>
        <v>1788</v>
      </c>
      <c r="D41">
        <f>VLOOKUP(A41,Table91[],4,FALSE)</f>
        <v>0</v>
      </c>
      <c r="H41">
        <v>30869</v>
      </c>
      <c r="I41" t="s">
        <v>7</v>
      </c>
      <c r="J41">
        <v>718</v>
      </c>
      <c r="K41">
        <v>0</v>
      </c>
      <c r="N41" s="163">
        <v>30716</v>
      </c>
      <c r="O41" s="164">
        <v>242</v>
      </c>
      <c r="P41" s="164">
        <v>0</v>
      </c>
    </row>
    <row r="42" spans="1:16" hidden="1" x14ac:dyDescent="0.9">
      <c r="A42">
        <v>30643</v>
      </c>
      <c r="B42" t="s">
        <v>2</v>
      </c>
      <c r="C42">
        <f>VLOOKUP(A42,Table91[],3,FALSE)</f>
        <v>23</v>
      </c>
      <c r="D42">
        <f>VLOOKUP(A42,Table91[],4,FALSE)</f>
        <v>0</v>
      </c>
      <c r="H42">
        <v>30868</v>
      </c>
      <c r="I42" t="s">
        <v>15</v>
      </c>
      <c r="J42">
        <v>504</v>
      </c>
      <c r="K42">
        <v>0</v>
      </c>
      <c r="N42" s="163">
        <v>30717</v>
      </c>
      <c r="O42" s="164">
        <v>468</v>
      </c>
      <c r="P42" s="164">
        <v>0</v>
      </c>
    </row>
    <row r="43" spans="1:16" hidden="1" x14ac:dyDescent="0.9">
      <c r="A43">
        <v>30737</v>
      </c>
      <c r="B43" t="s">
        <v>2</v>
      </c>
      <c r="C43">
        <f>VLOOKUP(A43,Table91[],3,FALSE)</f>
        <v>118</v>
      </c>
      <c r="D43">
        <f>VLOOKUP(A43,Table91[],4,FALSE)</f>
        <v>0</v>
      </c>
      <c r="H43">
        <v>30867</v>
      </c>
      <c r="I43" t="s">
        <v>7</v>
      </c>
      <c r="J43">
        <v>898</v>
      </c>
      <c r="K43">
        <v>0</v>
      </c>
      <c r="N43" s="163">
        <v>30718</v>
      </c>
      <c r="O43" s="164">
        <v>445</v>
      </c>
      <c r="P43" s="164">
        <v>0</v>
      </c>
    </row>
    <row r="44" spans="1:16" hidden="1" x14ac:dyDescent="0.9">
      <c r="A44">
        <v>30755</v>
      </c>
      <c r="B44" t="s">
        <v>2</v>
      </c>
      <c r="C44">
        <f>VLOOKUP(A44,Table91[],3,FALSE)</f>
        <v>556</v>
      </c>
      <c r="D44">
        <f>VLOOKUP(A44,Table91[],4,FALSE)</f>
        <v>556</v>
      </c>
      <c r="H44">
        <v>30866</v>
      </c>
      <c r="I44" t="s">
        <v>7</v>
      </c>
      <c r="J44">
        <v>510</v>
      </c>
      <c r="K44">
        <v>0</v>
      </c>
      <c r="N44" s="163">
        <v>30720</v>
      </c>
      <c r="O44" s="164">
        <v>69</v>
      </c>
      <c r="P44" s="164">
        <v>69</v>
      </c>
    </row>
    <row r="45" spans="1:16" hidden="1" x14ac:dyDescent="0.9">
      <c r="A45">
        <v>30791</v>
      </c>
      <c r="B45" t="s">
        <v>2</v>
      </c>
      <c r="C45">
        <f>VLOOKUP(A45,Table91[],3,FALSE)</f>
        <v>503</v>
      </c>
      <c r="D45">
        <f>VLOOKUP(A45,Table91[],4,FALSE)</f>
        <v>0</v>
      </c>
      <c r="H45">
        <v>30865</v>
      </c>
      <c r="I45" t="s">
        <v>7</v>
      </c>
      <c r="J45">
        <v>575</v>
      </c>
      <c r="K45">
        <v>0</v>
      </c>
      <c r="N45" s="163">
        <v>30721</v>
      </c>
      <c r="O45" s="164">
        <v>465</v>
      </c>
      <c r="P45" s="164">
        <v>0</v>
      </c>
    </row>
    <row r="46" spans="1:16" hidden="1" x14ac:dyDescent="0.9">
      <c r="A46">
        <v>30741</v>
      </c>
      <c r="B46" t="s">
        <v>2</v>
      </c>
      <c r="C46">
        <f>VLOOKUP(A46,Table91[],3,FALSE)</f>
        <v>509</v>
      </c>
      <c r="D46">
        <f>VLOOKUP(A46,Table91[],4,FALSE)</f>
        <v>0</v>
      </c>
      <c r="H46">
        <v>30864</v>
      </c>
      <c r="I46" t="s">
        <v>7</v>
      </c>
      <c r="J46">
        <v>1414</v>
      </c>
      <c r="K46">
        <v>0</v>
      </c>
      <c r="N46" s="163">
        <v>30724</v>
      </c>
      <c r="O46" s="164">
        <v>105</v>
      </c>
      <c r="P46" s="164">
        <v>0</v>
      </c>
    </row>
    <row r="47" spans="1:16" hidden="1" x14ac:dyDescent="0.9">
      <c r="A47">
        <v>30835</v>
      </c>
      <c r="B47" t="s">
        <v>2</v>
      </c>
      <c r="C47">
        <f>VLOOKUP(A47,Table91[],3,FALSE)</f>
        <v>454</v>
      </c>
      <c r="D47">
        <f>VLOOKUP(A47,Table91[],4,FALSE)</f>
        <v>0</v>
      </c>
      <c r="H47">
        <v>30863</v>
      </c>
      <c r="I47" t="s">
        <v>7</v>
      </c>
      <c r="J47">
        <v>576</v>
      </c>
      <c r="K47">
        <v>0</v>
      </c>
      <c r="N47" s="163">
        <v>30730</v>
      </c>
      <c r="O47" s="164">
        <v>597</v>
      </c>
      <c r="P47" s="164">
        <v>0</v>
      </c>
    </row>
    <row r="48" spans="1:16" hidden="1" x14ac:dyDescent="0.9">
      <c r="A48">
        <v>30810</v>
      </c>
      <c r="B48" t="s">
        <v>2</v>
      </c>
      <c r="C48">
        <f>VLOOKUP(A48,Table91[],3,FALSE)</f>
        <v>592.65</v>
      </c>
      <c r="D48">
        <f>VLOOKUP(A48,Table91[],4,FALSE)</f>
        <v>0</v>
      </c>
      <c r="H48">
        <v>30862</v>
      </c>
      <c r="I48" t="s">
        <v>7</v>
      </c>
      <c r="J48">
        <v>752</v>
      </c>
      <c r="K48">
        <v>0</v>
      </c>
      <c r="N48" s="163">
        <v>30731</v>
      </c>
      <c r="O48" s="164">
        <v>989</v>
      </c>
      <c r="P48" s="164">
        <v>989</v>
      </c>
    </row>
    <row r="49" spans="1:16" hidden="1" x14ac:dyDescent="0.9">
      <c r="A49">
        <v>30784</v>
      </c>
      <c r="B49" t="s">
        <v>2</v>
      </c>
      <c r="C49">
        <f>VLOOKUP(A49,Table91[],3,FALSE)</f>
        <v>695</v>
      </c>
      <c r="D49">
        <f>VLOOKUP(A49,Table91[],4,FALSE)</f>
        <v>695</v>
      </c>
      <c r="H49">
        <v>30861</v>
      </c>
      <c r="I49" t="s">
        <v>7</v>
      </c>
      <c r="J49">
        <v>471</v>
      </c>
      <c r="K49">
        <v>0</v>
      </c>
      <c r="N49" s="163">
        <v>30732</v>
      </c>
      <c r="O49" s="164">
        <v>675</v>
      </c>
      <c r="P49" s="164">
        <v>0</v>
      </c>
    </row>
    <row r="50" spans="1:16" hidden="1" x14ac:dyDescent="0.9">
      <c r="A50">
        <v>30749</v>
      </c>
      <c r="B50" t="s">
        <v>2</v>
      </c>
      <c r="C50">
        <f>VLOOKUP(A50,Table91[],3,FALSE)</f>
        <v>755</v>
      </c>
      <c r="D50">
        <f>VLOOKUP(A50,Table91[],4,FALSE)</f>
        <v>0</v>
      </c>
      <c r="H50">
        <v>30860</v>
      </c>
      <c r="I50" t="s">
        <v>7</v>
      </c>
      <c r="J50">
        <v>215</v>
      </c>
      <c r="K50">
        <v>0</v>
      </c>
      <c r="N50" s="163">
        <v>30733</v>
      </c>
      <c r="O50" s="164">
        <v>463</v>
      </c>
      <c r="P50" s="164">
        <v>463</v>
      </c>
    </row>
    <row r="51" spans="1:16" hidden="1" x14ac:dyDescent="0.9">
      <c r="A51">
        <v>30837</v>
      </c>
      <c r="B51" t="s">
        <v>50</v>
      </c>
      <c r="C51">
        <f>VLOOKUP(A51,Table91[],3,FALSE)</f>
        <v>2235</v>
      </c>
      <c r="D51">
        <f>VLOOKUP(A51,Table91[],4,FALSE)</f>
        <v>0</v>
      </c>
      <c r="H51">
        <v>30859</v>
      </c>
      <c r="I51" t="s">
        <v>7</v>
      </c>
      <c r="J51">
        <v>612</v>
      </c>
      <c r="K51">
        <v>0</v>
      </c>
      <c r="N51" s="163">
        <v>30734</v>
      </c>
      <c r="O51" s="164">
        <v>359</v>
      </c>
      <c r="P51" s="164">
        <v>0</v>
      </c>
    </row>
    <row r="52" spans="1:16" hidden="1" x14ac:dyDescent="0.9">
      <c r="A52">
        <v>30753</v>
      </c>
      <c r="B52" t="s">
        <v>50</v>
      </c>
      <c r="C52">
        <f>VLOOKUP(A52,Table91[],3,FALSE)</f>
        <v>534</v>
      </c>
      <c r="D52">
        <f>VLOOKUP(A52,Table91[],4,FALSE)</f>
        <v>0</v>
      </c>
      <c r="H52">
        <v>30858</v>
      </c>
      <c r="I52" t="s">
        <v>7</v>
      </c>
      <c r="J52">
        <v>1162</v>
      </c>
      <c r="K52">
        <v>0</v>
      </c>
      <c r="N52" s="163">
        <v>30735</v>
      </c>
      <c r="O52" s="164">
        <v>41</v>
      </c>
      <c r="P52" s="164">
        <v>0</v>
      </c>
    </row>
    <row r="53" spans="1:16" hidden="1" x14ac:dyDescent="0.9">
      <c r="A53">
        <v>30751</v>
      </c>
      <c r="B53" t="s">
        <v>50</v>
      </c>
      <c r="C53">
        <f>VLOOKUP(A53,Table91[],3,FALSE)</f>
        <v>853</v>
      </c>
      <c r="D53">
        <f>VLOOKUP(A53,Table91[],4,FALSE)</f>
        <v>0</v>
      </c>
      <c r="H53">
        <v>30857</v>
      </c>
      <c r="I53" t="s">
        <v>7</v>
      </c>
      <c r="J53">
        <v>505</v>
      </c>
      <c r="K53">
        <v>0</v>
      </c>
      <c r="N53" s="163">
        <v>30736</v>
      </c>
      <c r="O53" s="164">
        <v>163</v>
      </c>
      <c r="P53" s="164">
        <v>0</v>
      </c>
    </row>
    <row r="54" spans="1:16" hidden="1" x14ac:dyDescent="0.9">
      <c r="A54">
        <v>30770</v>
      </c>
      <c r="B54" t="s">
        <v>50</v>
      </c>
      <c r="C54">
        <f>VLOOKUP(A54,Table91[],3,FALSE)</f>
        <v>515</v>
      </c>
      <c r="D54">
        <f>VLOOKUP(A54,Table91[],4,FALSE)</f>
        <v>0</v>
      </c>
      <c r="H54">
        <v>30856</v>
      </c>
      <c r="I54" t="s">
        <v>7</v>
      </c>
      <c r="J54">
        <v>600</v>
      </c>
      <c r="K54">
        <v>0</v>
      </c>
      <c r="N54" s="163">
        <v>30737</v>
      </c>
      <c r="O54" s="164">
        <v>118</v>
      </c>
      <c r="P54" s="164">
        <v>0</v>
      </c>
    </row>
    <row r="55" spans="1:16" hidden="1" x14ac:dyDescent="0.9">
      <c r="A55">
        <v>30813</v>
      </c>
      <c r="B55" t="s">
        <v>50</v>
      </c>
      <c r="C55">
        <f>VLOOKUP(A55,Table91[],3,FALSE)</f>
        <v>437</v>
      </c>
      <c r="D55">
        <f>VLOOKUP(A55,Table91[],4,FALSE)</f>
        <v>0</v>
      </c>
      <c r="H55">
        <v>30855</v>
      </c>
      <c r="I55" t="s">
        <v>7</v>
      </c>
      <c r="J55">
        <v>2315.8000000000002</v>
      </c>
      <c r="K55">
        <v>0</v>
      </c>
      <c r="N55" s="163">
        <v>30739</v>
      </c>
      <c r="O55" s="164">
        <v>79</v>
      </c>
      <c r="P55" s="164">
        <v>0</v>
      </c>
    </row>
    <row r="56" spans="1:16" hidden="1" x14ac:dyDescent="0.9">
      <c r="A56">
        <v>30811</v>
      </c>
      <c r="B56" t="s">
        <v>50</v>
      </c>
      <c r="C56">
        <f>VLOOKUP(A56,Table91[],3,FALSE)</f>
        <v>992</v>
      </c>
      <c r="D56">
        <f>VLOOKUP(A56,Table91[],4,FALSE)</f>
        <v>0</v>
      </c>
      <c r="H56">
        <v>30854</v>
      </c>
      <c r="I56" t="s">
        <v>7</v>
      </c>
      <c r="J56">
        <v>2027</v>
      </c>
      <c r="K56">
        <v>0</v>
      </c>
      <c r="N56" s="163">
        <v>30740</v>
      </c>
      <c r="O56" s="164">
        <v>2403</v>
      </c>
      <c r="P56" s="164">
        <v>0</v>
      </c>
    </row>
    <row r="57" spans="1:16" hidden="1" x14ac:dyDescent="0.9">
      <c r="A57">
        <v>30766</v>
      </c>
      <c r="B57" t="s">
        <v>50</v>
      </c>
      <c r="C57">
        <f>VLOOKUP(A57,Table91[],3,FALSE)</f>
        <v>595</v>
      </c>
      <c r="D57">
        <f>VLOOKUP(A57,Table91[],4,FALSE)</f>
        <v>0</v>
      </c>
      <c r="H57">
        <v>30853</v>
      </c>
      <c r="I57" t="s">
        <v>7</v>
      </c>
      <c r="J57">
        <v>575</v>
      </c>
      <c r="K57">
        <v>575</v>
      </c>
      <c r="N57" s="163">
        <v>30741</v>
      </c>
      <c r="O57" s="164">
        <v>509</v>
      </c>
      <c r="P57" s="164">
        <v>0</v>
      </c>
    </row>
    <row r="58" spans="1:16" hidden="1" x14ac:dyDescent="0.9">
      <c r="A58">
        <v>30821</v>
      </c>
      <c r="B58" t="s">
        <v>50</v>
      </c>
      <c r="C58">
        <f>VLOOKUP(A58,Table91[],3,FALSE)</f>
        <v>549.65</v>
      </c>
      <c r="D58">
        <f>VLOOKUP(A58,Table91[],4,FALSE)</f>
        <v>0</v>
      </c>
      <c r="H58">
        <v>30851</v>
      </c>
      <c r="I58" t="s">
        <v>7</v>
      </c>
      <c r="J58">
        <v>23</v>
      </c>
      <c r="K58">
        <v>0</v>
      </c>
      <c r="N58" s="163">
        <v>30742</v>
      </c>
      <c r="O58" s="164">
        <v>549</v>
      </c>
      <c r="P58" s="164">
        <v>0</v>
      </c>
    </row>
    <row r="59" spans="1:16" hidden="1" x14ac:dyDescent="0.9">
      <c r="A59">
        <v>30498</v>
      </c>
      <c r="B59" t="s">
        <v>50</v>
      </c>
      <c r="C59">
        <f>VLOOKUP(A59,Table91[],3,FALSE)</f>
        <v>276</v>
      </c>
      <c r="D59">
        <f>VLOOKUP(A59,Table91[],4,FALSE)</f>
        <v>0</v>
      </c>
      <c r="H59">
        <v>30850</v>
      </c>
      <c r="I59" t="s">
        <v>7</v>
      </c>
      <c r="J59">
        <v>51</v>
      </c>
      <c r="K59">
        <v>0</v>
      </c>
      <c r="N59" s="163">
        <v>30743</v>
      </c>
      <c r="O59" s="164">
        <v>2107</v>
      </c>
      <c r="P59" s="164">
        <v>0</v>
      </c>
    </row>
    <row r="60" spans="1:16" hidden="1" x14ac:dyDescent="0.9">
      <c r="A60">
        <v>30508</v>
      </c>
      <c r="B60" t="s">
        <v>50</v>
      </c>
      <c r="C60">
        <f>VLOOKUP(A60,Table91[],3,FALSE)</f>
        <v>647</v>
      </c>
      <c r="D60">
        <f>VLOOKUP(A60,Table91[],4,FALSE)</f>
        <v>0</v>
      </c>
      <c r="H60">
        <v>30849</v>
      </c>
      <c r="I60" t="s">
        <v>7</v>
      </c>
      <c r="J60">
        <v>558</v>
      </c>
      <c r="K60">
        <v>0</v>
      </c>
      <c r="N60" s="163">
        <v>30744</v>
      </c>
      <c r="O60" s="164">
        <v>1788</v>
      </c>
      <c r="P60" s="164">
        <v>0</v>
      </c>
    </row>
    <row r="61" spans="1:16" hidden="1" x14ac:dyDescent="0.9">
      <c r="A61">
        <v>30099</v>
      </c>
      <c r="B61" t="s">
        <v>50</v>
      </c>
      <c r="C61">
        <f>VLOOKUP(A61,Table91[],3,FALSE)</f>
        <v>455</v>
      </c>
      <c r="D61">
        <f>VLOOKUP(A61,Table91[],4,FALSE)</f>
        <v>0</v>
      </c>
      <c r="H61">
        <v>30848</v>
      </c>
      <c r="I61" t="s">
        <v>20</v>
      </c>
      <c r="J61">
        <v>699</v>
      </c>
      <c r="K61">
        <v>0</v>
      </c>
      <c r="N61" s="163">
        <v>30745</v>
      </c>
      <c r="O61" s="164">
        <v>1412</v>
      </c>
      <c r="P61" s="164">
        <v>0</v>
      </c>
    </row>
    <row r="62" spans="1:16" hidden="1" x14ac:dyDescent="0.9">
      <c r="A62">
        <v>30497</v>
      </c>
      <c r="B62" t="s">
        <v>50</v>
      </c>
      <c r="C62">
        <f>VLOOKUP(A62,Table91[],3,FALSE)</f>
        <v>403</v>
      </c>
      <c r="D62">
        <f>VLOOKUP(A62,Table91[],4,FALSE)</f>
        <v>0</v>
      </c>
      <c r="H62">
        <v>30847</v>
      </c>
      <c r="I62" t="s">
        <v>7</v>
      </c>
      <c r="J62">
        <v>538</v>
      </c>
      <c r="K62">
        <v>0</v>
      </c>
      <c r="N62" s="163">
        <v>30746</v>
      </c>
      <c r="O62" s="164">
        <v>50</v>
      </c>
      <c r="P62" s="164">
        <v>50</v>
      </c>
    </row>
    <row r="63" spans="1:16" hidden="1" x14ac:dyDescent="0.9">
      <c r="A63">
        <v>30561</v>
      </c>
      <c r="B63" t="s">
        <v>50</v>
      </c>
      <c r="C63">
        <f>VLOOKUP(A63,Table91[],3,FALSE)</f>
        <v>267</v>
      </c>
      <c r="D63">
        <f>VLOOKUP(A63,Table91[],4,FALSE)</f>
        <v>0</v>
      </c>
      <c r="H63">
        <v>30846</v>
      </c>
      <c r="I63" t="s">
        <v>9</v>
      </c>
      <c r="J63">
        <v>392.65</v>
      </c>
      <c r="K63">
        <v>0</v>
      </c>
      <c r="N63" s="163">
        <v>30748</v>
      </c>
      <c r="O63" s="164">
        <v>152</v>
      </c>
      <c r="P63" s="164">
        <v>0</v>
      </c>
    </row>
    <row r="64" spans="1:16" hidden="1" x14ac:dyDescent="0.9">
      <c r="A64">
        <v>30501</v>
      </c>
      <c r="B64" t="s">
        <v>1</v>
      </c>
      <c r="C64">
        <f>VLOOKUP(A64,Table91[],3,FALSE)</f>
        <v>717</v>
      </c>
      <c r="D64">
        <f>VLOOKUP(A64,Table91[],4,FALSE)</f>
        <v>0</v>
      </c>
      <c r="H64">
        <v>30845</v>
      </c>
      <c r="I64" t="s">
        <v>8</v>
      </c>
      <c r="J64">
        <v>354</v>
      </c>
      <c r="K64">
        <v>0</v>
      </c>
      <c r="N64" s="163">
        <v>30749</v>
      </c>
      <c r="O64" s="164">
        <v>755</v>
      </c>
      <c r="P64" s="164">
        <v>0</v>
      </c>
    </row>
    <row r="65" spans="1:16" hidden="1" x14ac:dyDescent="0.9">
      <c r="A65">
        <v>30598</v>
      </c>
      <c r="B65" t="s">
        <v>1</v>
      </c>
      <c r="C65">
        <f>VLOOKUP(A65,Table91[],3,FALSE)</f>
        <v>451</v>
      </c>
      <c r="D65">
        <f>VLOOKUP(A65,Table91[],4,FALSE)</f>
        <v>0</v>
      </c>
      <c r="H65">
        <v>30844</v>
      </c>
      <c r="I65" t="s">
        <v>20</v>
      </c>
      <c r="J65">
        <v>459</v>
      </c>
      <c r="K65">
        <v>0</v>
      </c>
      <c r="N65" s="163">
        <v>30750</v>
      </c>
      <c r="O65" s="164">
        <v>522</v>
      </c>
      <c r="P65" s="164">
        <v>0</v>
      </c>
    </row>
    <row r="66" spans="1:16" hidden="1" x14ac:dyDescent="0.9">
      <c r="A66">
        <v>30504</v>
      </c>
      <c r="B66" t="s">
        <v>1</v>
      </c>
      <c r="C66">
        <f>VLOOKUP(A66,Table91[],3,FALSE)</f>
        <v>444.5</v>
      </c>
      <c r="D66">
        <f>VLOOKUP(A66,Table91[],4,FALSE)</f>
        <v>0</v>
      </c>
      <c r="H66">
        <v>30843</v>
      </c>
      <c r="I66" t="s">
        <v>9</v>
      </c>
      <c r="J66">
        <v>30</v>
      </c>
      <c r="K66">
        <v>0</v>
      </c>
      <c r="N66" s="163">
        <v>30751</v>
      </c>
      <c r="O66" s="164">
        <v>853</v>
      </c>
      <c r="P66" s="164">
        <v>0</v>
      </c>
    </row>
    <row r="67" spans="1:16" hidden="1" x14ac:dyDescent="0.9">
      <c r="A67">
        <v>30796</v>
      </c>
      <c r="B67" t="s">
        <v>1</v>
      </c>
      <c r="C67">
        <f>VLOOKUP(A67,Table91[],3,FALSE)</f>
        <v>495</v>
      </c>
      <c r="D67">
        <f>VLOOKUP(A67,Table91[],4,FALSE)</f>
        <v>0</v>
      </c>
      <c r="H67">
        <v>30842</v>
      </c>
      <c r="I67" t="s">
        <v>20</v>
      </c>
      <c r="J67">
        <v>1018</v>
      </c>
      <c r="K67">
        <v>0</v>
      </c>
      <c r="N67" s="163">
        <v>30753</v>
      </c>
      <c r="O67" s="164">
        <v>534</v>
      </c>
      <c r="P67" s="164">
        <v>0</v>
      </c>
    </row>
    <row r="68" spans="1:16" hidden="1" x14ac:dyDescent="0.9">
      <c r="A68">
        <v>30605</v>
      </c>
      <c r="B68" t="s">
        <v>1</v>
      </c>
      <c r="C68">
        <f>VLOOKUP(A68,Table91[],3,FALSE)</f>
        <v>798</v>
      </c>
      <c r="D68">
        <f>VLOOKUP(A68,Table91[],4,FALSE)</f>
        <v>0</v>
      </c>
      <c r="H68">
        <v>30840</v>
      </c>
      <c r="I68" t="s">
        <v>11</v>
      </c>
      <c r="J68">
        <v>527</v>
      </c>
      <c r="K68">
        <v>0</v>
      </c>
      <c r="N68" s="163">
        <v>30754</v>
      </c>
      <c r="O68" s="164">
        <v>25</v>
      </c>
      <c r="P68" s="164">
        <v>0</v>
      </c>
    </row>
    <row r="69" spans="1:16" hidden="1" x14ac:dyDescent="0.9">
      <c r="A69">
        <v>30731</v>
      </c>
      <c r="B69" t="s">
        <v>1</v>
      </c>
      <c r="C69">
        <f>VLOOKUP(A69,Table91[],3,FALSE)</f>
        <v>989</v>
      </c>
      <c r="D69">
        <f>VLOOKUP(A69,Table91[],4,FALSE)</f>
        <v>989</v>
      </c>
      <c r="H69">
        <v>30839</v>
      </c>
      <c r="I69" t="s">
        <v>7</v>
      </c>
      <c r="J69">
        <v>0</v>
      </c>
      <c r="K69">
        <v>0</v>
      </c>
      <c r="N69" s="163">
        <v>30755</v>
      </c>
      <c r="O69" s="164">
        <v>556</v>
      </c>
      <c r="P69" s="164">
        <v>556</v>
      </c>
    </row>
    <row r="70" spans="1:16" hidden="1" x14ac:dyDescent="0.9">
      <c r="A70">
        <v>30697</v>
      </c>
      <c r="B70" t="s">
        <v>1</v>
      </c>
      <c r="C70">
        <f>VLOOKUP(A70,Table91[],3,FALSE)</f>
        <v>462</v>
      </c>
      <c r="D70">
        <f>VLOOKUP(A70,Table91[],4,FALSE)</f>
        <v>0</v>
      </c>
      <c r="H70">
        <v>30838</v>
      </c>
      <c r="I70" t="s">
        <v>7</v>
      </c>
      <c r="J70">
        <v>448</v>
      </c>
      <c r="K70">
        <v>0</v>
      </c>
      <c r="N70" s="163">
        <v>30758</v>
      </c>
      <c r="O70" s="164">
        <v>435</v>
      </c>
      <c r="P70" s="164">
        <v>0</v>
      </c>
    </row>
    <row r="71" spans="1:16" hidden="1" x14ac:dyDescent="0.9">
      <c r="A71">
        <v>30777</v>
      </c>
      <c r="B71" t="s">
        <v>1</v>
      </c>
      <c r="C71">
        <f>VLOOKUP(A71,Table91[],3,FALSE)</f>
        <v>439</v>
      </c>
      <c r="D71">
        <f>VLOOKUP(A71,Table91[],4,FALSE)</f>
        <v>0</v>
      </c>
      <c r="H71">
        <v>30837</v>
      </c>
      <c r="I71" t="s">
        <v>91</v>
      </c>
      <c r="J71">
        <v>2235</v>
      </c>
      <c r="K71">
        <v>0</v>
      </c>
      <c r="N71" s="163">
        <v>30759</v>
      </c>
      <c r="O71" s="164">
        <v>453</v>
      </c>
      <c r="P71" s="164">
        <v>0</v>
      </c>
    </row>
    <row r="72" spans="1:16" hidden="1" x14ac:dyDescent="0.9">
      <c r="A72">
        <v>30833</v>
      </c>
      <c r="B72" t="s">
        <v>1</v>
      </c>
      <c r="C72">
        <f>VLOOKUP(A72,Table91[],3,FALSE)</f>
        <v>130</v>
      </c>
      <c r="D72">
        <f>VLOOKUP(A72,Table91[],4,FALSE)</f>
        <v>0</v>
      </c>
      <c r="H72">
        <v>30836</v>
      </c>
      <c r="I72" t="s">
        <v>7</v>
      </c>
      <c r="J72">
        <v>626</v>
      </c>
      <c r="K72">
        <v>0</v>
      </c>
      <c r="N72" s="163">
        <v>30761</v>
      </c>
      <c r="O72" s="164">
        <v>492</v>
      </c>
      <c r="P72" s="164">
        <v>0</v>
      </c>
    </row>
    <row r="73" spans="1:16" hidden="1" x14ac:dyDescent="0.9">
      <c r="A73">
        <v>30845</v>
      </c>
      <c r="B73" t="s">
        <v>1</v>
      </c>
      <c r="C73">
        <f>VLOOKUP(A73,Table91[],3,FALSE)</f>
        <v>354</v>
      </c>
      <c r="D73">
        <f>VLOOKUP(A73,Table91[],4,FALSE)</f>
        <v>0</v>
      </c>
      <c r="H73">
        <v>30835</v>
      </c>
      <c r="I73" t="s">
        <v>11</v>
      </c>
      <c r="J73">
        <v>454</v>
      </c>
      <c r="K73">
        <v>0</v>
      </c>
      <c r="N73" s="163">
        <v>30762</v>
      </c>
      <c r="O73" s="164">
        <v>86</v>
      </c>
      <c r="P73" s="164">
        <v>0</v>
      </c>
    </row>
    <row r="74" spans="1:16" hidden="1" x14ac:dyDescent="0.9">
      <c r="A74">
        <v>30771</v>
      </c>
      <c r="B74" t="s">
        <v>1</v>
      </c>
      <c r="C74">
        <f>VLOOKUP(A74,Table91[],3,FALSE)</f>
        <v>497</v>
      </c>
      <c r="D74">
        <f>VLOOKUP(A74,Table91[],4,FALSE)</f>
        <v>0</v>
      </c>
      <c r="H74">
        <v>30834</v>
      </c>
      <c r="I74" t="s">
        <v>9</v>
      </c>
      <c r="J74">
        <v>156</v>
      </c>
      <c r="K74">
        <v>0</v>
      </c>
      <c r="N74" s="163">
        <v>30763</v>
      </c>
      <c r="O74" s="164">
        <v>512</v>
      </c>
      <c r="P74" s="164">
        <v>0</v>
      </c>
    </row>
    <row r="75" spans="1:16" hidden="1" x14ac:dyDescent="0.9">
      <c r="A75">
        <v>30706</v>
      </c>
      <c r="B75" t="s">
        <v>38</v>
      </c>
      <c r="C75">
        <f>VLOOKUP(A75,Table91[],3,FALSE)</f>
        <v>4454</v>
      </c>
      <c r="D75">
        <f>VLOOKUP(A75,Table91[],4,FALSE)</f>
        <v>0</v>
      </c>
      <c r="H75">
        <v>30833</v>
      </c>
      <c r="I75" t="s">
        <v>8</v>
      </c>
      <c r="J75">
        <v>130</v>
      </c>
      <c r="K75">
        <v>0</v>
      </c>
      <c r="N75" s="163">
        <v>30764</v>
      </c>
      <c r="O75" s="164">
        <v>73</v>
      </c>
      <c r="P75" s="164">
        <v>0</v>
      </c>
    </row>
    <row r="76" spans="1:16" hidden="1" x14ac:dyDescent="0.9">
      <c r="A76">
        <v>30828</v>
      </c>
      <c r="B76" t="s">
        <v>38</v>
      </c>
      <c r="C76">
        <f>VLOOKUP(A76,Table91[],3,FALSE)</f>
        <v>490</v>
      </c>
      <c r="D76">
        <f>VLOOKUP(A76,Table91[],4,FALSE)</f>
        <v>0</v>
      </c>
      <c r="H76">
        <v>30832</v>
      </c>
      <c r="I76" t="s">
        <v>18</v>
      </c>
      <c r="J76">
        <v>1022</v>
      </c>
      <c r="K76">
        <v>0</v>
      </c>
      <c r="N76" s="163">
        <v>30765</v>
      </c>
      <c r="O76" s="164">
        <v>27</v>
      </c>
      <c r="P76" s="164">
        <v>0</v>
      </c>
    </row>
    <row r="77" spans="1:16" hidden="1" x14ac:dyDescent="0.9">
      <c r="A77">
        <v>30832</v>
      </c>
      <c r="B77" t="s">
        <v>38</v>
      </c>
      <c r="C77">
        <f>VLOOKUP(A77,Table91[],3,FALSE)</f>
        <v>1022</v>
      </c>
      <c r="D77">
        <f>VLOOKUP(A77,Table91[],4,FALSE)</f>
        <v>0</v>
      </c>
      <c r="H77">
        <v>30831</v>
      </c>
      <c r="I77" t="s">
        <v>9</v>
      </c>
      <c r="J77">
        <v>985</v>
      </c>
      <c r="K77">
        <v>0</v>
      </c>
      <c r="N77" s="163">
        <v>30766</v>
      </c>
      <c r="O77" s="164">
        <v>595</v>
      </c>
      <c r="P77" s="164">
        <v>0</v>
      </c>
    </row>
    <row r="78" spans="1:16" hidden="1" x14ac:dyDescent="0.9">
      <c r="A78">
        <v>30776</v>
      </c>
      <c r="B78" t="s">
        <v>38</v>
      </c>
      <c r="C78">
        <f>VLOOKUP(A78,Table91[],3,FALSE)</f>
        <v>705</v>
      </c>
      <c r="D78">
        <f>VLOOKUP(A78,Table91[],4,FALSE)</f>
        <v>0</v>
      </c>
      <c r="H78">
        <v>30830</v>
      </c>
      <c r="I78" t="s">
        <v>20</v>
      </c>
      <c r="J78">
        <v>473</v>
      </c>
      <c r="K78">
        <v>0</v>
      </c>
      <c r="N78" s="163">
        <v>30768</v>
      </c>
      <c r="O78" s="164">
        <v>344</v>
      </c>
      <c r="P78" s="164">
        <v>0</v>
      </c>
    </row>
    <row r="79" spans="1:16" hidden="1" x14ac:dyDescent="0.9">
      <c r="A79">
        <v>30666</v>
      </c>
      <c r="B79" t="s">
        <v>38</v>
      </c>
      <c r="C79">
        <f>VLOOKUP(A79,Table91[],3,FALSE)</f>
        <v>456</v>
      </c>
      <c r="D79">
        <f>VLOOKUP(A79,Table91[],4,FALSE)</f>
        <v>0</v>
      </c>
      <c r="H79">
        <v>30829</v>
      </c>
      <c r="I79" t="s">
        <v>133</v>
      </c>
      <c r="J79">
        <v>542</v>
      </c>
      <c r="K79">
        <v>542</v>
      </c>
      <c r="N79" s="163">
        <v>30770</v>
      </c>
      <c r="O79" s="164">
        <v>515</v>
      </c>
      <c r="P79" s="164">
        <v>0</v>
      </c>
    </row>
    <row r="80" spans="1:16" hidden="1" x14ac:dyDescent="0.9">
      <c r="A80">
        <v>30743</v>
      </c>
      <c r="B80" t="s">
        <v>38</v>
      </c>
      <c r="C80">
        <f>VLOOKUP(A80,Table91[],3,FALSE)</f>
        <v>2107</v>
      </c>
      <c r="D80">
        <f>VLOOKUP(A80,Table91[],4,FALSE)</f>
        <v>0</v>
      </c>
      <c r="H80">
        <v>30828</v>
      </c>
      <c r="I80" t="s">
        <v>18</v>
      </c>
      <c r="J80">
        <v>490</v>
      </c>
      <c r="K80">
        <v>0</v>
      </c>
      <c r="N80" s="163">
        <v>30771</v>
      </c>
      <c r="O80" s="164">
        <v>497</v>
      </c>
      <c r="P80" s="164">
        <v>0</v>
      </c>
    </row>
    <row r="81" spans="1:16" hidden="1" x14ac:dyDescent="0.9">
      <c r="A81">
        <v>30798</v>
      </c>
      <c r="B81" t="s">
        <v>38</v>
      </c>
      <c r="C81">
        <f>VLOOKUP(A81,Table91[],3,FALSE)</f>
        <v>68</v>
      </c>
      <c r="D81">
        <f>VLOOKUP(A81,Table91[],4,FALSE)</f>
        <v>0</v>
      </c>
      <c r="H81">
        <v>30827</v>
      </c>
      <c r="I81" t="s">
        <v>7</v>
      </c>
      <c r="J81">
        <v>618</v>
      </c>
      <c r="K81">
        <v>0</v>
      </c>
      <c r="N81" s="163">
        <v>30772</v>
      </c>
      <c r="O81" s="164">
        <v>1072</v>
      </c>
      <c r="P81" s="164">
        <v>0</v>
      </c>
    </row>
    <row r="82" spans="1:16" hidden="1" x14ac:dyDescent="0.9">
      <c r="A82">
        <v>30857</v>
      </c>
      <c r="B82" t="s">
        <v>38</v>
      </c>
      <c r="C82">
        <f>VLOOKUP(A82,Table91[],3,FALSE)</f>
        <v>505</v>
      </c>
      <c r="D82">
        <f>VLOOKUP(A82,Table91[],4,FALSE)</f>
        <v>0</v>
      </c>
      <c r="H82">
        <v>30826</v>
      </c>
      <c r="I82" t="s">
        <v>9</v>
      </c>
      <c r="J82">
        <v>501</v>
      </c>
      <c r="K82">
        <v>0</v>
      </c>
      <c r="N82" s="163">
        <v>30773</v>
      </c>
      <c r="O82" s="164">
        <v>204</v>
      </c>
      <c r="P82" s="164">
        <v>0</v>
      </c>
    </row>
    <row r="83" spans="1:16" hidden="1" x14ac:dyDescent="0.9">
      <c r="A83">
        <v>30861</v>
      </c>
      <c r="B83" t="s">
        <v>38</v>
      </c>
      <c r="C83">
        <f>VLOOKUP(A83,Table91[],3,FALSE)</f>
        <v>471</v>
      </c>
      <c r="D83">
        <f>VLOOKUP(A83,Table91[],4,FALSE)</f>
        <v>0</v>
      </c>
      <c r="H83">
        <v>30825</v>
      </c>
      <c r="I83" t="s">
        <v>7</v>
      </c>
      <c r="J83">
        <v>178</v>
      </c>
      <c r="K83">
        <v>0</v>
      </c>
      <c r="N83" s="163">
        <v>30774</v>
      </c>
      <c r="O83" s="164">
        <v>343</v>
      </c>
      <c r="P83" s="164">
        <v>0</v>
      </c>
    </row>
    <row r="84" spans="1:16" hidden="1" x14ac:dyDescent="0.9">
      <c r="A84">
        <v>30864</v>
      </c>
      <c r="B84" t="s">
        <v>38</v>
      </c>
      <c r="C84">
        <f>VLOOKUP(A84,Table91[],3,FALSE)</f>
        <v>1414</v>
      </c>
      <c r="D84">
        <f>VLOOKUP(A84,Table91[],4,FALSE)</f>
        <v>0</v>
      </c>
      <c r="H84">
        <v>30824</v>
      </c>
      <c r="I84" t="s">
        <v>133</v>
      </c>
      <c r="J84">
        <v>578</v>
      </c>
      <c r="K84">
        <v>0</v>
      </c>
      <c r="N84" s="163">
        <v>30775</v>
      </c>
      <c r="O84" s="164">
        <v>1069</v>
      </c>
      <c r="P84" s="164">
        <v>0</v>
      </c>
    </row>
    <row r="85" spans="1:16" hidden="1" x14ac:dyDescent="0.9">
      <c r="A85">
        <v>30846</v>
      </c>
      <c r="B85" t="s">
        <v>3</v>
      </c>
      <c r="C85">
        <f>VLOOKUP(A85,Table91[],3,FALSE)</f>
        <v>392.65</v>
      </c>
      <c r="D85">
        <f>VLOOKUP(A85,Table91[],4,FALSE)</f>
        <v>0</v>
      </c>
      <c r="H85">
        <v>30823</v>
      </c>
      <c r="I85" t="s">
        <v>111</v>
      </c>
      <c r="J85">
        <v>452</v>
      </c>
      <c r="K85">
        <v>0</v>
      </c>
      <c r="N85" s="163">
        <v>30776</v>
      </c>
      <c r="O85" s="164">
        <v>705</v>
      </c>
      <c r="P85" s="164">
        <v>0</v>
      </c>
    </row>
    <row r="86" spans="1:16" hidden="1" x14ac:dyDescent="0.9">
      <c r="A86">
        <v>30773</v>
      </c>
      <c r="B86" t="s">
        <v>3</v>
      </c>
      <c r="C86">
        <f>VLOOKUP(A86,Table91[],3,FALSE)</f>
        <v>204</v>
      </c>
      <c r="D86">
        <f>VLOOKUP(A86,Table91[],4,FALSE)</f>
        <v>0</v>
      </c>
      <c r="H86">
        <v>30822</v>
      </c>
      <c r="I86" t="s">
        <v>133</v>
      </c>
      <c r="J86">
        <v>495</v>
      </c>
      <c r="K86">
        <v>0</v>
      </c>
      <c r="N86" s="163">
        <v>30777</v>
      </c>
      <c r="O86" s="164">
        <v>439</v>
      </c>
      <c r="P86" s="164">
        <v>0</v>
      </c>
    </row>
    <row r="87" spans="1:16" hidden="1" x14ac:dyDescent="0.9">
      <c r="A87">
        <v>30779</v>
      </c>
      <c r="B87" t="s">
        <v>3</v>
      </c>
      <c r="C87">
        <f>VLOOKUP(A87,Table91[],3,FALSE)</f>
        <v>23</v>
      </c>
      <c r="D87">
        <f>VLOOKUP(A87,Table91[],4,FALSE)</f>
        <v>0</v>
      </c>
      <c r="H87">
        <v>30821</v>
      </c>
      <c r="I87" t="s">
        <v>91</v>
      </c>
      <c r="J87">
        <v>549.65</v>
      </c>
      <c r="K87">
        <v>0</v>
      </c>
      <c r="N87" s="163">
        <v>30779</v>
      </c>
      <c r="O87" s="164">
        <v>23</v>
      </c>
      <c r="P87" s="164">
        <v>0</v>
      </c>
    </row>
    <row r="88" spans="1:16" hidden="1" x14ac:dyDescent="0.9">
      <c r="A88">
        <v>30758</v>
      </c>
      <c r="B88" t="s">
        <v>3</v>
      </c>
      <c r="C88">
        <f>VLOOKUP(A88,Table91[],3,FALSE)</f>
        <v>435</v>
      </c>
      <c r="D88">
        <f>VLOOKUP(A88,Table91[],4,FALSE)</f>
        <v>0</v>
      </c>
      <c r="H88">
        <v>30820</v>
      </c>
      <c r="I88" t="s">
        <v>7</v>
      </c>
      <c r="J88">
        <v>1217</v>
      </c>
      <c r="K88">
        <v>0</v>
      </c>
      <c r="N88" s="163">
        <v>30781</v>
      </c>
      <c r="O88" s="164">
        <v>452</v>
      </c>
      <c r="P88" s="164">
        <v>0</v>
      </c>
    </row>
    <row r="89" spans="1:16" hidden="1" x14ac:dyDescent="0.9">
      <c r="A89">
        <v>30801</v>
      </c>
      <c r="B89" t="s">
        <v>3</v>
      </c>
      <c r="C89">
        <f>VLOOKUP(A89,Table91[],3,FALSE)</f>
        <v>450</v>
      </c>
      <c r="D89">
        <f>VLOOKUP(A89,Table91[],4,FALSE)</f>
        <v>0</v>
      </c>
      <c r="H89">
        <v>30818</v>
      </c>
      <c r="I89" t="s">
        <v>15</v>
      </c>
      <c r="J89">
        <v>572</v>
      </c>
      <c r="K89">
        <v>0</v>
      </c>
      <c r="N89" s="163">
        <v>30782</v>
      </c>
      <c r="O89" s="164">
        <v>496</v>
      </c>
      <c r="P89" s="164">
        <v>0</v>
      </c>
    </row>
    <row r="90" spans="1:16" hidden="1" x14ac:dyDescent="0.9">
      <c r="A90">
        <v>30774</v>
      </c>
      <c r="B90" t="s">
        <v>3</v>
      </c>
      <c r="C90">
        <f>VLOOKUP(A90,Table91[],3,FALSE)</f>
        <v>343</v>
      </c>
      <c r="D90">
        <f>VLOOKUP(A90,Table91[],4,FALSE)</f>
        <v>0</v>
      </c>
      <c r="H90">
        <v>30817</v>
      </c>
      <c r="I90" t="s">
        <v>9</v>
      </c>
      <c r="J90">
        <v>191</v>
      </c>
      <c r="K90">
        <v>191</v>
      </c>
      <c r="N90" s="163">
        <v>30783</v>
      </c>
      <c r="O90" s="164">
        <v>1788</v>
      </c>
      <c r="P90" s="164">
        <v>0</v>
      </c>
    </row>
    <row r="91" spans="1:16" hidden="1" x14ac:dyDescent="0.9">
      <c r="A91">
        <v>30817</v>
      </c>
      <c r="B91" t="s">
        <v>3</v>
      </c>
      <c r="C91">
        <f>VLOOKUP(A91,Table91[],3,FALSE)</f>
        <v>191</v>
      </c>
      <c r="D91">
        <f>VLOOKUP(A91,Table91[],4,FALSE)</f>
        <v>191</v>
      </c>
      <c r="H91">
        <v>30816</v>
      </c>
      <c r="I91" t="s">
        <v>7</v>
      </c>
      <c r="J91">
        <v>500</v>
      </c>
      <c r="K91">
        <v>0</v>
      </c>
      <c r="N91" s="163">
        <v>30784</v>
      </c>
      <c r="O91" s="164">
        <v>695</v>
      </c>
      <c r="P91" s="164">
        <v>695</v>
      </c>
    </row>
    <row r="92" spans="1:16" hidden="1" x14ac:dyDescent="0.9">
      <c r="A92">
        <v>30732</v>
      </c>
      <c r="B92" t="s">
        <v>3</v>
      </c>
      <c r="C92">
        <f>VLOOKUP(A92,Table91[],3,FALSE)</f>
        <v>675</v>
      </c>
      <c r="D92">
        <f>VLOOKUP(A92,Table91[],4,FALSE)</f>
        <v>0</v>
      </c>
      <c r="H92">
        <v>30815</v>
      </c>
      <c r="I92" t="s">
        <v>119</v>
      </c>
      <c r="J92">
        <v>524.29999999999995</v>
      </c>
      <c r="K92">
        <v>0</v>
      </c>
      <c r="N92" s="163">
        <v>30785</v>
      </c>
      <c r="O92" s="164">
        <v>2167</v>
      </c>
      <c r="P92" s="164">
        <v>2167</v>
      </c>
    </row>
    <row r="93" spans="1:16" hidden="1" x14ac:dyDescent="0.9">
      <c r="A93">
        <v>30739</v>
      </c>
      <c r="B93" t="s">
        <v>3</v>
      </c>
      <c r="C93">
        <f>VLOOKUP(A93,Table91[],3,FALSE)</f>
        <v>79</v>
      </c>
      <c r="D93">
        <f>VLOOKUP(A93,Table91[],4,FALSE)</f>
        <v>0</v>
      </c>
      <c r="H93">
        <v>30814</v>
      </c>
      <c r="I93" t="s">
        <v>20</v>
      </c>
      <c r="J93">
        <v>608</v>
      </c>
      <c r="K93">
        <v>0</v>
      </c>
      <c r="N93" s="163">
        <v>30787</v>
      </c>
      <c r="O93" s="164">
        <v>695</v>
      </c>
      <c r="P93" s="164">
        <v>0</v>
      </c>
    </row>
    <row r="94" spans="1:16" hidden="1" x14ac:dyDescent="0.9">
      <c r="A94">
        <v>30782</v>
      </c>
      <c r="B94" t="s">
        <v>3</v>
      </c>
      <c r="C94">
        <f>VLOOKUP(A94,Table91[],3,FALSE)</f>
        <v>496</v>
      </c>
      <c r="D94">
        <f>VLOOKUP(A94,Table91[],4,FALSE)</f>
        <v>0</v>
      </c>
      <c r="H94">
        <v>30813</v>
      </c>
      <c r="I94" t="s">
        <v>91</v>
      </c>
      <c r="J94">
        <v>437</v>
      </c>
      <c r="K94">
        <v>0</v>
      </c>
      <c r="N94" s="163">
        <v>30788</v>
      </c>
      <c r="O94" s="164">
        <v>935</v>
      </c>
      <c r="P94" s="164">
        <v>0</v>
      </c>
    </row>
    <row r="95" spans="1:16" hidden="1" x14ac:dyDescent="0.9">
      <c r="A95">
        <v>30843</v>
      </c>
      <c r="B95" t="s">
        <v>3</v>
      </c>
      <c r="C95">
        <f>VLOOKUP(A95,Table91[],3,FALSE)</f>
        <v>30</v>
      </c>
      <c r="D95">
        <f>VLOOKUP(A95,Table91[],4,FALSE)</f>
        <v>0</v>
      </c>
      <c r="H95">
        <v>30812</v>
      </c>
      <c r="I95" t="s">
        <v>173</v>
      </c>
      <c r="J95">
        <v>258</v>
      </c>
      <c r="K95">
        <v>0</v>
      </c>
      <c r="N95" s="163">
        <v>30789</v>
      </c>
      <c r="O95" s="164">
        <v>23</v>
      </c>
      <c r="P95" s="164">
        <v>0</v>
      </c>
    </row>
    <row r="96" spans="1:16" hidden="1" x14ac:dyDescent="0.9">
      <c r="A96">
        <v>30831</v>
      </c>
      <c r="B96" t="s">
        <v>3</v>
      </c>
      <c r="C96">
        <f>VLOOKUP(A96,Table91[],3,FALSE)</f>
        <v>985</v>
      </c>
      <c r="D96">
        <f>VLOOKUP(A96,Table91[],4,FALSE)</f>
        <v>0</v>
      </c>
      <c r="H96">
        <v>30811</v>
      </c>
      <c r="I96" t="s">
        <v>91</v>
      </c>
      <c r="J96">
        <v>992</v>
      </c>
      <c r="K96">
        <v>0</v>
      </c>
      <c r="N96" s="163">
        <v>30791</v>
      </c>
      <c r="O96" s="164">
        <v>503</v>
      </c>
      <c r="P96" s="164">
        <v>0</v>
      </c>
    </row>
    <row r="97" spans="1:16" hidden="1" x14ac:dyDescent="0.9">
      <c r="A97">
        <v>30826</v>
      </c>
      <c r="B97" t="s">
        <v>3</v>
      </c>
      <c r="C97">
        <f>VLOOKUP(A97,Table91[],3,FALSE)</f>
        <v>501</v>
      </c>
      <c r="D97">
        <f>VLOOKUP(A97,Table91[],4,FALSE)</f>
        <v>0</v>
      </c>
      <c r="H97">
        <v>30810</v>
      </c>
      <c r="I97" t="s">
        <v>11</v>
      </c>
      <c r="J97">
        <v>592.65</v>
      </c>
      <c r="K97">
        <v>0</v>
      </c>
      <c r="N97" s="163">
        <v>30792</v>
      </c>
      <c r="O97" s="164">
        <v>38</v>
      </c>
      <c r="P97" s="164">
        <v>0</v>
      </c>
    </row>
    <row r="98" spans="1:16" hidden="1" x14ac:dyDescent="0.9">
      <c r="A98">
        <v>30834</v>
      </c>
      <c r="B98" t="s">
        <v>3</v>
      </c>
      <c r="C98">
        <f>VLOOKUP(A98,Table91[],3,FALSE)</f>
        <v>156</v>
      </c>
      <c r="D98">
        <f>VLOOKUP(A98,Table91[],4,FALSE)</f>
        <v>0</v>
      </c>
      <c r="H98">
        <v>30809</v>
      </c>
      <c r="I98" t="s">
        <v>9</v>
      </c>
      <c r="J98">
        <v>1151</v>
      </c>
      <c r="K98">
        <v>1151</v>
      </c>
      <c r="N98" s="163">
        <v>30793</v>
      </c>
      <c r="O98" s="164">
        <v>1056</v>
      </c>
      <c r="P98" s="164">
        <v>0</v>
      </c>
    </row>
    <row r="99" spans="1:16" hidden="1" x14ac:dyDescent="0.9">
      <c r="A99">
        <v>30785</v>
      </c>
      <c r="B99" t="s">
        <v>3</v>
      </c>
      <c r="C99">
        <f>VLOOKUP(A99,Table91[],3,FALSE)</f>
        <v>2167</v>
      </c>
      <c r="D99">
        <f>VLOOKUP(A99,Table91[],4,FALSE)</f>
        <v>2167</v>
      </c>
      <c r="H99">
        <v>30808</v>
      </c>
      <c r="I99" t="s">
        <v>133</v>
      </c>
      <c r="J99">
        <v>392</v>
      </c>
      <c r="K99">
        <v>0</v>
      </c>
      <c r="N99" s="163">
        <v>30795</v>
      </c>
      <c r="O99" s="164">
        <v>462</v>
      </c>
      <c r="P99" s="164">
        <v>0</v>
      </c>
    </row>
    <row r="100" spans="1:16" hidden="1" x14ac:dyDescent="0.9">
      <c r="A100">
        <v>30809</v>
      </c>
      <c r="B100" t="s">
        <v>3</v>
      </c>
      <c r="C100">
        <f>VLOOKUP(A100,Table91[],3,FALSE)</f>
        <v>1151</v>
      </c>
      <c r="D100">
        <f>VLOOKUP(A100,Table91[],4,FALSE)</f>
        <v>1151</v>
      </c>
      <c r="H100">
        <v>30807</v>
      </c>
      <c r="I100" t="s">
        <v>15</v>
      </c>
      <c r="J100">
        <v>74</v>
      </c>
      <c r="K100">
        <v>0</v>
      </c>
      <c r="N100" s="163">
        <v>30796</v>
      </c>
      <c r="O100" s="164">
        <v>495</v>
      </c>
      <c r="P100" s="164">
        <v>0</v>
      </c>
    </row>
    <row r="101" spans="1:16" hidden="1" x14ac:dyDescent="0.9">
      <c r="A101">
        <v>30288</v>
      </c>
      <c r="B101" t="s">
        <v>3</v>
      </c>
      <c r="C101">
        <v>630</v>
      </c>
      <c r="D101">
        <f>VLOOKUP(A101,Table91[],4,FALSE)</f>
        <v>0</v>
      </c>
      <c r="H101">
        <v>30806</v>
      </c>
      <c r="I101" t="s">
        <v>7</v>
      </c>
      <c r="J101">
        <v>447</v>
      </c>
      <c r="K101">
        <v>0</v>
      </c>
      <c r="N101" s="163">
        <v>30797</v>
      </c>
      <c r="O101" s="164">
        <v>182</v>
      </c>
      <c r="P101" s="164">
        <v>0</v>
      </c>
    </row>
    <row r="102" spans="1:16" hidden="1" x14ac:dyDescent="0.9">
      <c r="A102">
        <v>30768</v>
      </c>
      <c r="B102" t="s">
        <v>108</v>
      </c>
      <c r="C102">
        <f>VLOOKUP(A102,Table91[],3,FALSE)</f>
        <v>172</v>
      </c>
      <c r="D102">
        <f>VLOOKUP(A102,Table91[],4,FALSE)</f>
        <v>0</v>
      </c>
      <c r="H102">
        <v>30805</v>
      </c>
      <c r="I102" t="s">
        <v>133</v>
      </c>
      <c r="J102">
        <v>483</v>
      </c>
      <c r="K102">
        <v>0</v>
      </c>
      <c r="N102" s="163">
        <v>30798</v>
      </c>
      <c r="O102" s="164">
        <v>68</v>
      </c>
      <c r="P102" s="164">
        <v>0</v>
      </c>
    </row>
    <row r="103" spans="1:16" hidden="1" x14ac:dyDescent="0.9">
      <c r="A103">
        <v>30762</v>
      </c>
      <c r="B103" t="s">
        <v>108</v>
      </c>
      <c r="C103">
        <f>VLOOKUP(A103,Table91[],3,FALSE)</f>
        <v>86</v>
      </c>
      <c r="D103">
        <f>VLOOKUP(A103,Table91[],4,FALSE)</f>
        <v>0</v>
      </c>
      <c r="H103">
        <v>30804</v>
      </c>
      <c r="I103" t="s">
        <v>133</v>
      </c>
      <c r="J103">
        <v>429</v>
      </c>
      <c r="K103">
        <v>0</v>
      </c>
      <c r="N103" s="163">
        <v>30800</v>
      </c>
      <c r="O103" s="164">
        <v>467</v>
      </c>
      <c r="P103" s="164">
        <v>467</v>
      </c>
    </row>
    <row r="104" spans="1:16" hidden="1" x14ac:dyDescent="0.9">
      <c r="A104">
        <v>30745</v>
      </c>
      <c r="B104" t="s">
        <v>108</v>
      </c>
      <c r="C104">
        <f>VLOOKUP(A104,Table91[],3,FALSE)</f>
        <v>1412</v>
      </c>
      <c r="D104">
        <f>VLOOKUP(A104,Table91[],4,FALSE)</f>
        <v>0</v>
      </c>
      <c r="H104">
        <v>30803</v>
      </c>
      <c r="I104" t="s">
        <v>119</v>
      </c>
      <c r="J104">
        <v>60</v>
      </c>
      <c r="K104">
        <v>60</v>
      </c>
      <c r="N104" s="163">
        <v>30801</v>
      </c>
      <c r="O104" s="164">
        <v>450</v>
      </c>
      <c r="P104" s="164">
        <v>0</v>
      </c>
    </row>
    <row r="105" spans="1:16" hidden="1" x14ac:dyDescent="0.9">
      <c r="A105">
        <v>30789</v>
      </c>
      <c r="B105" t="s">
        <v>108</v>
      </c>
      <c r="C105">
        <f>VLOOKUP(A105,Table91[],3,FALSE)</f>
        <v>23</v>
      </c>
      <c r="D105">
        <f>VLOOKUP(A105,Table91[],4,FALSE)</f>
        <v>0</v>
      </c>
      <c r="H105">
        <v>30802</v>
      </c>
      <c r="I105" t="s">
        <v>119</v>
      </c>
      <c r="J105">
        <v>228</v>
      </c>
      <c r="K105">
        <v>0</v>
      </c>
      <c r="N105" s="163">
        <v>30802</v>
      </c>
      <c r="O105" s="164">
        <v>228</v>
      </c>
      <c r="P105" s="164">
        <v>0</v>
      </c>
    </row>
    <row r="106" spans="1:16" hidden="1" x14ac:dyDescent="0.9">
      <c r="A106">
        <v>30793</v>
      </c>
      <c r="B106" t="s">
        <v>108</v>
      </c>
      <c r="C106">
        <f>VLOOKUP(A106,Table91[],3,FALSE)</f>
        <v>1056</v>
      </c>
      <c r="D106">
        <f>VLOOKUP(A106,Table91[],4,FALSE)</f>
        <v>0</v>
      </c>
      <c r="H106">
        <v>30801</v>
      </c>
      <c r="I106" t="s">
        <v>9</v>
      </c>
      <c r="J106">
        <v>450</v>
      </c>
      <c r="K106">
        <v>0</v>
      </c>
      <c r="N106" s="163">
        <v>30803</v>
      </c>
      <c r="O106" s="164">
        <v>60</v>
      </c>
      <c r="P106" s="164">
        <v>60</v>
      </c>
    </row>
    <row r="107" spans="1:16" hidden="1" x14ac:dyDescent="0.9">
      <c r="A107">
        <v>30800</v>
      </c>
      <c r="B107" t="s">
        <v>108</v>
      </c>
      <c r="C107">
        <f>VLOOKUP(A107,Table91[],3,FALSE)</f>
        <v>467</v>
      </c>
      <c r="D107">
        <f>VLOOKUP(A107,Table91[],4,FALSE)</f>
        <v>467</v>
      </c>
      <c r="H107">
        <v>30800</v>
      </c>
      <c r="I107" t="s">
        <v>12</v>
      </c>
      <c r="J107">
        <v>467</v>
      </c>
      <c r="K107">
        <v>467</v>
      </c>
      <c r="N107" s="163">
        <v>30804</v>
      </c>
      <c r="O107" s="164">
        <v>429</v>
      </c>
      <c r="P107" s="164">
        <v>0</v>
      </c>
    </row>
    <row r="108" spans="1:16" hidden="1" x14ac:dyDescent="0.9">
      <c r="A108">
        <v>30721</v>
      </c>
      <c r="B108" t="s">
        <v>108</v>
      </c>
      <c r="C108">
        <f>VLOOKUP(A108,Table91[],3,FALSE)</f>
        <v>465</v>
      </c>
      <c r="D108">
        <f>VLOOKUP(A108,Table91[],4,FALSE)</f>
        <v>0</v>
      </c>
      <c r="H108">
        <v>30798</v>
      </c>
      <c r="I108" t="s">
        <v>18</v>
      </c>
      <c r="J108">
        <v>68</v>
      </c>
      <c r="K108">
        <v>0</v>
      </c>
      <c r="N108" s="163">
        <v>30805</v>
      </c>
      <c r="O108" s="164">
        <v>483</v>
      </c>
      <c r="P108" s="164">
        <v>0</v>
      </c>
    </row>
    <row r="109" spans="1:16" hidden="1" x14ac:dyDescent="0.9">
      <c r="A109">
        <v>30637</v>
      </c>
      <c r="B109" t="s">
        <v>39</v>
      </c>
      <c r="C109">
        <f>VLOOKUP(A109,Table91[],3,FALSE)</f>
        <v>524</v>
      </c>
      <c r="D109">
        <f>VLOOKUP(A109,Table91[],4,FALSE)</f>
        <v>0</v>
      </c>
      <c r="H109">
        <v>30797</v>
      </c>
      <c r="I109" t="s">
        <v>133</v>
      </c>
      <c r="J109">
        <v>182</v>
      </c>
      <c r="K109">
        <v>0</v>
      </c>
      <c r="N109" s="163">
        <v>30807</v>
      </c>
      <c r="O109" s="164">
        <v>74</v>
      </c>
      <c r="P109" s="164">
        <v>0</v>
      </c>
    </row>
    <row r="110" spans="1:16" hidden="1" x14ac:dyDescent="0.9">
      <c r="A110">
        <v>30844</v>
      </c>
      <c r="B110" t="s">
        <v>39</v>
      </c>
      <c r="C110">
        <f>VLOOKUP(A110,Table91[],3,FALSE)</f>
        <v>459</v>
      </c>
      <c r="D110">
        <f>VLOOKUP(A110,Table91[],4,FALSE)</f>
        <v>0</v>
      </c>
      <c r="H110">
        <v>30796</v>
      </c>
      <c r="I110" t="s">
        <v>8</v>
      </c>
      <c r="J110">
        <v>495</v>
      </c>
      <c r="K110">
        <v>0</v>
      </c>
      <c r="N110" s="163">
        <v>30808</v>
      </c>
      <c r="O110" s="164">
        <v>392</v>
      </c>
      <c r="P110" s="164">
        <v>0</v>
      </c>
    </row>
    <row r="111" spans="1:16" hidden="1" x14ac:dyDescent="0.9">
      <c r="A111">
        <v>30484</v>
      </c>
      <c r="B111" t="s">
        <v>39</v>
      </c>
      <c r="C111">
        <f>VLOOKUP(A111,Table91[],3,FALSE)</f>
        <v>118</v>
      </c>
      <c r="D111">
        <f>VLOOKUP(A111,Table91[],4,FALSE)</f>
        <v>0</v>
      </c>
      <c r="H111">
        <v>30795</v>
      </c>
      <c r="I111" t="s">
        <v>111</v>
      </c>
      <c r="J111">
        <v>462</v>
      </c>
      <c r="K111">
        <v>0</v>
      </c>
      <c r="N111" s="163">
        <v>30809</v>
      </c>
      <c r="O111" s="164">
        <v>1151</v>
      </c>
      <c r="P111" s="164">
        <v>1151</v>
      </c>
    </row>
    <row r="112" spans="1:16" hidden="1" x14ac:dyDescent="0.9">
      <c r="A112">
        <v>30663</v>
      </c>
      <c r="B112" t="s">
        <v>39</v>
      </c>
      <c r="C112">
        <f>VLOOKUP(A112,Table91[],3,FALSE)</f>
        <v>91</v>
      </c>
      <c r="D112">
        <f>VLOOKUP(A112,Table91[],4,FALSE)</f>
        <v>0</v>
      </c>
      <c r="H112">
        <v>30794</v>
      </c>
      <c r="I112" t="s">
        <v>7</v>
      </c>
      <c r="J112">
        <v>611</v>
      </c>
      <c r="K112">
        <v>0</v>
      </c>
      <c r="N112" s="163">
        <v>30810</v>
      </c>
      <c r="O112" s="164">
        <v>592.65</v>
      </c>
      <c r="P112" s="164">
        <v>0</v>
      </c>
    </row>
    <row r="113" spans="1:16" hidden="1" x14ac:dyDescent="0.9">
      <c r="A113">
        <v>30673</v>
      </c>
      <c r="B113" t="s">
        <v>39</v>
      </c>
      <c r="C113">
        <f>VLOOKUP(A113,Table91[],3,FALSE)</f>
        <v>118</v>
      </c>
      <c r="D113">
        <f>VLOOKUP(A113,Table91[],4,FALSE)</f>
        <v>0</v>
      </c>
      <c r="H113">
        <v>30793</v>
      </c>
      <c r="I113" t="s">
        <v>12</v>
      </c>
      <c r="J113">
        <v>1056</v>
      </c>
      <c r="K113">
        <v>0</v>
      </c>
      <c r="N113" s="163">
        <v>30811</v>
      </c>
      <c r="O113" s="164">
        <v>992</v>
      </c>
      <c r="P113" s="164">
        <v>0</v>
      </c>
    </row>
    <row r="114" spans="1:16" hidden="1" x14ac:dyDescent="0.9">
      <c r="A114">
        <v>30195</v>
      </c>
      <c r="B114" t="s">
        <v>39</v>
      </c>
      <c r="C114">
        <f>VLOOKUP(A114,Table91[],3,FALSE)</f>
        <v>253</v>
      </c>
      <c r="D114">
        <f>VLOOKUP(A114,Table91[],4,FALSE)</f>
        <v>0</v>
      </c>
      <c r="H114">
        <v>30792</v>
      </c>
      <c r="I114" t="s">
        <v>15</v>
      </c>
      <c r="J114">
        <v>38</v>
      </c>
      <c r="K114">
        <v>0</v>
      </c>
      <c r="N114" s="163">
        <v>30812</v>
      </c>
      <c r="O114" s="164">
        <v>258</v>
      </c>
      <c r="P114" s="164">
        <v>0</v>
      </c>
    </row>
    <row r="115" spans="1:16" hidden="1" x14ac:dyDescent="0.9">
      <c r="A115">
        <v>30814</v>
      </c>
      <c r="B115" t="s">
        <v>39</v>
      </c>
      <c r="C115">
        <f>VLOOKUP(A115,Table91[],3,FALSE)</f>
        <v>608</v>
      </c>
      <c r="D115">
        <f>VLOOKUP(A115,Table91[],4,FALSE)</f>
        <v>0</v>
      </c>
      <c r="H115">
        <v>30791</v>
      </c>
      <c r="I115" t="s">
        <v>11</v>
      </c>
      <c r="J115">
        <v>503</v>
      </c>
      <c r="K115">
        <v>0</v>
      </c>
      <c r="N115" s="163">
        <v>30813</v>
      </c>
      <c r="O115" s="164">
        <v>437</v>
      </c>
      <c r="P115" s="164">
        <v>0</v>
      </c>
    </row>
    <row r="116" spans="1:16" hidden="1" x14ac:dyDescent="0.9">
      <c r="A116">
        <v>30748</v>
      </c>
      <c r="B116" t="s">
        <v>39</v>
      </c>
      <c r="C116">
        <f>VLOOKUP(A116,Table91[],3,FALSE)</f>
        <v>152</v>
      </c>
      <c r="D116">
        <f>VLOOKUP(A116,Table91[],4,FALSE)</f>
        <v>0</v>
      </c>
      <c r="H116">
        <v>30790</v>
      </c>
      <c r="I116" t="s">
        <v>7</v>
      </c>
      <c r="J116">
        <v>1133</v>
      </c>
      <c r="K116">
        <v>0</v>
      </c>
      <c r="N116" s="163">
        <v>30814</v>
      </c>
      <c r="O116" s="164">
        <v>608</v>
      </c>
      <c r="P116" s="164">
        <v>0</v>
      </c>
    </row>
    <row r="117" spans="1:16" hidden="1" x14ac:dyDescent="0.9">
      <c r="A117">
        <v>30724</v>
      </c>
      <c r="B117" t="s">
        <v>39</v>
      </c>
      <c r="C117">
        <f>VLOOKUP(A117,Table91[],3,FALSE)</f>
        <v>105</v>
      </c>
      <c r="D117">
        <f>VLOOKUP(A117,Table91[],4,FALSE)</f>
        <v>0</v>
      </c>
      <c r="H117">
        <v>30789</v>
      </c>
      <c r="I117" t="s">
        <v>12</v>
      </c>
      <c r="J117">
        <v>23</v>
      </c>
      <c r="K117">
        <v>0</v>
      </c>
      <c r="N117" s="163">
        <v>30815</v>
      </c>
      <c r="O117" s="164">
        <v>524.29999999999995</v>
      </c>
      <c r="P117" s="164">
        <v>0</v>
      </c>
    </row>
    <row r="118" spans="1:16" hidden="1" x14ac:dyDescent="0.9">
      <c r="A118">
        <v>30787</v>
      </c>
      <c r="B118" t="s">
        <v>39</v>
      </c>
      <c r="C118">
        <f>VLOOKUP(A118,Table91[],3,FALSE)</f>
        <v>695</v>
      </c>
      <c r="D118">
        <f>VLOOKUP(A118,Table91[],4,FALSE)</f>
        <v>0</v>
      </c>
      <c r="H118">
        <v>30788</v>
      </c>
      <c r="I118" t="s">
        <v>20</v>
      </c>
      <c r="J118">
        <v>935</v>
      </c>
      <c r="K118">
        <v>0</v>
      </c>
      <c r="N118" s="163">
        <v>30817</v>
      </c>
      <c r="O118" s="164">
        <v>191</v>
      </c>
      <c r="P118" s="164">
        <v>191</v>
      </c>
    </row>
    <row r="119" spans="1:16" hidden="1" x14ac:dyDescent="0.9">
      <c r="A119">
        <v>30764</v>
      </c>
      <c r="B119" t="s">
        <v>39</v>
      </c>
      <c r="C119">
        <f>VLOOKUP(A119,Table91[],3,FALSE)</f>
        <v>73</v>
      </c>
      <c r="D119">
        <f>VLOOKUP(A119,Table91[],4,FALSE)</f>
        <v>0</v>
      </c>
      <c r="H119">
        <v>30787</v>
      </c>
      <c r="I119" t="s">
        <v>20</v>
      </c>
      <c r="J119">
        <v>695</v>
      </c>
      <c r="K119">
        <v>0</v>
      </c>
      <c r="N119" s="163">
        <v>30818</v>
      </c>
      <c r="O119" s="164">
        <v>572</v>
      </c>
      <c r="P119" s="164">
        <v>0</v>
      </c>
    </row>
    <row r="120" spans="1:16" hidden="1" x14ac:dyDescent="0.9">
      <c r="A120">
        <v>30788</v>
      </c>
      <c r="B120" t="s">
        <v>39</v>
      </c>
      <c r="C120">
        <f>VLOOKUP(A120,Table91[],3,FALSE)</f>
        <v>935</v>
      </c>
      <c r="D120">
        <f>VLOOKUP(A120,Table91[],4,FALSE)</f>
        <v>0</v>
      </c>
      <c r="H120">
        <v>30786</v>
      </c>
      <c r="I120" t="s">
        <v>7</v>
      </c>
      <c r="J120">
        <v>436</v>
      </c>
      <c r="K120">
        <v>0</v>
      </c>
      <c r="N120" s="163">
        <v>30821</v>
      </c>
      <c r="O120" s="164">
        <v>549.65</v>
      </c>
      <c r="P120" s="164">
        <v>0</v>
      </c>
    </row>
    <row r="121" spans="1:16" hidden="1" x14ac:dyDescent="0.9">
      <c r="A121">
        <v>30848</v>
      </c>
      <c r="B121" t="s">
        <v>39</v>
      </c>
      <c r="C121">
        <f>VLOOKUP(A121,Table91[],3,FALSE)</f>
        <v>699</v>
      </c>
      <c r="D121">
        <f>VLOOKUP(A121,Table91[],4,FALSE)</f>
        <v>0</v>
      </c>
      <c r="H121">
        <v>30785</v>
      </c>
      <c r="I121" t="s">
        <v>9</v>
      </c>
      <c r="J121">
        <v>2167</v>
      </c>
      <c r="K121">
        <v>2167</v>
      </c>
      <c r="N121" s="163">
        <v>30822</v>
      </c>
      <c r="O121" s="164">
        <v>495</v>
      </c>
      <c r="P121" s="164">
        <v>0</v>
      </c>
    </row>
    <row r="122" spans="1:16" hidden="1" x14ac:dyDescent="0.9">
      <c r="A122">
        <v>30830</v>
      </c>
      <c r="B122" t="s">
        <v>39</v>
      </c>
      <c r="C122">
        <f>VLOOKUP(A122,Table91[],3,FALSE)</f>
        <v>473</v>
      </c>
      <c r="D122">
        <f>VLOOKUP(A122,Table91[],4,FALSE)</f>
        <v>0</v>
      </c>
      <c r="H122">
        <v>30784</v>
      </c>
      <c r="I122" t="s">
        <v>11</v>
      </c>
      <c r="J122">
        <v>695</v>
      </c>
      <c r="K122">
        <v>695</v>
      </c>
      <c r="N122" s="163">
        <v>30823</v>
      </c>
      <c r="O122" s="164">
        <v>452</v>
      </c>
      <c r="P122" s="164">
        <v>0</v>
      </c>
    </row>
    <row r="123" spans="1:16" hidden="1" x14ac:dyDescent="0.9">
      <c r="A123">
        <v>30740</v>
      </c>
      <c r="B123" t="s">
        <v>39</v>
      </c>
      <c r="C123">
        <f>VLOOKUP(A123,Table91[],3,FALSE)</f>
        <v>2403</v>
      </c>
      <c r="D123">
        <f>VLOOKUP(A123,Table91[],4,FALSE)</f>
        <v>0</v>
      </c>
      <c r="H123">
        <v>30783</v>
      </c>
      <c r="I123" t="s">
        <v>11</v>
      </c>
      <c r="J123">
        <v>1788</v>
      </c>
      <c r="K123">
        <v>0</v>
      </c>
      <c r="N123" s="163">
        <v>30824</v>
      </c>
      <c r="O123" s="164">
        <v>578</v>
      </c>
      <c r="P123" s="164">
        <v>0</v>
      </c>
    </row>
    <row r="124" spans="1:16" hidden="1" x14ac:dyDescent="0.9">
      <c r="A124">
        <v>30688</v>
      </c>
      <c r="B124" t="s">
        <v>39</v>
      </c>
      <c r="C124">
        <f>VLOOKUP(A124,Table91[],3,FALSE)</f>
        <v>515</v>
      </c>
      <c r="D124">
        <f>VLOOKUP(A124,Table91[],4,FALSE)</f>
        <v>515</v>
      </c>
      <c r="H124">
        <v>30782</v>
      </c>
      <c r="I124" t="s">
        <v>9</v>
      </c>
      <c r="J124">
        <v>496</v>
      </c>
      <c r="K124">
        <v>0</v>
      </c>
      <c r="N124" s="163">
        <v>30826</v>
      </c>
      <c r="O124" s="164">
        <v>501</v>
      </c>
      <c r="P124" s="164">
        <v>0</v>
      </c>
    </row>
    <row r="125" spans="1:16" hidden="1" x14ac:dyDescent="0.9">
      <c r="A125">
        <v>30842</v>
      </c>
      <c r="B125" t="s">
        <v>39</v>
      </c>
      <c r="C125">
        <f>VLOOKUP(A125,Table91[],3,FALSE)</f>
        <v>1018</v>
      </c>
      <c r="D125">
        <f>VLOOKUP(A125,Table91[],4,FALSE)</f>
        <v>0</v>
      </c>
      <c r="H125">
        <v>30781</v>
      </c>
      <c r="I125" t="s">
        <v>111</v>
      </c>
      <c r="J125">
        <v>452</v>
      </c>
      <c r="K125">
        <v>0</v>
      </c>
      <c r="N125" s="163">
        <v>30828</v>
      </c>
      <c r="O125" s="164">
        <v>490</v>
      </c>
      <c r="P125" s="164">
        <v>0</v>
      </c>
    </row>
    <row r="126" spans="1:16" hidden="1" x14ac:dyDescent="0.9">
      <c r="A126">
        <v>30746</v>
      </c>
      <c r="B126" t="s">
        <v>46</v>
      </c>
      <c r="C126">
        <f>VLOOKUP(A126,Table91[],3,FALSE)</f>
        <v>50</v>
      </c>
      <c r="D126">
        <f>VLOOKUP(A126,Table91[],4,FALSE)</f>
        <v>50</v>
      </c>
      <c r="H126">
        <v>30779</v>
      </c>
      <c r="I126" t="s">
        <v>9</v>
      </c>
      <c r="J126">
        <v>23</v>
      </c>
      <c r="K126">
        <v>0</v>
      </c>
      <c r="N126" s="163">
        <v>30829</v>
      </c>
      <c r="O126" s="164">
        <v>542</v>
      </c>
      <c r="P126" s="164">
        <v>542</v>
      </c>
    </row>
    <row r="127" spans="1:16" hidden="1" x14ac:dyDescent="0.9">
      <c r="A127">
        <v>30807</v>
      </c>
      <c r="B127" t="s">
        <v>46</v>
      </c>
      <c r="C127">
        <f>VLOOKUP(A127,Table91[],3,FALSE)</f>
        <v>74</v>
      </c>
      <c r="D127">
        <f>VLOOKUP(A127,Table91[],4,FALSE)</f>
        <v>0</v>
      </c>
      <c r="H127">
        <v>30778</v>
      </c>
      <c r="I127" t="s">
        <v>7</v>
      </c>
      <c r="J127">
        <v>908</v>
      </c>
      <c r="K127">
        <v>0</v>
      </c>
      <c r="N127" s="163">
        <v>30830</v>
      </c>
      <c r="O127" s="164">
        <v>473</v>
      </c>
      <c r="P127" s="164">
        <v>0</v>
      </c>
    </row>
    <row r="128" spans="1:16" hidden="1" x14ac:dyDescent="0.9">
      <c r="A128">
        <v>30750</v>
      </c>
      <c r="B128" t="s">
        <v>46</v>
      </c>
      <c r="C128">
        <f>VLOOKUP(A128,Table91[],3,FALSE)</f>
        <v>522</v>
      </c>
      <c r="D128">
        <f>VLOOKUP(A128,Table91[],4,FALSE)</f>
        <v>0</v>
      </c>
      <c r="H128">
        <v>30777</v>
      </c>
      <c r="I128" t="s">
        <v>8</v>
      </c>
      <c r="J128">
        <v>439</v>
      </c>
      <c r="K128">
        <v>0</v>
      </c>
      <c r="N128" s="163">
        <v>30831</v>
      </c>
      <c r="O128" s="164">
        <v>985</v>
      </c>
      <c r="P128" s="164">
        <v>0</v>
      </c>
    </row>
    <row r="129" spans="1:16" hidden="1" x14ac:dyDescent="0.9">
      <c r="A129">
        <v>30765</v>
      </c>
      <c r="B129" t="s">
        <v>46</v>
      </c>
      <c r="C129">
        <f>VLOOKUP(A129,Table91[],3,FALSE)</f>
        <v>27</v>
      </c>
      <c r="D129">
        <f>VLOOKUP(A129,Table91[],4,FALSE)</f>
        <v>0</v>
      </c>
      <c r="H129">
        <v>30776</v>
      </c>
      <c r="I129" t="s">
        <v>18</v>
      </c>
      <c r="J129">
        <v>705</v>
      </c>
      <c r="K129">
        <v>0</v>
      </c>
      <c r="N129" s="163">
        <v>30832</v>
      </c>
      <c r="O129" s="164">
        <v>1022</v>
      </c>
      <c r="P129" s="164">
        <v>0</v>
      </c>
    </row>
    <row r="130" spans="1:16" hidden="1" x14ac:dyDescent="0.9">
      <c r="A130">
        <v>30735</v>
      </c>
      <c r="B130" t="s">
        <v>46</v>
      </c>
      <c r="C130">
        <f>VLOOKUP(A130,Table91[],3,FALSE)</f>
        <v>41</v>
      </c>
      <c r="D130">
        <f>VLOOKUP(A130,Table91[],4,FALSE)</f>
        <v>0</v>
      </c>
      <c r="H130">
        <v>30775</v>
      </c>
      <c r="I130" t="s">
        <v>119</v>
      </c>
      <c r="J130">
        <v>1069</v>
      </c>
      <c r="K130">
        <v>0</v>
      </c>
      <c r="N130" s="163">
        <v>30833</v>
      </c>
      <c r="O130" s="164">
        <v>130</v>
      </c>
      <c r="P130" s="164">
        <v>0</v>
      </c>
    </row>
    <row r="131" spans="1:16" hidden="1" x14ac:dyDescent="0.9">
      <c r="A131">
        <v>30792</v>
      </c>
      <c r="B131" t="s">
        <v>46</v>
      </c>
      <c r="C131">
        <f>VLOOKUP(A131,Table91[],3,FALSE)</f>
        <v>38</v>
      </c>
      <c r="D131">
        <f>VLOOKUP(A131,Table91[],4,FALSE)</f>
        <v>0</v>
      </c>
      <c r="H131">
        <v>30774</v>
      </c>
      <c r="I131" t="s">
        <v>9</v>
      </c>
      <c r="J131">
        <v>343</v>
      </c>
      <c r="K131">
        <v>0</v>
      </c>
      <c r="N131" s="163">
        <v>30834</v>
      </c>
      <c r="O131" s="164">
        <v>156</v>
      </c>
      <c r="P131" s="164">
        <v>0</v>
      </c>
    </row>
    <row r="132" spans="1:16" hidden="1" x14ac:dyDescent="0.9">
      <c r="A132">
        <v>30768</v>
      </c>
      <c r="B132" t="s">
        <v>46</v>
      </c>
      <c r="C132">
        <f>VLOOKUP(A132,Table91[],3,FALSE)</f>
        <v>172</v>
      </c>
      <c r="D132">
        <f>VLOOKUP(A132,Table91[],4,FALSE)</f>
        <v>0</v>
      </c>
      <c r="H132">
        <v>30773</v>
      </c>
      <c r="I132" t="s">
        <v>9</v>
      </c>
      <c r="J132">
        <v>204</v>
      </c>
      <c r="K132">
        <v>0</v>
      </c>
      <c r="N132" s="163">
        <v>30835</v>
      </c>
      <c r="O132" s="164">
        <v>454</v>
      </c>
      <c r="P132" s="164">
        <v>0</v>
      </c>
    </row>
    <row r="133" spans="1:16" hidden="1" x14ac:dyDescent="0.9">
      <c r="A133">
        <v>30818</v>
      </c>
      <c r="B133" t="s">
        <v>46</v>
      </c>
      <c r="C133">
        <f>VLOOKUP(A133,Table91[],3,FALSE)</f>
        <v>572</v>
      </c>
      <c r="D133">
        <f>VLOOKUP(A133,Table91[],4,FALSE)</f>
        <v>0</v>
      </c>
      <c r="H133">
        <v>30772</v>
      </c>
      <c r="I133" t="s">
        <v>15</v>
      </c>
      <c r="J133">
        <v>1072</v>
      </c>
      <c r="K133">
        <v>0</v>
      </c>
      <c r="N133" s="163">
        <v>30837</v>
      </c>
      <c r="O133" s="164">
        <v>2235</v>
      </c>
      <c r="P133" s="164">
        <v>0</v>
      </c>
    </row>
    <row r="134" spans="1:16" hidden="1" x14ac:dyDescent="0.9">
      <c r="A134">
        <v>30717</v>
      </c>
      <c r="B134" t="s">
        <v>46</v>
      </c>
      <c r="C134">
        <f>VLOOKUP(A134,Table91[],3,FALSE)</f>
        <v>468</v>
      </c>
      <c r="D134">
        <f>VLOOKUP(A134,Table91[],4,FALSE)</f>
        <v>0</v>
      </c>
      <c r="H134">
        <v>30771</v>
      </c>
      <c r="I134" t="s">
        <v>8</v>
      </c>
      <c r="J134">
        <v>497</v>
      </c>
      <c r="K134">
        <v>0</v>
      </c>
      <c r="N134" s="163">
        <v>30840</v>
      </c>
      <c r="O134" s="164">
        <v>527</v>
      </c>
      <c r="P134" s="164">
        <v>0</v>
      </c>
    </row>
    <row r="135" spans="1:16" hidden="1" x14ac:dyDescent="0.9">
      <c r="A135">
        <v>30772</v>
      </c>
      <c r="B135" t="s">
        <v>46</v>
      </c>
      <c r="C135">
        <f>VLOOKUP(A135,Table91[],3,FALSE)</f>
        <v>1072</v>
      </c>
      <c r="D135">
        <f>VLOOKUP(A135,Table91[],4,FALSE)</f>
        <v>0</v>
      </c>
      <c r="H135">
        <v>30770</v>
      </c>
      <c r="I135" t="s">
        <v>91</v>
      </c>
      <c r="J135">
        <v>515</v>
      </c>
      <c r="K135">
        <v>0</v>
      </c>
      <c r="N135" s="163">
        <v>30842</v>
      </c>
      <c r="O135" s="164">
        <v>1018</v>
      </c>
      <c r="P135" s="164">
        <v>0</v>
      </c>
    </row>
    <row r="136" spans="1:16" hidden="1" x14ac:dyDescent="0.9">
      <c r="A136">
        <v>30395</v>
      </c>
      <c r="B136" t="s">
        <v>46</v>
      </c>
      <c r="C136">
        <f>VLOOKUP(A136,Table91[],3,FALSE)</f>
        <v>3528.65</v>
      </c>
      <c r="D136">
        <f>VLOOKUP(A136,Table91[],4,FALSE)</f>
        <v>0</v>
      </c>
      <c r="H136">
        <v>30769</v>
      </c>
      <c r="I136" t="s">
        <v>7</v>
      </c>
      <c r="J136">
        <v>173</v>
      </c>
      <c r="K136">
        <v>0</v>
      </c>
      <c r="N136" s="163">
        <v>30843</v>
      </c>
      <c r="O136" s="164">
        <v>30</v>
      </c>
      <c r="P136" s="164">
        <v>0</v>
      </c>
    </row>
    <row r="137" spans="1:16" hidden="1" x14ac:dyDescent="0.9">
      <c r="A137">
        <v>30868</v>
      </c>
      <c r="B137" t="s">
        <v>46</v>
      </c>
      <c r="C137">
        <f>VLOOKUP(A137,Table91[],3,FALSE)</f>
        <v>504</v>
      </c>
      <c r="D137">
        <f>VLOOKUP(A137,Table91[],4,FALSE)</f>
        <v>0</v>
      </c>
      <c r="H137">
        <v>30768</v>
      </c>
      <c r="I137" t="s">
        <v>15</v>
      </c>
      <c r="J137">
        <v>172</v>
      </c>
      <c r="K137">
        <v>0</v>
      </c>
      <c r="N137" s="163">
        <v>30844</v>
      </c>
      <c r="O137" s="164">
        <v>459</v>
      </c>
      <c r="P137" s="164">
        <v>0</v>
      </c>
    </row>
    <row r="138" spans="1:16" hidden="1" x14ac:dyDescent="0.9">
      <c r="A138">
        <v>30482</v>
      </c>
      <c r="B138" t="s">
        <v>46</v>
      </c>
      <c r="C138">
        <f>VLOOKUP(A138,Table91[],3,FALSE)</f>
        <v>444</v>
      </c>
      <c r="D138">
        <f>VLOOKUP(A138,Table91[],4,FALSE)</f>
        <v>0</v>
      </c>
      <c r="H138">
        <v>30767</v>
      </c>
      <c r="I138" t="s">
        <v>7</v>
      </c>
      <c r="J138">
        <v>1147</v>
      </c>
      <c r="K138">
        <v>0</v>
      </c>
      <c r="N138" s="163">
        <v>30845</v>
      </c>
      <c r="O138" s="164">
        <v>354</v>
      </c>
      <c r="P138" s="164">
        <v>0</v>
      </c>
    </row>
    <row r="139" spans="1:16" hidden="1" x14ac:dyDescent="0.9">
      <c r="A139">
        <v>30781</v>
      </c>
      <c r="B139" t="s">
        <v>110</v>
      </c>
      <c r="C139">
        <f>VLOOKUP(A139,Table91[],3,FALSE)</f>
        <v>452</v>
      </c>
      <c r="D139">
        <f>VLOOKUP(A139,Table91[],4,FALSE)</f>
        <v>0</v>
      </c>
      <c r="H139">
        <v>30766</v>
      </c>
      <c r="I139" t="s">
        <v>91</v>
      </c>
      <c r="J139">
        <v>595</v>
      </c>
      <c r="K139">
        <v>0</v>
      </c>
      <c r="N139" s="163">
        <v>30846</v>
      </c>
      <c r="O139" s="164">
        <v>392.65</v>
      </c>
      <c r="P139" s="164">
        <v>0</v>
      </c>
    </row>
    <row r="140" spans="1:16" hidden="1" x14ac:dyDescent="0.9">
      <c r="A140">
        <v>30795</v>
      </c>
      <c r="B140" t="s">
        <v>110</v>
      </c>
      <c r="C140">
        <f>VLOOKUP(A140,Table91[],3,FALSE)</f>
        <v>462</v>
      </c>
      <c r="D140">
        <f>VLOOKUP(A140,Table91[],4,FALSE)</f>
        <v>0</v>
      </c>
      <c r="H140">
        <v>30765</v>
      </c>
      <c r="I140" t="s">
        <v>15</v>
      </c>
      <c r="J140">
        <v>27</v>
      </c>
      <c r="K140">
        <v>0</v>
      </c>
      <c r="N140" s="163">
        <v>30848</v>
      </c>
      <c r="O140" s="164">
        <v>699</v>
      </c>
      <c r="P140" s="164">
        <v>0</v>
      </c>
    </row>
    <row r="141" spans="1:16" hidden="1" x14ac:dyDescent="0.9">
      <c r="A141">
        <v>30763</v>
      </c>
      <c r="B141" t="s">
        <v>110</v>
      </c>
      <c r="C141">
        <f>VLOOKUP(A141,Table91[],3,FALSE)</f>
        <v>512</v>
      </c>
      <c r="D141">
        <f>VLOOKUP(A141,Table91[],4,FALSE)</f>
        <v>0</v>
      </c>
      <c r="H141">
        <v>30764</v>
      </c>
      <c r="I141" t="s">
        <v>20</v>
      </c>
      <c r="J141">
        <v>73</v>
      </c>
      <c r="K141">
        <v>0</v>
      </c>
      <c r="N141" s="163">
        <v>30857</v>
      </c>
      <c r="O141" s="164">
        <v>505</v>
      </c>
      <c r="P141" s="164">
        <v>0</v>
      </c>
    </row>
    <row r="142" spans="1:16" hidden="1" x14ac:dyDescent="0.9">
      <c r="A142">
        <v>30823</v>
      </c>
      <c r="B142" t="s">
        <v>110</v>
      </c>
      <c r="C142">
        <f>VLOOKUP(A142,Table91[],3,FALSE)</f>
        <v>452</v>
      </c>
      <c r="D142">
        <f>VLOOKUP(A142,Table91[],4,FALSE)</f>
        <v>0</v>
      </c>
      <c r="H142">
        <v>30763</v>
      </c>
      <c r="I142" t="s">
        <v>111</v>
      </c>
      <c r="J142">
        <v>512</v>
      </c>
      <c r="K142">
        <v>0</v>
      </c>
      <c r="N142" s="163">
        <v>30861</v>
      </c>
      <c r="O142" s="164">
        <v>471</v>
      </c>
      <c r="P142" s="164">
        <v>0</v>
      </c>
    </row>
    <row r="143" spans="1:16" hidden="1" x14ac:dyDescent="0.9">
      <c r="A143">
        <v>30679</v>
      </c>
      <c r="B143" t="s">
        <v>110</v>
      </c>
      <c r="C143">
        <f>VLOOKUP(A143,Table91[],3,FALSE)</f>
        <v>1929</v>
      </c>
      <c r="D143">
        <f>VLOOKUP(A143,Table91[],4,FALSE)</f>
        <v>0</v>
      </c>
      <c r="H143">
        <v>30762</v>
      </c>
      <c r="I143" t="s">
        <v>12</v>
      </c>
      <c r="J143">
        <v>86</v>
      </c>
      <c r="K143">
        <v>0</v>
      </c>
      <c r="N143" s="163">
        <v>30864</v>
      </c>
      <c r="O143" s="164">
        <v>1414</v>
      </c>
      <c r="P143" s="164">
        <v>0</v>
      </c>
    </row>
    <row r="144" spans="1:16" hidden="1" x14ac:dyDescent="0.9">
      <c r="A144">
        <v>30883</v>
      </c>
      <c r="B144" t="s">
        <v>2</v>
      </c>
      <c r="C144">
        <f>VLOOKUP(A144,Table91[],3,FALSE)</f>
        <v>496</v>
      </c>
      <c r="D144">
        <f>VLOOKUP(A144,Table91[],4,FALSE)</f>
        <v>496</v>
      </c>
      <c r="H144">
        <v>30761</v>
      </c>
      <c r="I144" t="s">
        <v>173</v>
      </c>
      <c r="J144">
        <v>492</v>
      </c>
      <c r="K144">
        <v>0</v>
      </c>
      <c r="N144" s="163">
        <v>30868</v>
      </c>
      <c r="O144" s="164">
        <v>504</v>
      </c>
      <c r="P144" s="164">
        <v>0</v>
      </c>
    </row>
    <row r="145" spans="1:16" hidden="1" x14ac:dyDescent="0.9">
      <c r="A145">
        <v>30869</v>
      </c>
      <c r="B145" t="s">
        <v>2</v>
      </c>
      <c r="C145">
        <f>VLOOKUP(A145,Table91[],3,FALSE)</f>
        <v>718</v>
      </c>
      <c r="D145">
        <f>VLOOKUP(A145,Table91[],4,FALSE)</f>
        <v>0</v>
      </c>
      <c r="H145">
        <v>30760</v>
      </c>
      <c r="I145" t="s">
        <v>7</v>
      </c>
      <c r="J145">
        <v>0</v>
      </c>
      <c r="K145">
        <v>0</v>
      </c>
      <c r="N145" s="163">
        <v>30883</v>
      </c>
      <c r="O145" s="164">
        <v>496</v>
      </c>
      <c r="P145" s="164">
        <v>496</v>
      </c>
    </row>
    <row r="146" spans="1:16" hidden="1" x14ac:dyDescent="0.9">
      <c r="A146">
        <v>30827</v>
      </c>
      <c r="B146" t="s">
        <v>2</v>
      </c>
      <c r="C146">
        <f>VLOOKUP(A146,Table91[],3,FALSE)</f>
        <v>618</v>
      </c>
      <c r="D146">
        <f>VLOOKUP(A146,Table91[],4,FALSE)</f>
        <v>0</v>
      </c>
      <c r="H146">
        <v>30759</v>
      </c>
      <c r="I146" t="s">
        <v>173</v>
      </c>
      <c r="J146">
        <v>453</v>
      </c>
      <c r="K146">
        <v>0</v>
      </c>
      <c r="N146" s="163">
        <v>30869</v>
      </c>
      <c r="O146" s="164">
        <v>718</v>
      </c>
      <c r="P146" s="164">
        <v>0</v>
      </c>
    </row>
    <row r="147" spans="1:16" hidden="1" x14ac:dyDescent="0.9">
      <c r="A147">
        <v>30856</v>
      </c>
      <c r="B147" t="s">
        <v>2</v>
      </c>
      <c r="C147">
        <f>VLOOKUP(A147,Table91[],3,FALSE)</f>
        <v>600</v>
      </c>
      <c r="D147">
        <f>VLOOKUP(A147,Table91[],4,FALSE)</f>
        <v>0</v>
      </c>
      <c r="H147">
        <v>30758</v>
      </c>
      <c r="I147" t="s">
        <v>9</v>
      </c>
      <c r="J147">
        <v>435</v>
      </c>
      <c r="K147">
        <v>0</v>
      </c>
      <c r="N147" s="163">
        <v>30827</v>
      </c>
      <c r="O147" s="164">
        <v>618</v>
      </c>
      <c r="P147" s="164">
        <v>0</v>
      </c>
    </row>
    <row r="148" spans="1:16" hidden="1" x14ac:dyDescent="0.9">
      <c r="A148">
        <v>30836</v>
      </c>
      <c r="B148" t="s">
        <v>2</v>
      </c>
      <c r="C148">
        <f>VLOOKUP(A148,Table91[],3,FALSE)</f>
        <v>626</v>
      </c>
      <c r="D148">
        <f>VLOOKUP(A148,Table91[],4,FALSE)</f>
        <v>0</v>
      </c>
      <c r="H148">
        <v>30757</v>
      </c>
      <c r="I148" t="s">
        <v>7</v>
      </c>
      <c r="J148">
        <v>790</v>
      </c>
      <c r="K148">
        <v>0</v>
      </c>
      <c r="N148" s="163">
        <v>30856</v>
      </c>
      <c r="O148" s="164">
        <v>600</v>
      </c>
      <c r="P148" s="164">
        <v>0</v>
      </c>
    </row>
    <row r="149" spans="1:16" hidden="1" x14ac:dyDescent="0.9">
      <c r="A149">
        <v>30851</v>
      </c>
      <c r="B149" t="s">
        <v>2</v>
      </c>
      <c r="C149">
        <f>VLOOKUP(A149,Table91[],3,FALSE)</f>
        <v>23</v>
      </c>
      <c r="D149">
        <f>VLOOKUP(A149,Table91[],4,FALSE)</f>
        <v>0</v>
      </c>
      <c r="H149">
        <v>30756</v>
      </c>
      <c r="I149" t="s">
        <v>7</v>
      </c>
      <c r="J149">
        <v>102</v>
      </c>
      <c r="K149">
        <v>0</v>
      </c>
      <c r="N149" s="163">
        <v>30836</v>
      </c>
      <c r="O149" s="164">
        <v>626</v>
      </c>
      <c r="P149" s="164">
        <v>0</v>
      </c>
    </row>
    <row r="150" spans="1:16" hidden="1" x14ac:dyDescent="0.9">
      <c r="A150">
        <v>30806</v>
      </c>
      <c r="B150" t="s">
        <v>2</v>
      </c>
      <c r="C150">
        <f>VLOOKUP(A150,Table91[],3,FALSE)</f>
        <v>447</v>
      </c>
      <c r="D150">
        <f>VLOOKUP(A150,Table91[],4,FALSE)</f>
        <v>0</v>
      </c>
      <c r="H150">
        <v>30755</v>
      </c>
      <c r="I150" t="s">
        <v>11</v>
      </c>
      <c r="J150">
        <v>556</v>
      </c>
      <c r="K150">
        <v>556</v>
      </c>
      <c r="N150" s="163">
        <v>30851</v>
      </c>
      <c r="O150" s="164">
        <v>23</v>
      </c>
      <c r="P150" s="164">
        <v>0</v>
      </c>
    </row>
    <row r="151" spans="1:16" hidden="1" x14ac:dyDescent="0.9">
      <c r="A151">
        <v>30866</v>
      </c>
      <c r="B151" t="s">
        <v>2</v>
      </c>
      <c r="C151">
        <f>VLOOKUP(A151,Table91[],3,FALSE)</f>
        <v>510</v>
      </c>
      <c r="D151">
        <f>VLOOKUP(A151,Table91[],4,FALSE)</f>
        <v>0</v>
      </c>
      <c r="H151">
        <v>30754</v>
      </c>
      <c r="I151" t="s">
        <v>133</v>
      </c>
      <c r="J151">
        <v>25</v>
      </c>
      <c r="K151">
        <v>0</v>
      </c>
      <c r="N151" s="163">
        <v>30806</v>
      </c>
      <c r="O151" s="164">
        <v>447</v>
      </c>
      <c r="P151" s="164">
        <v>0</v>
      </c>
    </row>
    <row r="152" spans="1:16" hidden="1" x14ac:dyDescent="0.9">
      <c r="A152">
        <v>30896</v>
      </c>
      <c r="B152" t="s">
        <v>2</v>
      </c>
      <c r="C152">
        <f>VLOOKUP(A152,Table91[],3,FALSE)</f>
        <v>514</v>
      </c>
      <c r="D152">
        <f>VLOOKUP(A152,Table91[],4,FALSE)</f>
        <v>0</v>
      </c>
      <c r="H152">
        <v>30753</v>
      </c>
      <c r="I152" t="s">
        <v>91</v>
      </c>
      <c r="J152">
        <v>534</v>
      </c>
      <c r="K152">
        <v>0</v>
      </c>
      <c r="N152" s="163">
        <v>30866</v>
      </c>
      <c r="O152" s="164">
        <v>510</v>
      </c>
      <c r="P152" s="164">
        <v>0</v>
      </c>
    </row>
    <row r="153" spans="1:16" hidden="1" x14ac:dyDescent="0.9">
      <c r="A153">
        <v>30885</v>
      </c>
      <c r="B153" t="s">
        <v>2</v>
      </c>
      <c r="C153">
        <f>VLOOKUP(A153,Table91[],3,FALSE)</f>
        <v>426</v>
      </c>
      <c r="D153">
        <f>VLOOKUP(A153,Table91[],4,FALSE)</f>
        <v>0</v>
      </c>
      <c r="H153">
        <v>30752</v>
      </c>
      <c r="I153" t="s">
        <v>7</v>
      </c>
      <c r="J153">
        <v>686</v>
      </c>
      <c r="K153">
        <v>0</v>
      </c>
      <c r="N153" s="163">
        <v>30896</v>
      </c>
      <c r="O153" s="164">
        <v>514</v>
      </c>
      <c r="P153" s="164">
        <v>0</v>
      </c>
    </row>
    <row r="154" spans="1:16" hidden="1" x14ac:dyDescent="0.9">
      <c r="A154">
        <v>30855</v>
      </c>
      <c r="B154" t="s">
        <v>2</v>
      </c>
      <c r="C154">
        <f>VLOOKUP(A154,Table91[],3,FALSE)</f>
        <v>2315.8000000000002</v>
      </c>
      <c r="D154">
        <f>VLOOKUP(A154,Table91[],4,FALSE)</f>
        <v>0</v>
      </c>
      <c r="H154">
        <v>30751</v>
      </c>
      <c r="I154" t="s">
        <v>91</v>
      </c>
      <c r="J154">
        <v>853</v>
      </c>
      <c r="K154">
        <v>0</v>
      </c>
      <c r="N154" s="163">
        <v>30885</v>
      </c>
      <c r="O154" s="164">
        <v>426</v>
      </c>
      <c r="P154" s="164">
        <v>0</v>
      </c>
    </row>
    <row r="155" spans="1:16" hidden="1" x14ac:dyDescent="0.9">
      <c r="A155">
        <v>30786</v>
      </c>
      <c r="B155" t="s">
        <v>118</v>
      </c>
      <c r="C155">
        <f>VLOOKUP(A155,Table91[],3,FALSE)</f>
        <v>436</v>
      </c>
      <c r="D155">
        <f>VLOOKUP(A155,Table91[],4,FALSE)</f>
        <v>0</v>
      </c>
      <c r="H155">
        <v>30750</v>
      </c>
      <c r="I155" t="s">
        <v>15</v>
      </c>
      <c r="J155">
        <v>522</v>
      </c>
      <c r="K155">
        <v>0</v>
      </c>
      <c r="N155" s="163">
        <v>30855</v>
      </c>
      <c r="O155" s="164">
        <v>2315.8000000000002</v>
      </c>
      <c r="P155" s="164">
        <v>0</v>
      </c>
    </row>
    <row r="156" spans="1:16" hidden="1" x14ac:dyDescent="0.9">
      <c r="A156">
        <v>30887</v>
      </c>
      <c r="B156" t="s">
        <v>118</v>
      </c>
      <c r="C156">
        <f>VLOOKUP(A156,Table91[],3,FALSE)</f>
        <v>591</v>
      </c>
      <c r="D156">
        <f>VLOOKUP(A156,Table91[],4,FALSE)</f>
        <v>0</v>
      </c>
      <c r="H156">
        <v>30749</v>
      </c>
      <c r="I156" t="s">
        <v>11</v>
      </c>
      <c r="J156">
        <v>755</v>
      </c>
      <c r="K156">
        <v>0</v>
      </c>
      <c r="N156" s="163">
        <v>30786</v>
      </c>
      <c r="O156" s="164">
        <v>436</v>
      </c>
      <c r="P156" s="164">
        <v>0</v>
      </c>
    </row>
    <row r="157" spans="1:16" hidden="1" x14ac:dyDescent="0.9">
      <c r="A157">
        <v>30794</v>
      </c>
      <c r="B157" t="s">
        <v>118</v>
      </c>
      <c r="C157">
        <f>VLOOKUP(A157,Table91[],3,FALSE)</f>
        <v>611</v>
      </c>
      <c r="D157">
        <f>VLOOKUP(A157,Table91[],4,FALSE)</f>
        <v>0</v>
      </c>
      <c r="H157">
        <v>30748</v>
      </c>
      <c r="I157" t="s">
        <v>20</v>
      </c>
      <c r="J157">
        <v>152</v>
      </c>
      <c r="K157">
        <v>0</v>
      </c>
      <c r="N157" s="163">
        <v>30887</v>
      </c>
      <c r="O157" s="164">
        <v>591</v>
      </c>
      <c r="P157" s="164">
        <v>0</v>
      </c>
    </row>
    <row r="158" spans="1:16" hidden="1" x14ac:dyDescent="0.9">
      <c r="A158">
        <v>30897</v>
      </c>
      <c r="B158" t="s">
        <v>118</v>
      </c>
      <c r="C158">
        <f>VLOOKUP(A158,Table91[],3,FALSE)</f>
        <v>557</v>
      </c>
      <c r="D158">
        <f>VLOOKUP(A158,Table91[],4,FALSE)</f>
        <v>0</v>
      </c>
      <c r="H158">
        <v>30747</v>
      </c>
      <c r="I158" t="s">
        <v>7</v>
      </c>
      <c r="J158">
        <v>2783.8</v>
      </c>
      <c r="K158">
        <v>0</v>
      </c>
      <c r="N158" s="163">
        <v>30794</v>
      </c>
      <c r="O158" s="164">
        <v>611</v>
      </c>
      <c r="P158" s="164">
        <v>0</v>
      </c>
    </row>
    <row r="159" spans="1:16" hidden="1" x14ac:dyDescent="0.9">
      <c r="A159">
        <v>30540</v>
      </c>
      <c r="B159" t="s">
        <v>118</v>
      </c>
      <c r="C159">
        <f>VLOOKUP(A159,Table91[],3,FALSE)</f>
        <v>42</v>
      </c>
      <c r="D159">
        <f>VLOOKUP(A159,Table91[],4,FALSE)</f>
        <v>0</v>
      </c>
      <c r="H159">
        <v>30746</v>
      </c>
      <c r="I159" t="s">
        <v>15</v>
      </c>
      <c r="J159">
        <v>50</v>
      </c>
      <c r="K159">
        <v>50</v>
      </c>
      <c r="N159" s="163">
        <v>30897</v>
      </c>
      <c r="O159" s="164">
        <v>557</v>
      </c>
      <c r="P159" s="164">
        <v>0</v>
      </c>
    </row>
    <row r="160" spans="1:16" hidden="1" x14ac:dyDescent="0.9">
      <c r="A160">
        <v>30536</v>
      </c>
      <c r="B160" t="s">
        <v>118</v>
      </c>
      <c r="C160">
        <f>VLOOKUP(A160,Table91[],3,FALSE)</f>
        <v>93</v>
      </c>
      <c r="D160">
        <f>VLOOKUP(A160,Table91[],4,FALSE)</f>
        <v>0</v>
      </c>
      <c r="H160">
        <v>30745</v>
      </c>
      <c r="I160" t="s">
        <v>12</v>
      </c>
      <c r="J160">
        <v>1412</v>
      </c>
      <c r="K160">
        <v>0</v>
      </c>
      <c r="N160" s="163">
        <v>30540</v>
      </c>
      <c r="O160" s="164">
        <v>42</v>
      </c>
      <c r="P160" s="164">
        <v>0</v>
      </c>
    </row>
    <row r="161" spans="1:16" hidden="1" x14ac:dyDescent="0.9">
      <c r="A161">
        <v>30903</v>
      </c>
      <c r="B161" t="s">
        <v>118</v>
      </c>
      <c r="C161">
        <f>VLOOKUP(A161,Table91[],3,FALSE)</f>
        <v>118</v>
      </c>
      <c r="D161">
        <f>VLOOKUP(A161,Table91[],4,FALSE)</f>
        <v>0</v>
      </c>
      <c r="H161">
        <v>30744</v>
      </c>
      <c r="I161" t="s">
        <v>119</v>
      </c>
      <c r="J161">
        <v>1788</v>
      </c>
      <c r="K161">
        <v>0</v>
      </c>
      <c r="N161" s="163">
        <v>30536</v>
      </c>
      <c r="O161" s="164">
        <v>93</v>
      </c>
      <c r="P161" s="164">
        <v>0</v>
      </c>
    </row>
    <row r="162" spans="1:16" hidden="1" x14ac:dyDescent="0.9">
      <c r="A162">
        <v>30907</v>
      </c>
      <c r="B162" t="s">
        <v>118</v>
      </c>
      <c r="C162">
        <f>VLOOKUP(A162,Table91[],3,FALSE)</f>
        <v>400</v>
      </c>
      <c r="D162">
        <f>VLOOKUP(A162,Table91[],4,FALSE)</f>
        <v>0</v>
      </c>
      <c r="H162">
        <v>30743</v>
      </c>
      <c r="I162" t="s">
        <v>18</v>
      </c>
      <c r="J162">
        <v>2107</v>
      </c>
      <c r="K162">
        <v>0</v>
      </c>
      <c r="N162" s="163">
        <v>30903</v>
      </c>
      <c r="O162" s="164">
        <v>118</v>
      </c>
      <c r="P162" s="164">
        <v>0</v>
      </c>
    </row>
    <row r="163" spans="1:16" hidden="1" x14ac:dyDescent="0.9">
      <c r="A163">
        <v>30875</v>
      </c>
      <c r="B163" t="s">
        <v>118</v>
      </c>
      <c r="C163">
        <f>VLOOKUP(A163,Table91[],3,FALSE)</f>
        <v>542</v>
      </c>
      <c r="D163">
        <f>VLOOKUP(A163,Table91[],4,FALSE)</f>
        <v>0</v>
      </c>
      <c r="H163">
        <v>30742</v>
      </c>
      <c r="I163" t="s">
        <v>11</v>
      </c>
      <c r="J163">
        <v>549</v>
      </c>
      <c r="K163">
        <v>0</v>
      </c>
      <c r="N163" s="163">
        <v>30907</v>
      </c>
      <c r="O163" s="164">
        <v>400</v>
      </c>
      <c r="P163" s="164">
        <v>0</v>
      </c>
    </row>
    <row r="164" spans="1:16" hidden="1" x14ac:dyDescent="0.9">
      <c r="A164">
        <v>30532</v>
      </c>
      <c r="B164" t="s">
        <v>118</v>
      </c>
      <c r="C164">
        <f>VLOOKUP(A164,Table91[],3,FALSE)</f>
        <v>111</v>
      </c>
      <c r="D164">
        <f>VLOOKUP(A164,Table91[],4,FALSE)</f>
        <v>0</v>
      </c>
      <c r="H164">
        <v>30741</v>
      </c>
      <c r="I164" t="s">
        <v>11</v>
      </c>
      <c r="J164">
        <v>509</v>
      </c>
      <c r="K164">
        <v>0</v>
      </c>
      <c r="N164" s="163">
        <v>30875</v>
      </c>
      <c r="O164" s="164">
        <v>542</v>
      </c>
      <c r="P164" s="164">
        <v>0</v>
      </c>
    </row>
    <row r="165" spans="1:16" hidden="1" x14ac:dyDescent="0.9">
      <c r="A165">
        <v>30859</v>
      </c>
      <c r="B165" t="s">
        <v>118</v>
      </c>
      <c r="C165">
        <f>VLOOKUP(A165,Table91[],3,FALSE)</f>
        <v>612</v>
      </c>
      <c r="D165">
        <f>VLOOKUP(A165,Table91[],4,FALSE)</f>
        <v>0</v>
      </c>
      <c r="H165">
        <v>30740</v>
      </c>
      <c r="I165" t="s">
        <v>20</v>
      </c>
      <c r="J165">
        <v>2403</v>
      </c>
      <c r="K165">
        <v>0</v>
      </c>
      <c r="N165" s="163">
        <v>30532</v>
      </c>
      <c r="O165" s="164">
        <v>111</v>
      </c>
      <c r="P165" s="164">
        <v>0</v>
      </c>
    </row>
    <row r="166" spans="1:16" hidden="1" x14ac:dyDescent="0.9">
      <c r="A166">
        <v>30838</v>
      </c>
      <c r="B166" t="s">
        <v>118</v>
      </c>
      <c r="C166">
        <f>VLOOKUP(A166,Table91[],3,FALSE)</f>
        <v>448</v>
      </c>
      <c r="D166">
        <f>VLOOKUP(A166,Table91[],4,FALSE)</f>
        <v>0</v>
      </c>
      <c r="H166">
        <v>30739</v>
      </c>
      <c r="I166" t="s">
        <v>9</v>
      </c>
      <c r="J166">
        <v>79</v>
      </c>
      <c r="K166">
        <v>0</v>
      </c>
      <c r="N166" s="163">
        <v>30859</v>
      </c>
      <c r="O166" s="164">
        <v>612</v>
      </c>
      <c r="P166" s="164">
        <v>0</v>
      </c>
    </row>
    <row r="167" spans="1:16" x14ac:dyDescent="0.9">
      <c r="H167">
        <v>30738</v>
      </c>
      <c r="I167" t="s">
        <v>7</v>
      </c>
      <c r="J167">
        <v>641.5</v>
      </c>
      <c r="K167">
        <v>0</v>
      </c>
      <c r="N167" s="163">
        <v>30838</v>
      </c>
      <c r="O167" s="164">
        <v>448</v>
      </c>
      <c r="P167" s="164">
        <v>0</v>
      </c>
    </row>
    <row r="168" spans="1:16" x14ac:dyDescent="0.9">
      <c r="H168">
        <v>30737</v>
      </c>
      <c r="I168" t="s">
        <v>11</v>
      </c>
      <c r="J168">
        <v>118</v>
      </c>
      <c r="K168">
        <v>0</v>
      </c>
      <c r="N168" s="163" t="s">
        <v>30</v>
      </c>
      <c r="O168" s="164">
        <v>96567.2</v>
      </c>
      <c r="P168" s="164">
        <v>10490</v>
      </c>
    </row>
    <row r="169" spans="1:16" x14ac:dyDescent="0.9">
      <c r="H169">
        <v>30736</v>
      </c>
      <c r="I169" t="s">
        <v>11</v>
      </c>
      <c r="J169">
        <v>163</v>
      </c>
      <c r="K169">
        <v>0</v>
      </c>
    </row>
    <row r="170" spans="1:16" x14ac:dyDescent="0.9">
      <c r="H170">
        <v>30735</v>
      </c>
      <c r="I170" t="s">
        <v>15</v>
      </c>
      <c r="J170">
        <v>41</v>
      </c>
      <c r="K170">
        <v>0</v>
      </c>
    </row>
    <row r="171" spans="1:16" x14ac:dyDescent="0.9">
      <c r="H171">
        <v>30734</v>
      </c>
      <c r="I171" t="s">
        <v>173</v>
      </c>
      <c r="J171">
        <v>359</v>
      </c>
      <c r="K171">
        <v>0</v>
      </c>
    </row>
    <row r="172" spans="1:16" x14ac:dyDescent="0.9">
      <c r="H172">
        <v>30733</v>
      </c>
      <c r="I172" t="s">
        <v>119</v>
      </c>
      <c r="J172">
        <v>463</v>
      </c>
      <c r="K172">
        <v>463</v>
      </c>
    </row>
    <row r="173" spans="1:16" x14ac:dyDescent="0.9">
      <c r="H173">
        <v>30732</v>
      </c>
      <c r="I173" t="s">
        <v>9</v>
      </c>
      <c r="J173">
        <v>675</v>
      </c>
      <c r="K173">
        <v>0</v>
      </c>
    </row>
    <row r="174" spans="1:16" x14ac:dyDescent="0.9">
      <c r="H174">
        <v>30731</v>
      </c>
      <c r="I174" t="s">
        <v>8</v>
      </c>
      <c r="J174">
        <v>989</v>
      </c>
      <c r="K174">
        <v>989</v>
      </c>
    </row>
    <row r="175" spans="1:16" x14ac:dyDescent="0.9">
      <c r="H175">
        <v>30730</v>
      </c>
      <c r="I175" t="s">
        <v>11</v>
      </c>
      <c r="J175">
        <v>597</v>
      </c>
      <c r="K175">
        <v>0</v>
      </c>
    </row>
    <row r="176" spans="1:16" x14ac:dyDescent="0.9">
      <c r="H176">
        <v>30724</v>
      </c>
      <c r="I176" t="s">
        <v>20</v>
      </c>
      <c r="J176">
        <v>105</v>
      </c>
      <c r="K176">
        <v>0</v>
      </c>
    </row>
    <row r="177" spans="8:11" x14ac:dyDescent="0.9">
      <c r="H177">
        <v>30723</v>
      </c>
      <c r="I177" t="s">
        <v>15</v>
      </c>
      <c r="J177">
        <v>0</v>
      </c>
      <c r="K177">
        <v>0</v>
      </c>
    </row>
    <row r="178" spans="8:11" x14ac:dyDescent="0.9">
      <c r="H178">
        <v>30721</v>
      </c>
      <c r="I178" t="s">
        <v>12</v>
      </c>
      <c r="J178">
        <v>465</v>
      </c>
      <c r="K178">
        <v>0</v>
      </c>
    </row>
    <row r="179" spans="8:11" x14ac:dyDescent="0.9">
      <c r="H179">
        <v>30720</v>
      </c>
      <c r="I179" t="s">
        <v>173</v>
      </c>
      <c r="J179">
        <v>69</v>
      </c>
      <c r="K179">
        <v>69</v>
      </c>
    </row>
    <row r="180" spans="8:11" x14ac:dyDescent="0.9">
      <c r="H180">
        <v>30719</v>
      </c>
      <c r="I180" t="s">
        <v>11</v>
      </c>
      <c r="J180">
        <v>455</v>
      </c>
      <c r="K180">
        <v>455</v>
      </c>
    </row>
    <row r="181" spans="8:11" x14ac:dyDescent="0.9">
      <c r="H181">
        <v>30718</v>
      </c>
      <c r="I181" t="s">
        <v>133</v>
      </c>
      <c r="J181">
        <v>445</v>
      </c>
      <c r="K181">
        <v>0</v>
      </c>
    </row>
    <row r="182" spans="8:11" x14ac:dyDescent="0.9">
      <c r="H182">
        <v>30717</v>
      </c>
      <c r="I182" t="s">
        <v>15</v>
      </c>
      <c r="J182">
        <v>468</v>
      </c>
      <c r="K182">
        <v>0</v>
      </c>
    </row>
    <row r="183" spans="8:11" x14ac:dyDescent="0.9">
      <c r="H183">
        <v>30716</v>
      </c>
      <c r="I183" t="s">
        <v>173</v>
      </c>
      <c r="J183">
        <v>242</v>
      </c>
      <c r="K183">
        <v>0</v>
      </c>
    </row>
    <row r="184" spans="8:11" x14ac:dyDescent="0.9">
      <c r="H184">
        <v>30713</v>
      </c>
      <c r="I184" t="s">
        <v>11</v>
      </c>
      <c r="J184">
        <v>719</v>
      </c>
      <c r="K184">
        <v>719</v>
      </c>
    </row>
    <row r="185" spans="8:11" x14ac:dyDescent="0.9">
      <c r="H185">
        <v>30706</v>
      </c>
      <c r="I185" t="s">
        <v>18</v>
      </c>
      <c r="J185">
        <v>4454</v>
      </c>
      <c r="K185">
        <v>0</v>
      </c>
    </row>
    <row r="186" spans="8:11" x14ac:dyDescent="0.9">
      <c r="H186">
        <v>30705</v>
      </c>
      <c r="I186" t="s">
        <v>133</v>
      </c>
      <c r="J186">
        <v>500</v>
      </c>
      <c r="K186">
        <v>0</v>
      </c>
    </row>
    <row r="187" spans="8:11" x14ac:dyDescent="0.9">
      <c r="H187">
        <v>30703</v>
      </c>
      <c r="I187" t="s">
        <v>11</v>
      </c>
      <c r="J187">
        <v>442</v>
      </c>
      <c r="K187">
        <v>0</v>
      </c>
    </row>
    <row r="188" spans="8:11" x14ac:dyDescent="0.9">
      <c r="H188">
        <v>30702</v>
      </c>
      <c r="I188" t="s">
        <v>11</v>
      </c>
      <c r="J188">
        <v>643</v>
      </c>
      <c r="K188">
        <v>0</v>
      </c>
    </row>
    <row r="189" spans="8:11" x14ac:dyDescent="0.9">
      <c r="H189">
        <v>30701</v>
      </c>
      <c r="I189" t="s">
        <v>7</v>
      </c>
      <c r="J189">
        <v>1013</v>
      </c>
      <c r="K189">
        <v>0</v>
      </c>
    </row>
    <row r="190" spans="8:11" x14ac:dyDescent="0.9">
      <c r="H190">
        <v>30698</v>
      </c>
      <c r="I190" t="s">
        <v>7</v>
      </c>
      <c r="J190">
        <v>0</v>
      </c>
      <c r="K190">
        <v>0</v>
      </c>
    </row>
    <row r="191" spans="8:11" x14ac:dyDescent="0.9">
      <c r="H191">
        <v>30697</v>
      </c>
      <c r="I191" t="s">
        <v>8</v>
      </c>
      <c r="J191">
        <v>462</v>
      </c>
      <c r="K191">
        <v>0</v>
      </c>
    </row>
    <row r="192" spans="8:11" x14ac:dyDescent="0.9">
      <c r="H192">
        <v>30692</v>
      </c>
      <c r="I192" t="s">
        <v>11</v>
      </c>
      <c r="J192">
        <v>351</v>
      </c>
      <c r="K192">
        <v>0</v>
      </c>
    </row>
    <row r="193" spans="8:11" x14ac:dyDescent="0.9">
      <c r="H193">
        <v>30688</v>
      </c>
      <c r="I193" t="s">
        <v>20</v>
      </c>
      <c r="J193">
        <v>515</v>
      </c>
      <c r="K193">
        <v>515</v>
      </c>
    </row>
    <row r="194" spans="8:11" x14ac:dyDescent="0.9">
      <c r="H194">
        <v>30687</v>
      </c>
      <c r="I194" t="s">
        <v>7</v>
      </c>
      <c r="J194">
        <v>0</v>
      </c>
      <c r="K194">
        <v>0</v>
      </c>
    </row>
    <row r="195" spans="8:11" x14ac:dyDescent="0.9">
      <c r="H195">
        <v>30685</v>
      </c>
      <c r="I195" t="s">
        <v>11</v>
      </c>
      <c r="J195">
        <v>540</v>
      </c>
      <c r="K195">
        <v>0</v>
      </c>
    </row>
    <row r="196" spans="8:11" x14ac:dyDescent="0.9">
      <c r="H196">
        <v>30684</v>
      </c>
      <c r="I196" t="s">
        <v>7</v>
      </c>
      <c r="J196">
        <v>10004.5</v>
      </c>
      <c r="K196">
        <v>0</v>
      </c>
    </row>
    <row r="197" spans="8:11" x14ac:dyDescent="0.9">
      <c r="H197">
        <v>30681</v>
      </c>
      <c r="I197" t="s">
        <v>119</v>
      </c>
      <c r="J197">
        <v>326</v>
      </c>
      <c r="K197">
        <v>326</v>
      </c>
    </row>
    <row r="198" spans="8:11" x14ac:dyDescent="0.9">
      <c r="H198">
        <v>30679</v>
      </c>
      <c r="I198" t="s">
        <v>111</v>
      </c>
      <c r="J198">
        <v>1929</v>
      </c>
      <c r="K198">
        <v>0</v>
      </c>
    </row>
    <row r="199" spans="8:11" x14ac:dyDescent="0.9">
      <c r="H199">
        <v>30678</v>
      </c>
      <c r="I199" t="s">
        <v>11</v>
      </c>
      <c r="J199">
        <v>240</v>
      </c>
      <c r="K199">
        <v>0</v>
      </c>
    </row>
    <row r="200" spans="8:11" x14ac:dyDescent="0.9">
      <c r="H200">
        <v>30673</v>
      </c>
      <c r="I200" t="s">
        <v>20</v>
      </c>
      <c r="J200">
        <v>118</v>
      </c>
      <c r="K200">
        <v>0</v>
      </c>
    </row>
    <row r="201" spans="8:11" x14ac:dyDescent="0.9">
      <c r="H201">
        <v>30671</v>
      </c>
      <c r="I201" t="s">
        <v>7</v>
      </c>
      <c r="J201">
        <v>0</v>
      </c>
      <c r="K201">
        <v>0</v>
      </c>
    </row>
    <row r="202" spans="8:11" x14ac:dyDescent="0.9">
      <c r="H202">
        <v>30670</v>
      </c>
      <c r="I202" t="s">
        <v>173</v>
      </c>
      <c r="J202">
        <v>686</v>
      </c>
      <c r="K202">
        <v>0</v>
      </c>
    </row>
    <row r="203" spans="8:11" x14ac:dyDescent="0.9">
      <c r="H203">
        <v>30669</v>
      </c>
      <c r="I203" t="s">
        <v>7</v>
      </c>
      <c r="J203">
        <v>0</v>
      </c>
      <c r="K203">
        <v>0</v>
      </c>
    </row>
    <row r="204" spans="8:11" x14ac:dyDescent="0.9">
      <c r="H204">
        <v>30666</v>
      </c>
      <c r="I204" t="s">
        <v>18</v>
      </c>
      <c r="J204">
        <v>456</v>
      </c>
      <c r="K204">
        <v>0</v>
      </c>
    </row>
    <row r="205" spans="8:11" x14ac:dyDescent="0.9">
      <c r="H205">
        <v>30664</v>
      </c>
      <c r="I205" t="s">
        <v>11</v>
      </c>
      <c r="J205">
        <v>518</v>
      </c>
      <c r="K205">
        <v>0</v>
      </c>
    </row>
    <row r="206" spans="8:11" x14ac:dyDescent="0.9">
      <c r="H206">
        <v>30663</v>
      </c>
      <c r="I206" t="s">
        <v>20</v>
      </c>
      <c r="J206">
        <v>91</v>
      </c>
      <c r="K206">
        <v>0</v>
      </c>
    </row>
    <row r="207" spans="8:11" x14ac:dyDescent="0.9">
      <c r="H207">
        <v>30662</v>
      </c>
      <c r="I207" t="s">
        <v>7</v>
      </c>
      <c r="J207">
        <v>0</v>
      </c>
      <c r="K207">
        <v>0</v>
      </c>
    </row>
    <row r="208" spans="8:11" x14ac:dyDescent="0.9">
      <c r="H208">
        <v>30660</v>
      </c>
      <c r="I208" t="s">
        <v>15</v>
      </c>
      <c r="J208">
        <v>-31</v>
      </c>
      <c r="K208">
        <v>0</v>
      </c>
    </row>
    <row r="209" spans="8:11" x14ac:dyDescent="0.9">
      <c r="H209">
        <v>30659</v>
      </c>
      <c r="I209" t="s">
        <v>11</v>
      </c>
      <c r="J209">
        <v>996</v>
      </c>
      <c r="K209">
        <v>0</v>
      </c>
    </row>
    <row r="210" spans="8:11" x14ac:dyDescent="0.9">
      <c r="H210">
        <v>30657</v>
      </c>
      <c r="I210" t="s">
        <v>8</v>
      </c>
      <c r="J210">
        <v>0</v>
      </c>
      <c r="K210">
        <v>0</v>
      </c>
    </row>
    <row r="211" spans="8:11" x14ac:dyDescent="0.9">
      <c r="H211">
        <v>30655</v>
      </c>
      <c r="I211" t="s">
        <v>8</v>
      </c>
      <c r="J211">
        <v>0</v>
      </c>
      <c r="K211">
        <v>0</v>
      </c>
    </row>
    <row r="212" spans="8:11" x14ac:dyDescent="0.9">
      <c r="H212">
        <v>30652</v>
      </c>
      <c r="I212" t="s">
        <v>173</v>
      </c>
      <c r="J212">
        <v>456</v>
      </c>
      <c r="K212">
        <v>0</v>
      </c>
    </row>
    <row r="213" spans="8:11" x14ac:dyDescent="0.9">
      <c r="H213">
        <v>30646</v>
      </c>
      <c r="I213" t="s">
        <v>15</v>
      </c>
      <c r="J213">
        <v>0</v>
      </c>
      <c r="K213">
        <v>0</v>
      </c>
    </row>
    <row r="214" spans="8:11" x14ac:dyDescent="0.9">
      <c r="H214">
        <v>30643</v>
      </c>
      <c r="I214" t="s">
        <v>11</v>
      </c>
      <c r="J214">
        <v>23</v>
      </c>
      <c r="K214">
        <v>0</v>
      </c>
    </row>
    <row r="215" spans="8:11" x14ac:dyDescent="0.9">
      <c r="H215">
        <v>30637</v>
      </c>
      <c r="I215" t="s">
        <v>20</v>
      </c>
      <c r="J215">
        <v>524</v>
      </c>
      <c r="K215">
        <v>0</v>
      </c>
    </row>
    <row r="216" spans="8:11" x14ac:dyDescent="0.9">
      <c r="H216">
        <v>30636</v>
      </c>
      <c r="I216" t="s">
        <v>173</v>
      </c>
      <c r="J216">
        <v>212</v>
      </c>
      <c r="K216">
        <v>0</v>
      </c>
    </row>
    <row r="217" spans="8:11" x14ac:dyDescent="0.9">
      <c r="H217">
        <v>30632</v>
      </c>
      <c r="I217" t="s">
        <v>91</v>
      </c>
      <c r="J217">
        <v>546</v>
      </c>
      <c r="K217">
        <v>0</v>
      </c>
    </row>
    <row r="218" spans="8:11" x14ac:dyDescent="0.9">
      <c r="H218">
        <v>30631</v>
      </c>
      <c r="I218" t="s">
        <v>91</v>
      </c>
      <c r="J218">
        <v>120</v>
      </c>
      <c r="K218">
        <v>0</v>
      </c>
    </row>
    <row r="219" spans="8:11" x14ac:dyDescent="0.9">
      <c r="H219">
        <v>30625</v>
      </c>
      <c r="I219" t="s">
        <v>7</v>
      </c>
      <c r="J219">
        <v>1821</v>
      </c>
      <c r="K219">
        <v>0</v>
      </c>
    </row>
    <row r="220" spans="8:11" x14ac:dyDescent="0.9">
      <c r="H220">
        <v>30615</v>
      </c>
      <c r="I220" t="s">
        <v>91</v>
      </c>
      <c r="J220">
        <v>690</v>
      </c>
      <c r="K220">
        <v>0</v>
      </c>
    </row>
    <row r="221" spans="8:11" x14ac:dyDescent="0.9">
      <c r="H221">
        <v>30605</v>
      </c>
      <c r="I221" t="s">
        <v>8</v>
      </c>
      <c r="J221">
        <v>798</v>
      </c>
      <c r="K221">
        <v>0</v>
      </c>
    </row>
    <row r="222" spans="8:11" x14ac:dyDescent="0.9">
      <c r="H222">
        <v>30598</v>
      </c>
      <c r="I222" t="s">
        <v>8</v>
      </c>
      <c r="J222">
        <v>451</v>
      </c>
      <c r="K222">
        <v>0</v>
      </c>
    </row>
    <row r="223" spans="8:11" x14ac:dyDescent="0.9">
      <c r="H223">
        <v>30595</v>
      </c>
      <c r="I223" t="s">
        <v>119</v>
      </c>
      <c r="J223">
        <v>632</v>
      </c>
      <c r="K223">
        <v>0</v>
      </c>
    </row>
    <row r="224" spans="8:11" x14ac:dyDescent="0.9">
      <c r="H224">
        <v>30593</v>
      </c>
      <c r="I224" t="s">
        <v>11</v>
      </c>
      <c r="J224">
        <v>1753</v>
      </c>
      <c r="K224">
        <v>1753</v>
      </c>
    </row>
    <row r="225" spans="8:11" x14ac:dyDescent="0.9">
      <c r="H225">
        <v>30590</v>
      </c>
      <c r="I225" t="s">
        <v>91</v>
      </c>
      <c r="J225">
        <v>578.5</v>
      </c>
      <c r="K225">
        <v>0</v>
      </c>
    </row>
    <row r="226" spans="8:11" x14ac:dyDescent="0.9">
      <c r="H226">
        <v>30586</v>
      </c>
      <c r="I226" t="s">
        <v>7</v>
      </c>
      <c r="J226">
        <v>0</v>
      </c>
      <c r="K226">
        <v>0</v>
      </c>
    </row>
    <row r="227" spans="8:11" x14ac:dyDescent="0.9">
      <c r="H227">
        <v>30584</v>
      </c>
      <c r="I227" t="s">
        <v>91</v>
      </c>
      <c r="J227">
        <v>1384</v>
      </c>
      <c r="K227">
        <v>0</v>
      </c>
    </row>
    <row r="228" spans="8:11" x14ac:dyDescent="0.9">
      <c r="H228">
        <v>30581</v>
      </c>
      <c r="I228" t="s">
        <v>91</v>
      </c>
      <c r="J228">
        <v>488</v>
      </c>
      <c r="K228">
        <v>0</v>
      </c>
    </row>
    <row r="229" spans="8:11" x14ac:dyDescent="0.9">
      <c r="H229">
        <v>30571</v>
      </c>
      <c r="I229" t="s">
        <v>7</v>
      </c>
      <c r="J229">
        <v>0</v>
      </c>
      <c r="K229">
        <v>0</v>
      </c>
    </row>
    <row r="230" spans="8:11" x14ac:dyDescent="0.9">
      <c r="H230">
        <v>30566</v>
      </c>
      <c r="I230" t="s">
        <v>11</v>
      </c>
      <c r="J230">
        <v>411</v>
      </c>
      <c r="K230">
        <v>0</v>
      </c>
    </row>
    <row r="231" spans="8:11" x14ac:dyDescent="0.9">
      <c r="H231">
        <v>30564</v>
      </c>
      <c r="I231" t="s">
        <v>7</v>
      </c>
      <c r="J231">
        <v>497</v>
      </c>
      <c r="K231">
        <v>0</v>
      </c>
    </row>
    <row r="232" spans="8:11" x14ac:dyDescent="0.9">
      <c r="H232">
        <v>30561</v>
      </c>
      <c r="I232" t="s">
        <v>91</v>
      </c>
      <c r="J232">
        <v>267</v>
      </c>
      <c r="K232">
        <v>0</v>
      </c>
    </row>
    <row r="233" spans="8:11" x14ac:dyDescent="0.9">
      <c r="H233">
        <v>30554</v>
      </c>
      <c r="I233" t="s">
        <v>7</v>
      </c>
      <c r="J233">
        <v>0</v>
      </c>
      <c r="K233">
        <v>0</v>
      </c>
    </row>
    <row r="234" spans="8:11" x14ac:dyDescent="0.9">
      <c r="H234">
        <v>30552</v>
      </c>
      <c r="I234" t="s">
        <v>20</v>
      </c>
      <c r="J234">
        <v>-5</v>
      </c>
      <c r="K234">
        <v>0</v>
      </c>
    </row>
    <row r="235" spans="8:11" x14ac:dyDescent="0.9">
      <c r="H235">
        <v>30546</v>
      </c>
      <c r="I235" t="s">
        <v>14</v>
      </c>
      <c r="J235">
        <v>475</v>
      </c>
      <c r="K235">
        <v>475</v>
      </c>
    </row>
    <row r="236" spans="8:11" x14ac:dyDescent="0.9">
      <c r="H236">
        <v>30541</v>
      </c>
      <c r="I236" t="s">
        <v>173</v>
      </c>
      <c r="J236">
        <v>512</v>
      </c>
      <c r="K236">
        <v>0</v>
      </c>
    </row>
    <row r="237" spans="8:11" x14ac:dyDescent="0.9">
      <c r="H237">
        <v>30540</v>
      </c>
      <c r="I237" t="s">
        <v>7</v>
      </c>
      <c r="J237">
        <v>42</v>
      </c>
      <c r="K237">
        <v>0</v>
      </c>
    </row>
    <row r="238" spans="8:11" x14ac:dyDescent="0.9">
      <c r="H238">
        <v>30538</v>
      </c>
      <c r="I238" t="s">
        <v>133</v>
      </c>
      <c r="J238">
        <v>95</v>
      </c>
      <c r="K238">
        <v>0</v>
      </c>
    </row>
    <row r="239" spans="8:11" x14ac:dyDescent="0.9">
      <c r="H239">
        <v>30536</v>
      </c>
      <c r="I239" t="s">
        <v>7</v>
      </c>
      <c r="J239">
        <v>93</v>
      </c>
      <c r="K239">
        <v>0</v>
      </c>
    </row>
    <row r="240" spans="8:11" x14ac:dyDescent="0.9">
      <c r="H240">
        <v>30532</v>
      </c>
      <c r="I240" t="s">
        <v>7</v>
      </c>
      <c r="J240">
        <v>111</v>
      </c>
      <c r="K240">
        <v>0</v>
      </c>
    </row>
    <row r="241" spans="8:11" x14ac:dyDescent="0.9">
      <c r="H241">
        <v>30508</v>
      </c>
      <c r="I241" t="s">
        <v>91</v>
      </c>
      <c r="J241">
        <v>647</v>
      </c>
      <c r="K241">
        <v>0</v>
      </c>
    </row>
    <row r="242" spans="8:11" x14ac:dyDescent="0.9">
      <c r="H242">
        <v>30505</v>
      </c>
      <c r="I242" t="s">
        <v>7</v>
      </c>
      <c r="J242">
        <v>0</v>
      </c>
      <c r="K242">
        <v>0</v>
      </c>
    </row>
    <row r="243" spans="8:11" x14ac:dyDescent="0.9">
      <c r="H243">
        <v>30504</v>
      </c>
      <c r="I243" t="s">
        <v>8</v>
      </c>
      <c r="J243">
        <v>444.5</v>
      </c>
      <c r="K243">
        <v>0</v>
      </c>
    </row>
    <row r="244" spans="8:11" x14ac:dyDescent="0.9">
      <c r="H244">
        <v>30502</v>
      </c>
      <c r="I244" t="s">
        <v>91</v>
      </c>
      <c r="J244">
        <v>894</v>
      </c>
      <c r="K244">
        <v>0</v>
      </c>
    </row>
    <row r="245" spans="8:11" x14ac:dyDescent="0.9">
      <c r="H245">
        <v>30501</v>
      </c>
      <c r="I245" t="s">
        <v>8</v>
      </c>
      <c r="J245">
        <v>717</v>
      </c>
      <c r="K245">
        <v>0</v>
      </c>
    </row>
    <row r="246" spans="8:11" x14ac:dyDescent="0.9">
      <c r="H246">
        <v>30499</v>
      </c>
      <c r="I246" t="s">
        <v>7</v>
      </c>
      <c r="J246">
        <v>0</v>
      </c>
      <c r="K246">
        <v>0</v>
      </c>
    </row>
    <row r="247" spans="8:11" x14ac:dyDescent="0.9">
      <c r="H247">
        <v>30498</v>
      </c>
      <c r="I247" t="s">
        <v>91</v>
      </c>
      <c r="J247">
        <v>276</v>
      </c>
      <c r="K247">
        <v>0</v>
      </c>
    </row>
    <row r="248" spans="8:11" x14ac:dyDescent="0.9">
      <c r="H248">
        <v>30497</v>
      </c>
      <c r="I248" t="s">
        <v>91</v>
      </c>
      <c r="J248">
        <v>403</v>
      </c>
      <c r="K248">
        <v>0</v>
      </c>
    </row>
    <row r="249" spans="8:11" x14ac:dyDescent="0.9">
      <c r="H249">
        <v>30494</v>
      </c>
      <c r="I249" t="s">
        <v>91</v>
      </c>
      <c r="J249">
        <v>242</v>
      </c>
      <c r="K249">
        <v>0</v>
      </c>
    </row>
    <row r="250" spans="8:11" x14ac:dyDescent="0.9">
      <c r="H250">
        <v>30487</v>
      </c>
      <c r="I250" t="s">
        <v>11</v>
      </c>
      <c r="J250">
        <v>-5</v>
      </c>
      <c r="K250">
        <v>0</v>
      </c>
    </row>
    <row r="251" spans="8:11" x14ac:dyDescent="0.9">
      <c r="H251">
        <v>30484</v>
      </c>
      <c r="I251" t="s">
        <v>20</v>
      </c>
      <c r="J251">
        <v>118</v>
      </c>
      <c r="K251">
        <v>0</v>
      </c>
    </row>
    <row r="252" spans="8:11" x14ac:dyDescent="0.9">
      <c r="H252">
        <v>30482</v>
      </c>
      <c r="I252" t="s">
        <v>15</v>
      </c>
      <c r="J252">
        <v>444</v>
      </c>
      <c r="K252">
        <v>0</v>
      </c>
    </row>
    <row r="253" spans="8:11" x14ac:dyDescent="0.9">
      <c r="H253">
        <v>30481</v>
      </c>
      <c r="I253" t="s">
        <v>18</v>
      </c>
      <c r="J253">
        <v>0</v>
      </c>
      <c r="K253">
        <v>0</v>
      </c>
    </row>
    <row r="254" spans="8:11" x14ac:dyDescent="0.9">
      <c r="H254">
        <v>30471</v>
      </c>
      <c r="I254" t="s">
        <v>7</v>
      </c>
      <c r="J254">
        <v>0</v>
      </c>
      <c r="K254">
        <v>0</v>
      </c>
    </row>
    <row r="255" spans="8:11" x14ac:dyDescent="0.9">
      <c r="H255">
        <v>30465</v>
      </c>
      <c r="I255" t="s">
        <v>91</v>
      </c>
      <c r="J255">
        <v>292</v>
      </c>
      <c r="K255">
        <v>0</v>
      </c>
    </row>
    <row r="256" spans="8:11" x14ac:dyDescent="0.9">
      <c r="H256">
        <v>30454</v>
      </c>
      <c r="I256" t="s">
        <v>14</v>
      </c>
      <c r="J256">
        <v>1275</v>
      </c>
      <c r="K256">
        <v>1275</v>
      </c>
    </row>
    <row r="257" spans="8:11" x14ac:dyDescent="0.9">
      <c r="H257">
        <v>30437</v>
      </c>
      <c r="I257" t="s">
        <v>91</v>
      </c>
      <c r="J257">
        <v>-71</v>
      </c>
      <c r="K257">
        <v>0</v>
      </c>
    </row>
    <row r="258" spans="8:11" x14ac:dyDescent="0.9">
      <c r="H258">
        <v>30430</v>
      </c>
      <c r="I258" t="s">
        <v>53</v>
      </c>
      <c r="J258">
        <v>-15</v>
      </c>
      <c r="K258">
        <v>457</v>
      </c>
    </row>
    <row r="259" spans="8:11" x14ac:dyDescent="0.9">
      <c r="H259">
        <v>30427</v>
      </c>
      <c r="I259" t="s">
        <v>53</v>
      </c>
      <c r="J259">
        <v>0</v>
      </c>
      <c r="K259">
        <v>0</v>
      </c>
    </row>
    <row r="260" spans="8:11" x14ac:dyDescent="0.9">
      <c r="H260">
        <v>30425</v>
      </c>
      <c r="I260" t="s">
        <v>91</v>
      </c>
      <c r="J260">
        <v>451</v>
      </c>
      <c r="K260">
        <v>0</v>
      </c>
    </row>
    <row r="261" spans="8:11" x14ac:dyDescent="0.9">
      <c r="H261">
        <v>30421</v>
      </c>
      <c r="I261" t="s">
        <v>91</v>
      </c>
      <c r="J261">
        <v>466</v>
      </c>
      <c r="K261">
        <v>0</v>
      </c>
    </row>
    <row r="262" spans="8:11" x14ac:dyDescent="0.9">
      <c r="H262">
        <v>30395</v>
      </c>
      <c r="I262" t="s">
        <v>15</v>
      </c>
      <c r="J262">
        <v>3528.65</v>
      </c>
      <c r="K262">
        <v>0</v>
      </c>
    </row>
    <row r="263" spans="8:11" x14ac:dyDescent="0.9">
      <c r="H263">
        <v>30389</v>
      </c>
      <c r="I263" t="s">
        <v>18</v>
      </c>
      <c r="J263">
        <v>0</v>
      </c>
      <c r="K263">
        <v>0</v>
      </c>
    </row>
    <row r="264" spans="8:11" x14ac:dyDescent="0.9">
      <c r="H264">
        <v>30381</v>
      </c>
      <c r="I264" t="s">
        <v>53</v>
      </c>
      <c r="J264">
        <v>0</v>
      </c>
      <c r="K264">
        <v>0</v>
      </c>
    </row>
    <row r="265" spans="8:11" x14ac:dyDescent="0.9">
      <c r="H265">
        <v>30368</v>
      </c>
      <c r="I265" t="s">
        <v>91</v>
      </c>
      <c r="J265">
        <v>1501</v>
      </c>
      <c r="K265">
        <v>0</v>
      </c>
    </row>
    <row r="266" spans="8:11" x14ac:dyDescent="0.9">
      <c r="H266">
        <v>30350</v>
      </c>
      <c r="I266" t="s">
        <v>53</v>
      </c>
      <c r="J266">
        <v>0</v>
      </c>
      <c r="K266">
        <v>0</v>
      </c>
    </row>
    <row r="267" spans="8:11" x14ac:dyDescent="0.9">
      <c r="H267">
        <v>30348</v>
      </c>
      <c r="I267" t="s">
        <v>7</v>
      </c>
      <c r="J267">
        <v>0</v>
      </c>
      <c r="K267">
        <v>505</v>
      </c>
    </row>
    <row r="268" spans="8:11" x14ac:dyDescent="0.9">
      <c r="H268">
        <v>30330</v>
      </c>
      <c r="I268" t="s">
        <v>20</v>
      </c>
      <c r="J268">
        <v>0</v>
      </c>
      <c r="K268">
        <v>0</v>
      </c>
    </row>
    <row r="269" spans="8:11" x14ac:dyDescent="0.9">
      <c r="H269">
        <v>30326</v>
      </c>
      <c r="I269" t="s">
        <v>7</v>
      </c>
      <c r="J269">
        <v>0</v>
      </c>
      <c r="K269">
        <v>0</v>
      </c>
    </row>
    <row r="270" spans="8:11" x14ac:dyDescent="0.9">
      <c r="H270">
        <v>30317</v>
      </c>
      <c r="I270" t="s">
        <v>20</v>
      </c>
      <c r="J270">
        <v>0</v>
      </c>
      <c r="K270">
        <v>0</v>
      </c>
    </row>
    <row r="271" spans="8:11" x14ac:dyDescent="0.9">
      <c r="H271">
        <v>30314</v>
      </c>
      <c r="I271" t="s">
        <v>7</v>
      </c>
      <c r="J271">
        <v>-30</v>
      </c>
      <c r="K271">
        <v>0</v>
      </c>
    </row>
    <row r="272" spans="8:11" x14ac:dyDescent="0.9">
      <c r="H272">
        <v>30294</v>
      </c>
      <c r="I272" t="s">
        <v>7</v>
      </c>
      <c r="J272">
        <v>0</v>
      </c>
      <c r="K272">
        <v>0</v>
      </c>
    </row>
    <row r="273" spans="8:11" x14ac:dyDescent="0.9">
      <c r="H273">
        <v>30288</v>
      </c>
      <c r="I273" t="s">
        <v>9</v>
      </c>
      <c r="J273">
        <v>0</v>
      </c>
      <c r="K273">
        <v>0</v>
      </c>
    </row>
    <row r="274" spans="8:11" x14ac:dyDescent="0.9">
      <c r="H274">
        <v>30279</v>
      </c>
      <c r="I274" t="s">
        <v>119</v>
      </c>
      <c r="J274">
        <v>0</v>
      </c>
      <c r="K274">
        <v>0</v>
      </c>
    </row>
    <row r="275" spans="8:11" x14ac:dyDescent="0.9">
      <c r="H275">
        <v>30276</v>
      </c>
      <c r="I275" t="s">
        <v>7</v>
      </c>
      <c r="J275">
        <v>0</v>
      </c>
      <c r="K275">
        <v>0</v>
      </c>
    </row>
    <row r="276" spans="8:11" x14ac:dyDescent="0.9">
      <c r="H276">
        <v>30257</v>
      </c>
      <c r="I276" t="s">
        <v>119</v>
      </c>
      <c r="J276">
        <v>103</v>
      </c>
      <c r="K276">
        <v>0</v>
      </c>
    </row>
    <row r="277" spans="8:11" x14ac:dyDescent="0.9">
      <c r="H277">
        <v>30240</v>
      </c>
      <c r="I277" t="s">
        <v>7</v>
      </c>
      <c r="J277">
        <v>-23</v>
      </c>
      <c r="K277">
        <v>0</v>
      </c>
    </row>
    <row r="278" spans="8:11" x14ac:dyDescent="0.9">
      <c r="H278">
        <v>30228</v>
      </c>
      <c r="I278" t="s">
        <v>7</v>
      </c>
      <c r="J278">
        <v>0</v>
      </c>
      <c r="K278">
        <v>0</v>
      </c>
    </row>
    <row r="279" spans="8:11" x14ac:dyDescent="0.9">
      <c r="H279">
        <v>30225</v>
      </c>
      <c r="I279" t="s">
        <v>66</v>
      </c>
      <c r="J279">
        <v>1073</v>
      </c>
      <c r="K279">
        <v>0</v>
      </c>
    </row>
    <row r="280" spans="8:11" x14ac:dyDescent="0.9">
      <c r="H280">
        <v>30223</v>
      </c>
      <c r="I280" t="s">
        <v>11</v>
      </c>
      <c r="J280">
        <v>689</v>
      </c>
      <c r="K280">
        <v>0</v>
      </c>
    </row>
    <row r="281" spans="8:11" x14ac:dyDescent="0.9">
      <c r="H281">
        <v>30213</v>
      </c>
      <c r="I281" t="s">
        <v>7</v>
      </c>
      <c r="J281">
        <v>0</v>
      </c>
      <c r="K281">
        <v>0</v>
      </c>
    </row>
    <row r="282" spans="8:11" x14ac:dyDescent="0.9">
      <c r="H282">
        <v>30208</v>
      </c>
      <c r="I282" t="s">
        <v>18</v>
      </c>
      <c r="J282">
        <v>0</v>
      </c>
      <c r="K282">
        <v>0</v>
      </c>
    </row>
    <row r="283" spans="8:11" x14ac:dyDescent="0.9">
      <c r="H283">
        <v>30195</v>
      </c>
      <c r="I283" t="s">
        <v>20</v>
      </c>
      <c r="J283">
        <v>253</v>
      </c>
      <c r="K283">
        <v>0</v>
      </c>
    </row>
    <row r="284" spans="8:11" x14ac:dyDescent="0.9">
      <c r="H284">
        <v>30194</v>
      </c>
      <c r="I284" t="s">
        <v>7</v>
      </c>
      <c r="J284">
        <v>0</v>
      </c>
      <c r="K284">
        <v>0</v>
      </c>
    </row>
    <row r="285" spans="8:11" x14ac:dyDescent="0.9">
      <c r="H285">
        <v>30193</v>
      </c>
      <c r="I285" t="s">
        <v>53</v>
      </c>
      <c r="J285">
        <v>0</v>
      </c>
      <c r="K285">
        <v>0</v>
      </c>
    </row>
    <row r="286" spans="8:11" x14ac:dyDescent="0.9">
      <c r="H286">
        <v>30187</v>
      </c>
      <c r="I286" t="s">
        <v>53</v>
      </c>
      <c r="J286">
        <v>-29</v>
      </c>
      <c r="K286">
        <v>0</v>
      </c>
    </row>
    <row r="287" spans="8:11" x14ac:dyDescent="0.9">
      <c r="H287">
        <v>30186</v>
      </c>
      <c r="I287" t="s">
        <v>7</v>
      </c>
      <c r="J287">
        <v>0</v>
      </c>
      <c r="K287">
        <v>0</v>
      </c>
    </row>
    <row r="288" spans="8:11" x14ac:dyDescent="0.9">
      <c r="H288">
        <v>30174</v>
      </c>
      <c r="I288" t="s">
        <v>11</v>
      </c>
      <c r="J288">
        <v>0</v>
      </c>
      <c r="K288">
        <v>0</v>
      </c>
    </row>
    <row r="289" spans="8:11" x14ac:dyDescent="0.9">
      <c r="H289">
        <v>30163</v>
      </c>
      <c r="I289" t="s">
        <v>7</v>
      </c>
      <c r="J289">
        <v>0</v>
      </c>
      <c r="K289">
        <v>0</v>
      </c>
    </row>
    <row r="290" spans="8:11" x14ac:dyDescent="0.9">
      <c r="H290">
        <v>30162</v>
      </c>
      <c r="I290" t="s">
        <v>7</v>
      </c>
      <c r="J290">
        <v>0</v>
      </c>
      <c r="K290">
        <v>0</v>
      </c>
    </row>
    <row r="291" spans="8:11" x14ac:dyDescent="0.9">
      <c r="H291">
        <v>30158</v>
      </c>
      <c r="I291" t="s">
        <v>7</v>
      </c>
      <c r="J291">
        <v>0</v>
      </c>
      <c r="K291">
        <v>0</v>
      </c>
    </row>
    <row r="292" spans="8:11" x14ac:dyDescent="0.9">
      <c r="H292">
        <v>30134</v>
      </c>
      <c r="I292" t="s">
        <v>173</v>
      </c>
      <c r="J292">
        <v>444</v>
      </c>
      <c r="K292">
        <v>0</v>
      </c>
    </row>
    <row r="293" spans="8:11" x14ac:dyDescent="0.9">
      <c r="H293">
        <v>30130</v>
      </c>
      <c r="I293" t="s">
        <v>173</v>
      </c>
      <c r="J293">
        <v>441</v>
      </c>
      <c r="K293">
        <v>0</v>
      </c>
    </row>
    <row r="294" spans="8:11" x14ac:dyDescent="0.9">
      <c r="H294">
        <v>30122</v>
      </c>
      <c r="I294" t="s">
        <v>7</v>
      </c>
      <c r="J294">
        <v>0</v>
      </c>
      <c r="K294">
        <v>0</v>
      </c>
    </row>
    <row r="295" spans="8:11" x14ac:dyDescent="0.9">
      <c r="H295">
        <v>30099</v>
      </c>
      <c r="I295" t="s">
        <v>91</v>
      </c>
      <c r="J295">
        <v>455</v>
      </c>
      <c r="K295">
        <v>0</v>
      </c>
    </row>
    <row r="296" spans="8:11" x14ac:dyDescent="0.9">
      <c r="H296">
        <v>30083</v>
      </c>
      <c r="I296" t="s">
        <v>53</v>
      </c>
      <c r="J296">
        <v>529</v>
      </c>
      <c r="K296">
        <v>0</v>
      </c>
    </row>
    <row r="297" spans="8:11" x14ac:dyDescent="0.9">
      <c r="H297">
        <v>30073</v>
      </c>
      <c r="I297" t="s">
        <v>18</v>
      </c>
      <c r="J297">
        <v>1771</v>
      </c>
      <c r="K297">
        <v>0</v>
      </c>
    </row>
    <row r="298" spans="8:11" x14ac:dyDescent="0.9">
      <c r="H298">
        <v>30030</v>
      </c>
      <c r="I298" t="s">
        <v>15</v>
      </c>
      <c r="J298">
        <v>-5</v>
      </c>
      <c r="K298">
        <v>0</v>
      </c>
    </row>
    <row r="299" spans="8:11" x14ac:dyDescent="0.9">
      <c r="H299">
        <v>29956</v>
      </c>
      <c r="I299" t="s">
        <v>18</v>
      </c>
      <c r="J299">
        <v>0</v>
      </c>
      <c r="K299">
        <v>0</v>
      </c>
    </row>
    <row r="300" spans="8:11" x14ac:dyDescent="0.9">
      <c r="H300">
        <v>29934</v>
      </c>
      <c r="I300" t="s">
        <v>9</v>
      </c>
      <c r="J300">
        <v>0</v>
      </c>
      <c r="K300">
        <v>0</v>
      </c>
    </row>
    <row r="301" spans="8:11" x14ac:dyDescent="0.9">
      <c r="H301">
        <v>29912</v>
      </c>
      <c r="I301" t="s">
        <v>7</v>
      </c>
      <c r="J301">
        <v>0</v>
      </c>
      <c r="K301">
        <v>0</v>
      </c>
    </row>
  </sheetData>
  <conditionalFormatting sqref="A1:A1048576">
    <cfRule type="duplicateValues" dxfId="85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794F-3C1F-49D8-BEA9-F4478B92CAA7}">
  <dimension ref="A3:Q310"/>
  <sheetViews>
    <sheetView topLeftCell="A28" workbookViewId="0">
      <selection activeCell="O5" sqref="O5"/>
    </sheetView>
  </sheetViews>
  <sheetFormatPr defaultRowHeight="14.4" x14ac:dyDescent="0.3"/>
  <cols>
    <col min="1" max="1" width="9.33203125" customWidth="1"/>
    <col min="3" max="3" width="10" customWidth="1"/>
    <col min="8" max="8" width="9.33203125" customWidth="1"/>
    <col min="10" max="10" width="10" customWidth="1"/>
    <col min="15" max="15" width="12.5546875" bestFit="1" customWidth="1"/>
    <col min="16" max="16" width="14.21875" bestFit="1" customWidth="1"/>
    <col min="17" max="17" width="12.6640625" bestFit="1" customWidth="1"/>
  </cols>
  <sheetData>
    <row r="3" spans="1:17" x14ac:dyDescent="0.3">
      <c r="A3" t="s">
        <v>23</v>
      </c>
      <c r="B3" t="s">
        <v>0</v>
      </c>
      <c r="C3" t="s">
        <v>25</v>
      </c>
      <c r="D3" t="s">
        <v>26</v>
      </c>
    </row>
    <row r="4" spans="1:17" x14ac:dyDescent="0.3">
      <c r="A4" s="69">
        <v>30883</v>
      </c>
      <c r="B4" s="66" t="s">
        <v>2</v>
      </c>
      <c r="C4">
        <f>VLOOKUP(A4,Table94[],3,FALSE)</f>
        <v>496</v>
      </c>
      <c r="D4">
        <f>VLOOKUP(A4,Table94[],4,FALSE)</f>
        <v>496</v>
      </c>
      <c r="H4" t="s">
        <v>23</v>
      </c>
      <c r="I4" t="s">
        <v>0</v>
      </c>
      <c r="J4" t="s">
        <v>25</v>
      </c>
      <c r="K4" t="s">
        <v>26</v>
      </c>
    </row>
    <row r="5" spans="1:17" x14ac:dyDescent="0.3">
      <c r="A5" s="67">
        <v>30869</v>
      </c>
      <c r="B5" s="68" t="s">
        <v>2</v>
      </c>
      <c r="C5">
        <f>VLOOKUP(A5,Table94[],3,FALSE)</f>
        <v>718</v>
      </c>
      <c r="D5">
        <f>VLOOKUP(A5,Table94[],4,FALSE)</f>
        <v>0</v>
      </c>
      <c r="H5">
        <v>30948</v>
      </c>
      <c r="I5" t="s">
        <v>7</v>
      </c>
      <c r="J5">
        <v>471</v>
      </c>
      <c r="K5">
        <v>0</v>
      </c>
      <c r="O5" s="44" t="s">
        <v>0</v>
      </c>
      <c r="P5" t="s">
        <v>28</v>
      </c>
    </row>
    <row r="6" spans="1:17" x14ac:dyDescent="0.3">
      <c r="A6" s="69">
        <v>30827</v>
      </c>
      <c r="B6" s="66" t="s">
        <v>2</v>
      </c>
      <c r="C6">
        <f>VLOOKUP(A6,Table94[],3,FALSE)</f>
        <v>618</v>
      </c>
      <c r="D6">
        <f>VLOOKUP(A6,Table94[],4,FALSE)</f>
        <v>0</v>
      </c>
      <c r="H6">
        <v>30947</v>
      </c>
      <c r="I6" t="s">
        <v>7</v>
      </c>
      <c r="J6">
        <v>521</v>
      </c>
      <c r="K6">
        <v>0</v>
      </c>
    </row>
    <row r="7" spans="1:17" x14ac:dyDescent="0.3">
      <c r="A7" s="67">
        <v>30856</v>
      </c>
      <c r="B7" s="68" t="s">
        <v>2</v>
      </c>
      <c r="C7">
        <f>VLOOKUP(A7,Table94[],3,FALSE)</f>
        <v>600</v>
      </c>
      <c r="D7">
        <f>VLOOKUP(A7,Table94[],4,FALSE)</f>
        <v>0</v>
      </c>
      <c r="H7">
        <v>30946</v>
      </c>
      <c r="I7" t="s">
        <v>7</v>
      </c>
      <c r="J7">
        <v>843</v>
      </c>
      <c r="K7">
        <v>0</v>
      </c>
      <c r="O7" s="44" t="s">
        <v>29</v>
      </c>
      <c r="P7" t="s">
        <v>31</v>
      </c>
      <c r="Q7" t="s">
        <v>32</v>
      </c>
    </row>
    <row r="8" spans="1:17" x14ac:dyDescent="0.3">
      <c r="A8" s="69">
        <v>30836</v>
      </c>
      <c r="B8" s="66" t="s">
        <v>2</v>
      </c>
      <c r="C8">
        <f>VLOOKUP(A8,Table94[],3,FALSE)</f>
        <v>626</v>
      </c>
      <c r="D8">
        <f>VLOOKUP(A8,Table94[],4,FALSE)</f>
        <v>0</v>
      </c>
      <c r="H8">
        <v>30945</v>
      </c>
      <c r="I8" t="s">
        <v>7</v>
      </c>
      <c r="J8">
        <v>134</v>
      </c>
      <c r="K8">
        <v>0</v>
      </c>
      <c r="O8" s="45">
        <v>30532</v>
      </c>
      <c r="P8" s="80">
        <v>111</v>
      </c>
      <c r="Q8" s="80">
        <v>0</v>
      </c>
    </row>
    <row r="9" spans="1:17" x14ac:dyDescent="0.3">
      <c r="A9" s="67">
        <v>30851</v>
      </c>
      <c r="B9" s="68" t="s">
        <v>2</v>
      </c>
      <c r="C9">
        <f>VLOOKUP(A9,Table94[],3,FALSE)</f>
        <v>23</v>
      </c>
      <c r="D9">
        <f>VLOOKUP(A9,Table94[],4,FALSE)</f>
        <v>0</v>
      </c>
      <c r="H9">
        <v>30944</v>
      </c>
      <c r="I9" t="s">
        <v>7</v>
      </c>
      <c r="J9">
        <v>525</v>
      </c>
      <c r="K9">
        <v>0</v>
      </c>
      <c r="O9" s="45">
        <v>30536</v>
      </c>
      <c r="P9" s="80">
        <v>93</v>
      </c>
      <c r="Q9" s="80">
        <v>0</v>
      </c>
    </row>
    <row r="10" spans="1:17" x14ac:dyDescent="0.3">
      <c r="A10" s="69">
        <v>30806</v>
      </c>
      <c r="B10" s="66" t="s">
        <v>2</v>
      </c>
      <c r="C10">
        <f>VLOOKUP(A10,Table94[],3,FALSE)</f>
        <v>447</v>
      </c>
      <c r="D10">
        <f>VLOOKUP(A10,Table94[],4,FALSE)</f>
        <v>0</v>
      </c>
      <c r="H10">
        <v>30943</v>
      </c>
      <c r="I10" t="s">
        <v>7</v>
      </c>
      <c r="J10">
        <v>1849</v>
      </c>
      <c r="K10">
        <v>0</v>
      </c>
      <c r="O10" s="45">
        <v>30540</v>
      </c>
      <c r="P10" s="80">
        <v>42</v>
      </c>
      <c r="Q10" s="80">
        <v>0</v>
      </c>
    </row>
    <row r="11" spans="1:17" x14ac:dyDescent="0.3">
      <c r="A11" s="67">
        <v>30866</v>
      </c>
      <c r="B11" s="68" t="s">
        <v>2</v>
      </c>
      <c r="C11">
        <v>510</v>
      </c>
      <c r="D11">
        <v>0</v>
      </c>
      <c r="H11">
        <v>30942</v>
      </c>
      <c r="I11" t="s">
        <v>7</v>
      </c>
      <c r="J11">
        <v>757</v>
      </c>
      <c r="K11">
        <v>0</v>
      </c>
      <c r="O11" s="45">
        <v>30738</v>
      </c>
      <c r="P11" s="80">
        <v>641.5</v>
      </c>
      <c r="Q11" s="80">
        <v>0</v>
      </c>
    </row>
    <row r="12" spans="1:17" x14ac:dyDescent="0.3">
      <c r="A12" s="69">
        <v>30896</v>
      </c>
      <c r="B12" s="66" t="s">
        <v>2</v>
      </c>
      <c r="C12">
        <f>VLOOKUP(A12,Table94[],3,FALSE)</f>
        <v>514</v>
      </c>
      <c r="D12">
        <f>VLOOKUP(A12,Table94[],4,FALSE)</f>
        <v>0</v>
      </c>
      <c r="H12">
        <v>30941</v>
      </c>
      <c r="I12" t="s">
        <v>7</v>
      </c>
      <c r="J12">
        <v>580</v>
      </c>
      <c r="K12">
        <v>0</v>
      </c>
      <c r="O12" s="45">
        <v>30778</v>
      </c>
      <c r="P12" s="80">
        <v>908</v>
      </c>
      <c r="Q12" s="80">
        <v>0</v>
      </c>
    </row>
    <row r="13" spans="1:17" x14ac:dyDescent="0.3">
      <c r="A13" s="67">
        <v>30885</v>
      </c>
      <c r="B13" s="68" t="s">
        <v>2</v>
      </c>
      <c r="C13">
        <f>VLOOKUP(A13,Table94[],3,FALSE)</f>
        <v>426</v>
      </c>
      <c r="D13">
        <f>VLOOKUP(A13,Table94[],4,FALSE)</f>
        <v>0</v>
      </c>
      <c r="H13">
        <v>30940</v>
      </c>
      <c r="I13" t="s">
        <v>7</v>
      </c>
      <c r="J13">
        <v>1148</v>
      </c>
      <c r="K13">
        <v>0</v>
      </c>
      <c r="O13" s="45">
        <v>30786</v>
      </c>
      <c r="P13" s="80">
        <v>436</v>
      </c>
      <c r="Q13" s="80">
        <v>0</v>
      </c>
    </row>
    <row r="14" spans="1:17" x14ac:dyDescent="0.3">
      <c r="A14" s="69">
        <v>30855</v>
      </c>
      <c r="B14" s="66" t="s">
        <v>2</v>
      </c>
      <c r="C14">
        <f>VLOOKUP(A14,Table94[],3,FALSE)</f>
        <v>2315.8000000000002</v>
      </c>
      <c r="D14">
        <f>VLOOKUP(A14,Table94[],4,FALSE)</f>
        <v>0</v>
      </c>
      <c r="H14">
        <v>30939</v>
      </c>
      <c r="I14" t="s">
        <v>7</v>
      </c>
      <c r="J14">
        <v>524</v>
      </c>
      <c r="K14">
        <v>0</v>
      </c>
      <c r="O14" s="45">
        <v>30790</v>
      </c>
      <c r="P14" s="80">
        <v>1133</v>
      </c>
      <c r="Q14" s="80">
        <v>0</v>
      </c>
    </row>
    <row r="15" spans="1:17" x14ac:dyDescent="0.3">
      <c r="A15" s="67">
        <v>30786</v>
      </c>
      <c r="B15" s="68" t="s">
        <v>118</v>
      </c>
      <c r="C15">
        <f>VLOOKUP(A15,Table94[],3,FALSE)</f>
        <v>436</v>
      </c>
      <c r="D15">
        <f>VLOOKUP(A15,Table94[],4,FALSE)</f>
        <v>0</v>
      </c>
      <c r="H15">
        <v>30938</v>
      </c>
      <c r="I15" t="s">
        <v>7</v>
      </c>
      <c r="J15">
        <v>450</v>
      </c>
      <c r="K15">
        <v>0</v>
      </c>
      <c r="O15" s="45">
        <v>30794</v>
      </c>
      <c r="P15" s="80">
        <v>611</v>
      </c>
      <c r="Q15" s="80">
        <v>0</v>
      </c>
    </row>
    <row r="16" spans="1:17" x14ac:dyDescent="0.3">
      <c r="A16" s="69">
        <v>30887</v>
      </c>
      <c r="B16" s="66" t="s">
        <v>118</v>
      </c>
      <c r="C16">
        <f>VLOOKUP(A16,Table94[],3,FALSE)</f>
        <v>591</v>
      </c>
      <c r="D16">
        <f>VLOOKUP(A16,Table94[],4,FALSE)</f>
        <v>0</v>
      </c>
      <c r="H16">
        <v>30937</v>
      </c>
      <c r="I16" t="s">
        <v>7</v>
      </c>
      <c r="J16">
        <v>693</v>
      </c>
      <c r="K16">
        <v>0</v>
      </c>
      <c r="O16" s="45">
        <v>30806</v>
      </c>
      <c r="P16" s="80">
        <v>447</v>
      </c>
      <c r="Q16" s="80">
        <v>0</v>
      </c>
    </row>
    <row r="17" spans="1:17" x14ac:dyDescent="0.3">
      <c r="A17" s="67">
        <v>30794</v>
      </c>
      <c r="B17" s="68" t="s">
        <v>118</v>
      </c>
      <c r="C17">
        <f>VLOOKUP(A17,Table94[],3,FALSE)</f>
        <v>611</v>
      </c>
      <c r="D17">
        <f>VLOOKUP(A17,Table94[],4,FALSE)</f>
        <v>0</v>
      </c>
      <c r="H17">
        <v>30936</v>
      </c>
      <c r="I17" t="s">
        <v>7</v>
      </c>
      <c r="J17">
        <v>278</v>
      </c>
      <c r="K17">
        <v>0</v>
      </c>
      <c r="O17" s="45">
        <v>30816</v>
      </c>
      <c r="P17" s="80">
        <v>500</v>
      </c>
      <c r="Q17" s="80">
        <v>0</v>
      </c>
    </row>
    <row r="18" spans="1:17" x14ac:dyDescent="0.3">
      <c r="A18" s="69">
        <v>30897</v>
      </c>
      <c r="B18" s="66" t="s">
        <v>118</v>
      </c>
      <c r="C18">
        <f>VLOOKUP(A18,Table94[],3,FALSE)</f>
        <v>557</v>
      </c>
      <c r="D18">
        <f>VLOOKUP(A18,Table94[],4,FALSE)</f>
        <v>0</v>
      </c>
      <c r="H18">
        <v>30934</v>
      </c>
      <c r="I18" t="s">
        <v>7</v>
      </c>
      <c r="J18">
        <v>1410</v>
      </c>
      <c r="K18">
        <v>0</v>
      </c>
      <c r="O18" s="45">
        <v>30827</v>
      </c>
      <c r="P18" s="80">
        <v>618</v>
      </c>
      <c r="Q18" s="80">
        <v>0</v>
      </c>
    </row>
    <row r="19" spans="1:17" x14ac:dyDescent="0.3">
      <c r="A19" s="67">
        <v>30540</v>
      </c>
      <c r="B19" s="68" t="s">
        <v>118</v>
      </c>
      <c r="C19">
        <f>VLOOKUP(A19,Table94[],3,FALSE)</f>
        <v>42</v>
      </c>
      <c r="D19">
        <f>VLOOKUP(A19,Table94[],4,FALSE)</f>
        <v>0</v>
      </c>
      <c r="H19">
        <v>30933</v>
      </c>
      <c r="I19" t="s">
        <v>7</v>
      </c>
      <c r="J19">
        <v>572.5</v>
      </c>
      <c r="K19">
        <v>0</v>
      </c>
      <c r="O19" s="45">
        <v>30836</v>
      </c>
      <c r="P19" s="80">
        <v>626</v>
      </c>
      <c r="Q19" s="80">
        <v>0</v>
      </c>
    </row>
    <row r="20" spans="1:17" x14ac:dyDescent="0.3">
      <c r="A20" s="69">
        <v>30536</v>
      </c>
      <c r="B20" s="66" t="s">
        <v>118</v>
      </c>
      <c r="C20">
        <f>VLOOKUP(A20,Table94[],3,FALSE)</f>
        <v>93</v>
      </c>
      <c r="D20">
        <f>VLOOKUP(A20,Table94[],4,FALSE)</f>
        <v>0</v>
      </c>
      <c r="H20">
        <v>30932</v>
      </c>
      <c r="I20" t="s">
        <v>7</v>
      </c>
      <c r="J20">
        <v>485</v>
      </c>
      <c r="K20">
        <v>0</v>
      </c>
      <c r="O20" s="45">
        <v>30838</v>
      </c>
      <c r="P20" s="80">
        <v>448</v>
      </c>
      <c r="Q20" s="80">
        <v>0</v>
      </c>
    </row>
    <row r="21" spans="1:17" x14ac:dyDescent="0.3">
      <c r="A21" s="67">
        <v>30903</v>
      </c>
      <c r="B21" s="68" t="s">
        <v>118</v>
      </c>
      <c r="C21">
        <f>VLOOKUP(A21,Table94[],3,FALSE)</f>
        <v>118</v>
      </c>
      <c r="D21">
        <f>VLOOKUP(A21,Table94[],4,FALSE)</f>
        <v>0</v>
      </c>
      <c r="H21">
        <v>30931</v>
      </c>
      <c r="I21" t="s">
        <v>7</v>
      </c>
      <c r="J21">
        <v>1625</v>
      </c>
      <c r="K21">
        <v>0</v>
      </c>
      <c r="O21" s="45">
        <v>30849</v>
      </c>
      <c r="P21" s="80">
        <v>558</v>
      </c>
      <c r="Q21" s="80">
        <v>0</v>
      </c>
    </row>
    <row r="22" spans="1:17" x14ac:dyDescent="0.3">
      <c r="A22" s="69">
        <v>30907</v>
      </c>
      <c r="B22" s="66" t="s">
        <v>118</v>
      </c>
      <c r="C22">
        <f>VLOOKUP(A22,Table94[],3,FALSE)</f>
        <v>400</v>
      </c>
      <c r="D22">
        <f>VLOOKUP(A22,Table94[],4,FALSE)</f>
        <v>0</v>
      </c>
      <c r="H22">
        <v>30930</v>
      </c>
      <c r="I22" t="s">
        <v>7</v>
      </c>
      <c r="J22">
        <v>673</v>
      </c>
      <c r="K22">
        <v>0</v>
      </c>
      <c r="O22" s="45">
        <v>30851</v>
      </c>
      <c r="P22" s="80">
        <v>23</v>
      </c>
      <c r="Q22" s="80">
        <v>0</v>
      </c>
    </row>
    <row r="23" spans="1:17" x14ac:dyDescent="0.3">
      <c r="A23" s="67">
        <v>30875</v>
      </c>
      <c r="B23" s="68" t="s">
        <v>118</v>
      </c>
      <c r="C23">
        <f>VLOOKUP(A23,Table94[],3,FALSE)</f>
        <v>542</v>
      </c>
      <c r="D23">
        <f>VLOOKUP(A23,Table94[],4,FALSE)</f>
        <v>0</v>
      </c>
      <c r="H23">
        <v>30929</v>
      </c>
      <c r="I23" t="s">
        <v>7</v>
      </c>
      <c r="J23">
        <v>129</v>
      </c>
      <c r="K23">
        <v>0</v>
      </c>
      <c r="O23" s="45">
        <v>30853</v>
      </c>
      <c r="P23" s="80">
        <v>575</v>
      </c>
      <c r="Q23" s="80">
        <v>575</v>
      </c>
    </row>
    <row r="24" spans="1:17" x14ac:dyDescent="0.3">
      <c r="A24" s="69">
        <v>30532</v>
      </c>
      <c r="B24" s="66" t="s">
        <v>118</v>
      </c>
      <c r="C24">
        <f>VLOOKUP(A24,Table94[],3,FALSE)</f>
        <v>111</v>
      </c>
      <c r="D24">
        <f>VLOOKUP(A24,Table94[],4,FALSE)</f>
        <v>0</v>
      </c>
      <c r="H24">
        <v>30928</v>
      </c>
      <c r="I24" t="s">
        <v>7</v>
      </c>
      <c r="J24">
        <v>660</v>
      </c>
      <c r="K24">
        <v>0</v>
      </c>
      <c r="O24" s="45">
        <v>30855</v>
      </c>
      <c r="P24" s="80">
        <v>2315.8000000000002</v>
      </c>
      <c r="Q24" s="80">
        <v>0</v>
      </c>
    </row>
    <row r="25" spans="1:17" x14ac:dyDescent="0.3">
      <c r="A25" s="67">
        <v>30859</v>
      </c>
      <c r="B25" s="68" t="s">
        <v>118</v>
      </c>
      <c r="C25">
        <f>VLOOKUP(A25,Table94[],3,FALSE)</f>
        <v>612</v>
      </c>
      <c r="D25">
        <f>VLOOKUP(A25,Table94[],4,FALSE)</f>
        <v>0</v>
      </c>
      <c r="H25">
        <v>30927</v>
      </c>
      <c r="I25" t="s">
        <v>7</v>
      </c>
      <c r="J25">
        <v>463.3</v>
      </c>
      <c r="K25">
        <v>463.3</v>
      </c>
      <c r="O25" s="45">
        <v>30856</v>
      </c>
      <c r="P25" s="80">
        <v>600</v>
      </c>
      <c r="Q25" s="80">
        <v>0</v>
      </c>
    </row>
    <row r="26" spans="1:17" x14ac:dyDescent="0.3">
      <c r="A26" s="69">
        <v>30838</v>
      </c>
      <c r="B26" s="66" t="s">
        <v>118</v>
      </c>
      <c r="C26">
        <f>VLOOKUP(A26,Table94[],3,FALSE)</f>
        <v>448</v>
      </c>
      <c r="D26">
        <f>VLOOKUP(A26,Table94[],4,FALSE)</f>
        <v>0</v>
      </c>
      <c r="H26">
        <v>30926</v>
      </c>
      <c r="I26" t="s">
        <v>7</v>
      </c>
      <c r="J26">
        <v>670</v>
      </c>
      <c r="K26">
        <v>0</v>
      </c>
      <c r="O26" s="45">
        <v>30858</v>
      </c>
      <c r="P26" s="80">
        <v>1162</v>
      </c>
      <c r="Q26" s="80">
        <v>0</v>
      </c>
    </row>
    <row r="27" spans="1:17" x14ac:dyDescent="0.3">
      <c r="A27" s="74">
        <v>30849</v>
      </c>
      <c r="B27" s="76" t="s">
        <v>1</v>
      </c>
      <c r="C27">
        <f>VLOOKUP(A27,Table94[],3,FALSE)</f>
        <v>558</v>
      </c>
      <c r="D27">
        <f>VLOOKUP(A27,Table94[],4,FALSE)</f>
        <v>0</v>
      </c>
      <c r="H27">
        <v>30925</v>
      </c>
      <c r="I27" t="s">
        <v>7</v>
      </c>
      <c r="J27">
        <v>362</v>
      </c>
      <c r="K27">
        <v>0</v>
      </c>
      <c r="O27" s="45">
        <v>30859</v>
      </c>
      <c r="P27" s="80">
        <v>612</v>
      </c>
      <c r="Q27" s="80">
        <v>0</v>
      </c>
    </row>
    <row r="28" spans="1:17" x14ac:dyDescent="0.3">
      <c r="A28" s="75">
        <v>30895</v>
      </c>
      <c r="B28" s="76" t="s">
        <v>1</v>
      </c>
      <c r="C28">
        <f>VLOOKUP(A28,Table94[],3,FALSE)</f>
        <v>102</v>
      </c>
      <c r="D28">
        <f>VLOOKUP(A28,Table94[],4,FALSE)</f>
        <v>0</v>
      </c>
      <c r="H28">
        <v>30924</v>
      </c>
      <c r="I28" t="s">
        <v>7</v>
      </c>
      <c r="J28">
        <v>1080</v>
      </c>
      <c r="K28">
        <v>0</v>
      </c>
      <c r="O28" s="45">
        <v>30862</v>
      </c>
      <c r="P28" s="80">
        <v>752</v>
      </c>
      <c r="Q28" s="80">
        <v>0</v>
      </c>
    </row>
    <row r="29" spans="1:17" x14ac:dyDescent="0.3">
      <c r="A29" s="74">
        <v>30863</v>
      </c>
      <c r="B29" s="76" t="s">
        <v>1</v>
      </c>
      <c r="C29">
        <f>VLOOKUP(A29,Table94[],3,FALSE)</f>
        <v>576</v>
      </c>
      <c r="D29">
        <f>VLOOKUP(A29,Table94[],4,FALSE)</f>
        <v>0</v>
      </c>
      <c r="H29">
        <v>30923</v>
      </c>
      <c r="I29" t="s">
        <v>7</v>
      </c>
      <c r="J29">
        <v>448</v>
      </c>
      <c r="K29">
        <v>0</v>
      </c>
      <c r="O29" s="45">
        <v>30863</v>
      </c>
      <c r="P29" s="80">
        <v>576</v>
      </c>
      <c r="Q29" s="80">
        <v>0</v>
      </c>
    </row>
    <row r="30" spans="1:17" x14ac:dyDescent="0.3">
      <c r="A30" s="75">
        <v>30778</v>
      </c>
      <c r="B30" s="76" t="s">
        <v>1</v>
      </c>
      <c r="C30">
        <f>VLOOKUP(A30,Table94[],3,FALSE)</f>
        <v>908</v>
      </c>
      <c r="D30">
        <f>VLOOKUP(A30,Table94[],4,FALSE)</f>
        <v>0</v>
      </c>
      <c r="H30">
        <v>30922</v>
      </c>
      <c r="I30" t="s">
        <v>7</v>
      </c>
      <c r="J30">
        <v>511.5</v>
      </c>
      <c r="K30">
        <v>0</v>
      </c>
      <c r="O30" s="45">
        <v>30866</v>
      </c>
      <c r="P30" s="80">
        <v>510</v>
      </c>
      <c r="Q30" s="80">
        <v>0</v>
      </c>
    </row>
    <row r="31" spans="1:17" x14ac:dyDescent="0.3">
      <c r="A31" s="74">
        <v>30858</v>
      </c>
      <c r="B31" s="76" t="s">
        <v>1</v>
      </c>
      <c r="C31">
        <f>VLOOKUP(A31,Table94[],3,FALSE)</f>
        <v>1162</v>
      </c>
      <c r="D31">
        <f>VLOOKUP(A31,Table94[],4,FALSE)</f>
        <v>0</v>
      </c>
      <c r="H31">
        <v>30921</v>
      </c>
      <c r="I31" t="s">
        <v>7</v>
      </c>
      <c r="J31">
        <v>649</v>
      </c>
      <c r="K31">
        <v>0</v>
      </c>
      <c r="O31" s="45">
        <v>30867</v>
      </c>
      <c r="P31" s="80">
        <v>898</v>
      </c>
      <c r="Q31" s="80">
        <v>0</v>
      </c>
    </row>
    <row r="32" spans="1:17" x14ac:dyDescent="0.3">
      <c r="A32" s="75">
        <v>30906</v>
      </c>
      <c r="B32" s="76" t="s">
        <v>1</v>
      </c>
      <c r="C32">
        <f>VLOOKUP(A32,Table94[],3,FALSE)</f>
        <v>497</v>
      </c>
      <c r="D32">
        <f>VLOOKUP(A32,Table94[],4,FALSE)</f>
        <v>0</v>
      </c>
      <c r="H32">
        <v>30920</v>
      </c>
      <c r="I32" t="s">
        <v>7</v>
      </c>
      <c r="J32">
        <v>558</v>
      </c>
      <c r="K32">
        <v>0</v>
      </c>
      <c r="O32" s="45">
        <v>30869</v>
      </c>
      <c r="P32" s="80">
        <v>718</v>
      </c>
      <c r="Q32" s="80">
        <v>0</v>
      </c>
    </row>
    <row r="33" spans="1:17" x14ac:dyDescent="0.3">
      <c r="A33" s="74">
        <v>30901</v>
      </c>
      <c r="B33" s="76" t="s">
        <v>38</v>
      </c>
      <c r="C33">
        <f>VLOOKUP(A33,Table94[],3,FALSE)</f>
        <v>5013</v>
      </c>
      <c r="D33">
        <f>VLOOKUP(A33,Table94[],4,FALSE)</f>
        <v>0</v>
      </c>
      <c r="H33">
        <v>30919</v>
      </c>
      <c r="I33" t="s">
        <v>7</v>
      </c>
      <c r="J33">
        <v>1052</v>
      </c>
      <c r="K33">
        <v>0</v>
      </c>
      <c r="O33" s="45">
        <v>30870</v>
      </c>
      <c r="P33" s="80">
        <v>494</v>
      </c>
      <c r="Q33" s="80">
        <v>0</v>
      </c>
    </row>
    <row r="34" spans="1:17" x14ac:dyDescent="0.3">
      <c r="A34" s="75">
        <v>30900</v>
      </c>
      <c r="B34" s="76" t="s">
        <v>38</v>
      </c>
      <c r="C34">
        <f>VLOOKUP(A34,Table94[],3,FALSE)</f>
        <v>1671.5</v>
      </c>
      <c r="D34">
        <f>VLOOKUP(A34,Table94[],4,FALSE)</f>
        <v>1671.5</v>
      </c>
      <c r="H34">
        <v>30918</v>
      </c>
      <c r="I34" t="s">
        <v>7</v>
      </c>
      <c r="J34">
        <v>440</v>
      </c>
      <c r="K34">
        <v>0</v>
      </c>
      <c r="O34" s="45">
        <v>30871</v>
      </c>
      <c r="P34" s="80">
        <v>510</v>
      </c>
      <c r="Q34" s="80">
        <v>0</v>
      </c>
    </row>
    <row r="35" spans="1:17" x14ac:dyDescent="0.3">
      <c r="A35" s="74">
        <v>30870</v>
      </c>
      <c r="B35" s="76" t="s">
        <v>38</v>
      </c>
      <c r="C35">
        <f>VLOOKUP(A35,Table94[],3,FALSE)</f>
        <v>494</v>
      </c>
      <c r="D35">
        <f>VLOOKUP(A35,Table94[],4,FALSE)</f>
        <v>0</v>
      </c>
      <c r="H35">
        <v>30917</v>
      </c>
      <c r="I35" t="s">
        <v>7</v>
      </c>
      <c r="J35">
        <v>624.65</v>
      </c>
      <c r="K35">
        <v>0</v>
      </c>
      <c r="O35" s="45">
        <v>30872</v>
      </c>
      <c r="P35" s="80">
        <v>636</v>
      </c>
      <c r="Q35" s="80">
        <v>0</v>
      </c>
    </row>
    <row r="36" spans="1:17" x14ac:dyDescent="0.3">
      <c r="A36" s="75">
        <v>30871</v>
      </c>
      <c r="B36" s="76" t="s">
        <v>38</v>
      </c>
      <c r="C36">
        <f>VLOOKUP(A36,Table94[],3,FALSE)</f>
        <v>510</v>
      </c>
      <c r="D36">
        <f>VLOOKUP(A36,Table94[],4,FALSE)</f>
        <v>0</v>
      </c>
      <c r="H36">
        <v>30916</v>
      </c>
      <c r="I36" t="s">
        <v>7</v>
      </c>
      <c r="J36">
        <v>502</v>
      </c>
      <c r="K36">
        <v>0</v>
      </c>
      <c r="O36" s="45">
        <v>30875</v>
      </c>
      <c r="P36" s="80">
        <v>542</v>
      </c>
      <c r="Q36" s="80">
        <v>0</v>
      </c>
    </row>
    <row r="37" spans="1:17" x14ac:dyDescent="0.3">
      <c r="A37" s="74">
        <v>30862</v>
      </c>
      <c r="B37" s="76" t="s">
        <v>38</v>
      </c>
      <c r="C37">
        <f>VLOOKUP(A37,Table94[],3,FALSE)</f>
        <v>752</v>
      </c>
      <c r="D37">
        <f>VLOOKUP(A37,Table94[],4,FALSE)</f>
        <v>0</v>
      </c>
      <c r="H37">
        <v>30915</v>
      </c>
      <c r="I37" t="s">
        <v>7</v>
      </c>
      <c r="J37">
        <v>608</v>
      </c>
      <c r="K37">
        <v>0</v>
      </c>
      <c r="O37" s="45">
        <v>30877</v>
      </c>
      <c r="P37" s="80">
        <v>532</v>
      </c>
      <c r="Q37" s="80">
        <v>0</v>
      </c>
    </row>
    <row r="38" spans="1:17" x14ac:dyDescent="0.3">
      <c r="A38" s="75">
        <v>30877</v>
      </c>
      <c r="B38" s="76" t="s">
        <v>38</v>
      </c>
      <c r="C38">
        <f>VLOOKUP(A38,Table94[],3,FALSE)</f>
        <v>532</v>
      </c>
      <c r="D38">
        <f>VLOOKUP(A38,Table94[],4,FALSE)</f>
        <v>0</v>
      </c>
      <c r="H38">
        <v>30914</v>
      </c>
      <c r="I38" t="s">
        <v>7</v>
      </c>
      <c r="J38">
        <v>631</v>
      </c>
      <c r="K38">
        <v>0</v>
      </c>
      <c r="O38" s="45">
        <v>30883</v>
      </c>
      <c r="P38" s="80">
        <v>496</v>
      </c>
      <c r="Q38" s="80">
        <v>496</v>
      </c>
    </row>
    <row r="39" spans="1:17" x14ac:dyDescent="0.3">
      <c r="A39" s="74">
        <v>30790</v>
      </c>
      <c r="B39" s="76" t="s">
        <v>52</v>
      </c>
      <c r="C39">
        <f>VLOOKUP(A39,Table94[],3,FALSE)</f>
        <v>1133</v>
      </c>
      <c r="D39">
        <f>VLOOKUP(A39,Table94[],4,FALSE)</f>
        <v>0</v>
      </c>
      <c r="H39">
        <v>30913</v>
      </c>
      <c r="I39" t="s">
        <v>7</v>
      </c>
      <c r="J39">
        <v>1341</v>
      </c>
      <c r="K39">
        <v>0</v>
      </c>
      <c r="O39" s="45">
        <v>30885</v>
      </c>
      <c r="P39" s="80">
        <v>426</v>
      </c>
      <c r="Q39" s="80">
        <v>0</v>
      </c>
    </row>
    <row r="40" spans="1:17" x14ac:dyDescent="0.3">
      <c r="A40" s="75">
        <v>30872</v>
      </c>
      <c r="B40" s="76" t="s">
        <v>52</v>
      </c>
      <c r="C40">
        <f>VLOOKUP(A40,Table94[],3,FALSE)</f>
        <v>636</v>
      </c>
      <c r="D40">
        <f>VLOOKUP(A40,Table94[],4,FALSE)</f>
        <v>0</v>
      </c>
      <c r="H40">
        <v>30912</v>
      </c>
      <c r="I40" t="s">
        <v>7</v>
      </c>
      <c r="J40">
        <v>744.6</v>
      </c>
      <c r="K40">
        <v>0</v>
      </c>
      <c r="O40" s="45">
        <v>30887</v>
      </c>
      <c r="P40" s="80">
        <v>591</v>
      </c>
      <c r="Q40" s="80">
        <v>0</v>
      </c>
    </row>
    <row r="41" spans="1:17" x14ac:dyDescent="0.3">
      <c r="A41" s="74">
        <v>30738</v>
      </c>
      <c r="B41" s="76" t="s">
        <v>52</v>
      </c>
      <c r="C41">
        <f>VLOOKUP(A41,Table94[],3,FALSE)</f>
        <v>641.5</v>
      </c>
      <c r="D41">
        <f>VLOOKUP(A41,Table94[],4,FALSE)</f>
        <v>0</v>
      </c>
      <c r="H41">
        <v>30911</v>
      </c>
      <c r="I41" t="s">
        <v>7</v>
      </c>
      <c r="J41">
        <v>785</v>
      </c>
      <c r="K41">
        <v>0</v>
      </c>
      <c r="O41" s="45">
        <v>30895</v>
      </c>
      <c r="P41" s="80">
        <v>102</v>
      </c>
      <c r="Q41" s="80">
        <v>0</v>
      </c>
    </row>
    <row r="42" spans="1:17" x14ac:dyDescent="0.3">
      <c r="A42" s="75">
        <v>30853</v>
      </c>
      <c r="B42" s="76" t="s">
        <v>52</v>
      </c>
      <c r="C42">
        <f>VLOOKUP(A42,Table94[],3,FALSE)</f>
        <v>575</v>
      </c>
      <c r="D42">
        <f>VLOOKUP(A42,Table94[],4,FALSE)</f>
        <v>575</v>
      </c>
      <c r="H42">
        <v>30910</v>
      </c>
      <c r="I42" t="s">
        <v>7</v>
      </c>
      <c r="J42">
        <v>1574</v>
      </c>
      <c r="K42">
        <v>0</v>
      </c>
      <c r="O42" s="45">
        <v>30896</v>
      </c>
      <c r="P42" s="80">
        <v>514</v>
      </c>
      <c r="Q42" s="80">
        <v>0</v>
      </c>
    </row>
    <row r="43" spans="1:17" x14ac:dyDescent="0.3">
      <c r="A43" s="74">
        <v>30867</v>
      </c>
      <c r="B43" s="76" t="s">
        <v>52</v>
      </c>
      <c r="C43">
        <f>VLOOKUP(A43,Table94[],3,FALSE)</f>
        <v>898</v>
      </c>
      <c r="D43">
        <f>VLOOKUP(A43,Table94[],4,FALSE)</f>
        <v>0</v>
      </c>
      <c r="H43">
        <v>30909</v>
      </c>
      <c r="I43" t="s">
        <v>7</v>
      </c>
      <c r="J43">
        <v>539</v>
      </c>
      <c r="K43">
        <v>0</v>
      </c>
      <c r="O43" s="45">
        <v>30897</v>
      </c>
      <c r="P43" s="80">
        <v>557</v>
      </c>
      <c r="Q43" s="80">
        <v>0</v>
      </c>
    </row>
    <row r="44" spans="1:17" x14ac:dyDescent="0.3">
      <c r="A44" s="75">
        <v>30816</v>
      </c>
      <c r="B44" s="76" t="s">
        <v>52</v>
      </c>
      <c r="C44">
        <f>VLOOKUP(A44,Table94[],3,FALSE)</f>
        <v>500</v>
      </c>
      <c r="D44">
        <f>VLOOKUP(A44,Table94[],4,FALSE)</f>
        <v>0</v>
      </c>
      <c r="H44">
        <v>30908</v>
      </c>
      <c r="I44" t="s">
        <v>7</v>
      </c>
      <c r="J44">
        <v>441</v>
      </c>
      <c r="K44">
        <v>441</v>
      </c>
      <c r="O44" s="45">
        <v>30900</v>
      </c>
      <c r="P44" s="80">
        <v>1671.5</v>
      </c>
      <c r="Q44" s="80">
        <v>1671.5</v>
      </c>
    </row>
    <row r="45" spans="1:17" x14ac:dyDescent="0.3">
      <c r="H45">
        <v>30907</v>
      </c>
      <c r="I45" t="s">
        <v>119</v>
      </c>
      <c r="J45">
        <v>400</v>
      </c>
      <c r="K45">
        <v>0</v>
      </c>
      <c r="O45" s="45">
        <v>30901</v>
      </c>
      <c r="P45" s="80">
        <v>5013</v>
      </c>
      <c r="Q45" s="80">
        <v>0</v>
      </c>
    </row>
    <row r="46" spans="1:17" x14ac:dyDescent="0.3">
      <c r="H46">
        <v>30906</v>
      </c>
      <c r="I46" t="s">
        <v>8</v>
      </c>
      <c r="J46">
        <v>497</v>
      </c>
      <c r="K46">
        <v>0</v>
      </c>
      <c r="O46" s="45">
        <v>30903</v>
      </c>
      <c r="P46" s="80">
        <v>118</v>
      </c>
      <c r="Q46" s="80">
        <v>0</v>
      </c>
    </row>
    <row r="47" spans="1:17" x14ac:dyDescent="0.3">
      <c r="H47">
        <v>30905</v>
      </c>
      <c r="I47" t="s">
        <v>7</v>
      </c>
      <c r="J47">
        <v>236</v>
      </c>
      <c r="K47">
        <v>0</v>
      </c>
      <c r="O47" s="45">
        <v>30906</v>
      </c>
      <c r="P47" s="80">
        <v>497</v>
      </c>
      <c r="Q47" s="80">
        <v>0</v>
      </c>
    </row>
    <row r="48" spans="1:17" x14ac:dyDescent="0.3">
      <c r="H48">
        <v>30904</v>
      </c>
      <c r="I48" t="s">
        <v>7</v>
      </c>
      <c r="J48">
        <v>61</v>
      </c>
      <c r="K48">
        <v>0</v>
      </c>
      <c r="O48" s="45">
        <v>30907</v>
      </c>
      <c r="P48" s="80">
        <v>400</v>
      </c>
      <c r="Q48" s="80">
        <v>0</v>
      </c>
    </row>
    <row r="49" spans="8:17" x14ac:dyDescent="0.3">
      <c r="H49">
        <v>30903</v>
      </c>
      <c r="I49" t="s">
        <v>119</v>
      </c>
      <c r="J49">
        <v>118</v>
      </c>
      <c r="K49">
        <v>0</v>
      </c>
      <c r="O49" s="45" t="s">
        <v>30</v>
      </c>
      <c r="P49" s="80">
        <v>29013.8</v>
      </c>
      <c r="Q49" s="80">
        <v>2742.5</v>
      </c>
    </row>
    <row r="50" spans="8:17" x14ac:dyDescent="0.3">
      <c r="H50">
        <v>30902</v>
      </c>
      <c r="I50" t="s">
        <v>7</v>
      </c>
      <c r="J50">
        <v>481</v>
      </c>
      <c r="K50">
        <v>0</v>
      </c>
    </row>
    <row r="51" spans="8:17" x14ac:dyDescent="0.3">
      <c r="H51">
        <v>30901</v>
      </c>
      <c r="I51" t="s">
        <v>18</v>
      </c>
      <c r="J51">
        <v>5013</v>
      </c>
      <c r="K51">
        <v>0</v>
      </c>
    </row>
    <row r="52" spans="8:17" x14ac:dyDescent="0.3">
      <c r="H52">
        <v>30900</v>
      </c>
      <c r="I52" t="s">
        <v>18</v>
      </c>
      <c r="J52">
        <v>1671.5</v>
      </c>
      <c r="K52">
        <v>1671.5</v>
      </c>
    </row>
    <row r="53" spans="8:17" x14ac:dyDescent="0.3">
      <c r="H53">
        <v>30897</v>
      </c>
      <c r="I53" t="s">
        <v>119</v>
      </c>
      <c r="J53">
        <v>557</v>
      </c>
      <c r="K53">
        <v>0</v>
      </c>
    </row>
    <row r="54" spans="8:17" x14ac:dyDescent="0.3">
      <c r="H54">
        <v>30896</v>
      </c>
      <c r="I54" t="s">
        <v>11</v>
      </c>
      <c r="J54">
        <v>514</v>
      </c>
      <c r="K54">
        <v>0</v>
      </c>
    </row>
    <row r="55" spans="8:17" x14ac:dyDescent="0.3">
      <c r="H55">
        <v>30895</v>
      </c>
      <c r="I55" t="s">
        <v>8</v>
      </c>
      <c r="J55">
        <v>102</v>
      </c>
      <c r="K55">
        <v>0</v>
      </c>
    </row>
    <row r="56" spans="8:17" x14ac:dyDescent="0.3">
      <c r="H56">
        <v>30894</v>
      </c>
      <c r="I56" t="s">
        <v>7</v>
      </c>
      <c r="J56">
        <v>467.65</v>
      </c>
      <c r="K56">
        <v>0</v>
      </c>
    </row>
    <row r="57" spans="8:17" x14ac:dyDescent="0.3">
      <c r="H57">
        <v>30893</v>
      </c>
      <c r="I57" t="s">
        <v>7</v>
      </c>
      <c r="J57">
        <v>1090</v>
      </c>
      <c r="K57">
        <v>0</v>
      </c>
    </row>
    <row r="58" spans="8:17" x14ac:dyDescent="0.3">
      <c r="H58">
        <v>30892</v>
      </c>
      <c r="I58" t="s">
        <v>7</v>
      </c>
      <c r="J58">
        <v>62</v>
      </c>
      <c r="K58">
        <v>0</v>
      </c>
    </row>
    <row r="59" spans="8:17" x14ac:dyDescent="0.3">
      <c r="H59">
        <v>30891</v>
      </c>
      <c r="I59" t="s">
        <v>7</v>
      </c>
      <c r="J59">
        <v>461</v>
      </c>
      <c r="K59">
        <v>0</v>
      </c>
    </row>
    <row r="60" spans="8:17" x14ac:dyDescent="0.3">
      <c r="H60">
        <v>30890</v>
      </c>
      <c r="I60" t="s">
        <v>7</v>
      </c>
      <c r="J60">
        <v>85</v>
      </c>
      <c r="K60">
        <v>0</v>
      </c>
    </row>
    <row r="61" spans="8:17" x14ac:dyDescent="0.3">
      <c r="H61">
        <v>30889</v>
      </c>
      <c r="I61" t="s">
        <v>7</v>
      </c>
      <c r="J61">
        <v>524</v>
      </c>
      <c r="K61">
        <v>0</v>
      </c>
    </row>
    <row r="62" spans="8:17" x14ac:dyDescent="0.3">
      <c r="H62">
        <v>30887</v>
      </c>
      <c r="I62" t="s">
        <v>119</v>
      </c>
      <c r="J62">
        <v>591</v>
      </c>
      <c r="K62">
        <v>0</v>
      </c>
    </row>
    <row r="63" spans="8:17" x14ac:dyDescent="0.3">
      <c r="H63">
        <v>30886</v>
      </c>
      <c r="I63" t="s">
        <v>7</v>
      </c>
      <c r="J63">
        <v>629</v>
      </c>
      <c r="K63">
        <v>0</v>
      </c>
    </row>
    <row r="64" spans="8:17" x14ac:dyDescent="0.3">
      <c r="H64">
        <v>30885</v>
      </c>
      <c r="I64" t="s">
        <v>11</v>
      </c>
      <c r="J64">
        <v>426</v>
      </c>
      <c r="K64">
        <v>0</v>
      </c>
    </row>
    <row r="65" spans="8:11" x14ac:dyDescent="0.3">
      <c r="H65">
        <v>30884</v>
      </c>
      <c r="I65" t="s">
        <v>7</v>
      </c>
      <c r="J65">
        <v>1194.95</v>
      </c>
      <c r="K65">
        <v>0</v>
      </c>
    </row>
    <row r="66" spans="8:11" x14ac:dyDescent="0.3">
      <c r="H66">
        <v>30883</v>
      </c>
      <c r="I66" t="s">
        <v>11</v>
      </c>
      <c r="J66">
        <v>496</v>
      </c>
      <c r="K66">
        <v>496</v>
      </c>
    </row>
    <row r="67" spans="8:11" x14ac:dyDescent="0.3">
      <c r="H67">
        <v>30882</v>
      </c>
      <c r="I67" t="s">
        <v>7</v>
      </c>
      <c r="J67">
        <v>510</v>
      </c>
      <c r="K67">
        <v>0</v>
      </c>
    </row>
    <row r="68" spans="8:11" x14ac:dyDescent="0.3">
      <c r="H68">
        <v>30881</v>
      </c>
      <c r="I68" t="s">
        <v>7</v>
      </c>
      <c r="J68">
        <v>459</v>
      </c>
      <c r="K68">
        <v>0</v>
      </c>
    </row>
    <row r="69" spans="8:11" x14ac:dyDescent="0.3">
      <c r="H69">
        <v>30880</v>
      </c>
      <c r="I69" t="s">
        <v>7</v>
      </c>
      <c r="J69">
        <v>68</v>
      </c>
      <c r="K69">
        <v>0</v>
      </c>
    </row>
    <row r="70" spans="8:11" x14ac:dyDescent="0.3">
      <c r="H70">
        <v>30879</v>
      </c>
      <c r="I70" t="s">
        <v>7</v>
      </c>
      <c r="J70">
        <v>103</v>
      </c>
      <c r="K70">
        <v>0</v>
      </c>
    </row>
    <row r="71" spans="8:11" x14ac:dyDescent="0.3">
      <c r="H71">
        <v>30878</v>
      </c>
      <c r="I71" t="s">
        <v>7</v>
      </c>
      <c r="J71">
        <v>1342</v>
      </c>
      <c r="K71">
        <v>1342</v>
      </c>
    </row>
    <row r="72" spans="8:11" x14ac:dyDescent="0.3">
      <c r="H72">
        <v>30877</v>
      </c>
      <c r="I72" t="s">
        <v>18</v>
      </c>
      <c r="J72">
        <v>532</v>
      </c>
      <c r="K72">
        <v>0</v>
      </c>
    </row>
    <row r="73" spans="8:11" x14ac:dyDescent="0.3">
      <c r="H73">
        <v>30876</v>
      </c>
      <c r="I73" t="s">
        <v>7</v>
      </c>
      <c r="J73">
        <v>2048</v>
      </c>
      <c r="K73">
        <v>0</v>
      </c>
    </row>
    <row r="74" spans="8:11" x14ac:dyDescent="0.3">
      <c r="H74">
        <v>30875</v>
      </c>
      <c r="I74" t="s">
        <v>119</v>
      </c>
      <c r="J74">
        <v>542</v>
      </c>
      <c r="K74">
        <v>0</v>
      </c>
    </row>
    <row r="75" spans="8:11" x14ac:dyDescent="0.3">
      <c r="H75">
        <v>30874</v>
      </c>
      <c r="I75" t="s">
        <v>7</v>
      </c>
      <c r="J75">
        <v>2020</v>
      </c>
      <c r="K75">
        <v>0</v>
      </c>
    </row>
    <row r="76" spans="8:11" x14ac:dyDescent="0.3">
      <c r="H76">
        <v>30873</v>
      </c>
      <c r="I76" t="s">
        <v>7</v>
      </c>
      <c r="J76">
        <v>565</v>
      </c>
      <c r="K76">
        <v>0</v>
      </c>
    </row>
    <row r="77" spans="8:11" x14ac:dyDescent="0.3">
      <c r="H77">
        <v>30872</v>
      </c>
      <c r="I77" t="s">
        <v>53</v>
      </c>
      <c r="J77">
        <v>636</v>
      </c>
      <c r="K77">
        <v>0</v>
      </c>
    </row>
    <row r="78" spans="8:11" x14ac:dyDescent="0.3">
      <c r="H78">
        <v>30871</v>
      </c>
      <c r="I78" t="s">
        <v>18</v>
      </c>
      <c r="J78">
        <v>510</v>
      </c>
      <c r="K78">
        <v>0</v>
      </c>
    </row>
    <row r="79" spans="8:11" x14ac:dyDescent="0.3">
      <c r="H79">
        <v>30870</v>
      </c>
      <c r="I79" t="s">
        <v>18</v>
      </c>
      <c r="J79">
        <v>494</v>
      </c>
      <c r="K79">
        <v>0</v>
      </c>
    </row>
    <row r="80" spans="8:11" x14ac:dyDescent="0.3">
      <c r="H80">
        <v>30869</v>
      </c>
      <c r="I80" t="s">
        <v>11</v>
      </c>
      <c r="J80">
        <v>718</v>
      </c>
      <c r="K80">
        <v>0</v>
      </c>
    </row>
    <row r="81" spans="8:11" x14ac:dyDescent="0.3">
      <c r="H81">
        <v>30868</v>
      </c>
      <c r="I81" t="s">
        <v>15</v>
      </c>
      <c r="J81">
        <v>504</v>
      </c>
      <c r="K81">
        <v>0</v>
      </c>
    </row>
    <row r="82" spans="8:11" x14ac:dyDescent="0.3">
      <c r="H82">
        <v>30867</v>
      </c>
      <c r="I82" t="s">
        <v>53</v>
      </c>
      <c r="J82">
        <v>898</v>
      </c>
      <c r="K82">
        <v>0</v>
      </c>
    </row>
    <row r="83" spans="8:11" x14ac:dyDescent="0.3">
      <c r="H83">
        <v>30865</v>
      </c>
      <c r="I83" t="s">
        <v>7</v>
      </c>
      <c r="J83">
        <v>575</v>
      </c>
      <c r="K83">
        <v>0</v>
      </c>
    </row>
    <row r="84" spans="8:11" x14ac:dyDescent="0.3">
      <c r="H84">
        <v>30863</v>
      </c>
      <c r="I84" t="s">
        <v>8</v>
      </c>
      <c r="J84">
        <v>576</v>
      </c>
      <c r="K84">
        <v>0</v>
      </c>
    </row>
    <row r="85" spans="8:11" x14ac:dyDescent="0.3">
      <c r="H85">
        <v>30862</v>
      </c>
      <c r="I85" t="s">
        <v>18</v>
      </c>
      <c r="J85">
        <v>752</v>
      </c>
      <c r="K85">
        <v>0</v>
      </c>
    </row>
    <row r="86" spans="8:11" x14ac:dyDescent="0.3">
      <c r="H86">
        <v>30861</v>
      </c>
      <c r="I86" t="s">
        <v>7</v>
      </c>
      <c r="J86">
        <v>471</v>
      </c>
      <c r="K86">
        <v>0</v>
      </c>
    </row>
    <row r="87" spans="8:11" x14ac:dyDescent="0.3">
      <c r="H87">
        <v>30860</v>
      </c>
      <c r="I87" t="s">
        <v>7</v>
      </c>
      <c r="J87">
        <v>215</v>
      </c>
      <c r="K87">
        <v>0</v>
      </c>
    </row>
    <row r="88" spans="8:11" x14ac:dyDescent="0.3">
      <c r="H88">
        <v>30859</v>
      </c>
      <c r="I88" t="s">
        <v>119</v>
      </c>
      <c r="J88">
        <v>612</v>
      </c>
      <c r="K88">
        <v>0</v>
      </c>
    </row>
    <row r="89" spans="8:11" x14ac:dyDescent="0.3">
      <c r="H89">
        <v>30858</v>
      </c>
      <c r="I89" t="s">
        <v>8</v>
      </c>
      <c r="J89">
        <v>1162</v>
      </c>
      <c r="K89">
        <v>0</v>
      </c>
    </row>
    <row r="90" spans="8:11" x14ac:dyDescent="0.3">
      <c r="H90">
        <v>30857</v>
      </c>
      <c r="I90" t="s">
        <v>18</v>
      </c>
      <c r="J90">
        <v>505</v>
      </c>
      <c r="K90">
        <v>0</v>
      </c>
    </row>
    <row r="91" spans="8:11" x14ac:dyDescent="0.3">
      <c r="H91">
        <v>30856</v>
      </c>
      <c r="I91" t="s">
        <v>11</v>
      </c>
      <c r="J91">
        <v>600</v>
      </c>
      <c r="K91">
        <v>0</v>
      </c>
    </row>
    <row r="92" spans="8:11" x14ac:dyDescent="0.3">
      <c r="H92">
        <v>30855</v>
      </c>
      <c r="I92" t="s">
        <v>11</v>
      </c>
      <c r="J92">
        <v>2315.8000000000002</v>
      </c>
      <c r="K92">
        <v>0</v>
      </c>
    </row>
    <row r="93" spans="8:11" x14ac:dyDescent="0.3">
      <c r="H93">
        <v>30854</v>
      </c>
      <c r="I93" t="s">
        <v>7</v>
      </c>
      <c r="J93">
        <v>2027</v>
      </c>
      <c r="K93">
        <v>0</v>
      </c>
    </row>
    <row r="94" spans="8:11" x14ac:dyDescent="0.3">
      <c r="H94">
        <v>30853</v>
      </c>
      <c r="I94" t="s">
        <v>53</v>
      </c>
      <c r="J94">
        <v>575</v>
      </c>
      <c r="K94">
        <v>575</v>
      </c>
    </row>
    <row r="95" spans="8:11" x14ac:dyDescent="0.3">
      <c r="H95">
        <v>30851</v>
      </c>
      <c r="I95" t="s">
        <v>18</v>
      </c>
      <c r="J95">
        <v>23</v>
      </c>
      <c r="K95">
        <v>0</v>
      </c>
    </row>
    <row r="96" spans="8:11" x14ac:dyDescent="0.3">
      <c r="H96">
        <v>30850</v>
      </c>
      <c r="I96" t="s">
        <v>7</v>
      </c>
      <c r="J96">
        <v>51</v>
      </c>
      <c r="K96">
        <v>0</v>
      </c>
    </row>
    <row r="97" spans="8:11" x14ac:dyDescent="0.3">
      <c r="H97">
        <v>30849</v>
      </c>
      <c r="I97" t="s">
        <v>8</v>
      </c>
      <c r="J97">
        <v>558</v>
      </c>
      <c r="K97">
        <v>0</v>
      </c>
    </row>
    <row r="98" spans="8:11" x14ac:dyDescent="0.3">
      <c r="H98">
        <v>30848</v>
      </c>
      <c r="I98" t="s">
        <v>20</v>
      </c>
      <c r="J98">
        <v>699</v>
      </c>
      <c r="K98">
        <v>0</v>
      </c>
    </row>
    <row r="99" spans="8:11" x14ac:dyDescent="0.3">
      <c r="H99">
        <v>30847</v>
      </c>
      <c r="I99" t="s">
        <v>7</v>
      </c>
      <c r="J99">
        <v>538</v>
      </c>
      <c r="K99">
        <v>0</v>
      </c>
    </row>
    <row r="100" spans="8:11" x14ac:dyDescent="0.3">
      <c r="H100">
        <v>30846</v>
      </c>
      <c r="I100" t="s">
        <v>9</v>
      </c>
      <c r="J100">
        <v>392.65</v>
      </c>
      <c r="K100">
        <v>0</v>
      </c>
    </row>
    <row r="101" spans="8:11" x14ac:dyDescent="0.3">
      <c r="H101">
        <v>30845</v>
      </c>
      <c r="I101" t="s">
        <v>8</v>
      </c>
      <c r="J101">
        <v>354</v>
      </c>
      <c r="K101">
        <v>0</v>
      </c>
    </row>
    <row r="102" spans="8:11" x14ac:dyDescent="0.3">
      <c r="H102">
        <v>30844</v>
      </c>
      <c r="I102" t="s">
        <v>20</v>
      </c>
      <c r="J102">
        <v>459</v>
      </c>
      <c r="K102">
        <v>0</v>
      </c>
    </row>
    <row r="103" spans="8:11" x14ac:dyDescent="0.3">
      <c r="H103">
        <v>30843</v>
      </c>
      <c r="I103" t="s">
        <v>9</v>
      </c>
      <c r="J103">
        <v>30</v>
      </c>
      <c r="K103">
        <v>0</v>
      </c>
    </row>
    <row r="104" spans="8:11" x14ac:dyDescent="0.3">
      <c r="H104">
        <v>30842</v>
      </c>
      <c r="I104" t="s">
        <v>20</v>
      </c>
      <c r="J104">
        <v>1018</v>
      </c>
      <c r="K104">
        <v>0</v>
      </c>
    </row>
    <row r="105" spans="8:11" x14ac:dyDescent="0.3">
      <c r="H105">
        <v>30839</v>
      </c>
      <c r="I105" t="s">
        <v>7</v>
      </c>
      <c r="J105">
        <v>0</v>
      </c>
      <c r="K105">
        <v>0</v>
      </c>
    </row>
    <row r="106" spans="8:11" x14ac:dyDescent="0.3">
      <c r="H106">
        <v>30838</v>
      </c>
      <c r="I106" t="s">
        <v>119</v>
      </c>
      <c r="J106">
        <v>448</v>
      </c>
      <c r="K106">
        <v>0</v>
      </c>
    </row>
    <row r="107" spans="8:11" x14ac:dyDescent="0.3">
      <c r="H107">
        <v>30837</v>
      </c>
      <c r="I107" t="s">
        <v>91</v>
      </c>
      <c r="J107">
        <v>2235</v>
      </c>
      <c r="K107">
        <v>0</v>
      </c>
    </row>
    <row r="108" spans="8:11" x14ac:dyDescent="0.3">
      <c r="H108">
        <v>30836</v>
      </c>
      <c r="I108" t="s">
        <v>11</v>
      </c>
      <c r="J108">
        <v>626</v>
      </c>
      <c r="K108">
        <v>0</v>
      </c>
    </row>
    <row r="109" spans="8:11" x14ac:dyDescent="0.3">
      <c r="H109">
        <v>30835</v>
      </c>
      <c r="I109" t="s">
        <v>11</v>
      </c>
      <c r="J109">
        <v>454</v>
      </c>
      <c r="K109">
        <v>0</v>
      </c>
    </row>
    <row r="110" spans="8:11" x14ac:dyDescent="0.3">
      <c r="H110">
        <v>30834</v>
      </c>
      <c r="I110" t="s">
        <v>9</v>
      </c>
      <c r="J110">
        <v>156</v>
      </c>
      <c r="K110">
        <v>0</v>
      </c>
    </row>
    <row r="111" spans="8:11" x14ac:dyDescent="0.3">
      <c r="H111">
        <v>30833</v>
      </c>
      <c r="I111" t="s">
        <v>8</v>
      </c>
      <c r="J111">
        <v>130</v>
      </c>
      <c r="K111">
        <v>0</v>
      </c>
    </row>
    <row r="112" spans="8:11" x14ac:dyDescent="0.3">
      <c r="H112">
        <v>30832</v>
      </c>
      <c r="I112" t="s">
        <v>18</v>
      </c>
      <c r="J112">
        <v>1022</v>
      </c>
      <c r="K112">
        <v>0</v>
      </c>
    </row>
    <row r="113" spans="8:11" x14ac:dyDescent="0.3">
      <c r="H113">
        <v>30831</v>
      </c>
      <c r="I113" t="s">
        <v>9</v>
      </c>
      <c r="J113">
        <v>985</v>
      </c>
      <c r="K113">
        <v>0</v>
      </c>
    </row>
    <row r="114" spans="8:11" x14ac:dyDescent="0.3">
      <c r="H114">
        <v>30830</v>
      </c>
      <c r="I114" t="s">
        <v>20</v>
      </c>
      <c r="J114">
        <v>473</v>
      </c>
      <c r="K114">
        <v>0</v>
      </c>
    </row>
    <row r="115" spans="8:11" x14ac:dyDescent="0.3">
      <c r="H115">
        <v>30829</v>
      </c>
      <c r="I115" t="s">
        <v>133</v>
      </c>
      <c r="J115">
        <v>542</v>
      </c>
      <c r="K115">
        <v>542</v>
      </c>
    </row>
    <row r="116" spans="8:11" x14ac:dyDescent="0.3">
      <c r="H116">
        <v>30827</v>
      </c>
      <c r="I116" t="s">
        <v>11</v>
      </c>
      <c r="J116">
        <v>618</v>
      </c>
      <c r="K116">
        <v>0</v>
      </c>
    </row>
    <row r="117" spans="8:11" x14ac:dyDescent="0.3">
      <c r="H117">
        <v>30826</v>
      </c>
      <c r="I117" t="s">
        <v>9</v>
      </c>
      <c r="J117">
        <v>501</v>
      </c>
      <c r="K117">
        <v>0</v>
      </c>
    </row>
    <row r="118" spans="8:11" x14ac:dyDescent="0.3">
      <c r="H118">
        <v>30825</v>
      </c>
      <c r="I118" t="s">
        <v>53</v>
      </c>
      <c r="J118">
        <v>178</v>
      </c>
      <c r="K118">
        <v>0</v>
      </c>
    </row>
    <row r="119" spans="8:11" x14ac:dyDescent="0.3">
      <c r="H119">
        <v>30824</v>
      </c>
      <c r="I119" t="s">
        <v>133</v>
      </c>
      <c r="J119">
        <v>578</v>
      </c>
      <c r="K119">
        <v>0</v>
      </c>
    </row>
    <row r="120" spans="8:11" x14ac:dyDescent="0.3">
      <c r="H120">
        <v>30823</v>
      </c>
      <c r="I120" t="s">
        <v>111</v>
      </c>
      <c r="J120">
        <v>452</v>
      </c>
      <c r="K120">
        <v>0</v>
      </c>
    </row>
    <row r="121" spans="8:11" x14ac:dyDescent="0.3">
      <c r="H121">
        <v>30822</v>
      </c>
      <c r="I121" t="s">
        <v>133</v>
      </c>
      <c r="J121">
        <v>495</v>
      </c>
      <c r="K121">
        <v>0</v>
      </c>
    </row>
    <row r="122" spans="8:11" x14ac:dyDescent="0.3">
      <c r="H122">
        <v>30821</v>
      </c>
      <c r="I122" t="s">
        <v>91</v>
      </c>
      <c r="J122">
        <v>549.65</v>
      </c>
      <c r="K122">
        <v>0</v>
      </c>
    </row>
    <row r="123" spans="8:11" x14ac:dyDescent="0.3">
      <c r="H123">
        <v>30820</v>
      </c>
      <c r="I123" t="s">
        <v>7</v>
      </c>
      <c r="J123">
        <v>1217</v>
      </c>
      <c r="K123">
        <v>0</v>
      </c>
    </row>
    <row r="124" spans="8:11" x14ac:dyDescent="0.3">
      <c r="H124">
        <v>30818</v>
      </c>
      <c r="I124" t="s">
        <v>15</v>
      </c>
      <c r="J124">
        <v>572</v>
      </c>
      <c r="K124">
        <v>0</v>
      </c>
    </row>
    <row r="125" spans="8:11" x14ac:dyDescent="0.3">
      <c r="H125">
        <v>30817</v>
      </c>
      <c r="I125" t="s">
        <v>9</v>
      </c>
      <c r="J125">
        <v>191</v>
      </c>
      <c r="K125">
        <v>191</v>
      </c>
    </row>
    <row r="126" spans="8:11" x14ac:dyDescent="0.3">
      <c r="H126">
        <v>30816</v>
      </c>
      <c r="I126" t="s">
        <v>53</v>
      </c>
      <c r="J126">
        <v>500</v>
      </c>
      <c r="K126">
        <v>0</v>
      </c>
    </row>
    <row r="127" spans="8:11" x14ac:dyDescent="0.3">
      <c r="H127">
        <v>30814</v>
      </c>
      <c r="I127" t="s">
        <v>20</v>
      </c>
      <c r="J127">
        <v>608</v>
      </c>
      <c r="K127">
        <v>0</v>
      </c>
    </row>
    <row r="128" spans="8:11" x14ac:dyDescent="0.3">
      <c r="H128">
        <v>30813</v>
      </c>
      <c r="I128" t="s">
        <v>91</v>
      </c>
      <c r="J128">
        <v>437</v>
      </c>
      <c r="K128">
        <v>0</v>
      </c>
    </row>
    <row r="129" spans="8:11" x14ac:dyDescent="0.3">
      <c r="H129">
        <v>30812</v>
      </c>
      <c r="I129" t="s">
        <v>173</v>
      </c>
      <c r="J129">
        <v>258</v>
      </c>
      <c r="K129">
        <v>0</v>
      </c>
    </row>
    <row r="130" spans="8:11" x14ac:dyDescent="0.3">
      <c r="H130">
        <v>30811</v>
      </c>
      <c r="I130" t="s">
        <v>91</v>
      </c>
      <c r="J130">
        <v>992</v>
      </c>
      <c r="K130">
        <v>0</v>
      </c>
    </row>
    <row r="131" spans="8:11" x14ac:dyDescent="0.3">
      <c r="H131">
        <v>30809</v>
      </c>
      <c r="I131" t="s">
        <v>9</v>
      </c>
      <c r="J131">
        <v>1151</v>
      </c>
      <c r="K131">
        <v>1151</v>
      </c>
    </row>
    <row r="132" spans="8:11" x14ac:dyDescent="0.3">
      <c r="H132">
        <v>30808</v>
      </c>
      <c r="I132" t="s">
        <v>133</v>
      </c>
      <c r="J132">
        <v>392</v>
      </c>
      <c r="K132">
        <v>0</v>
      </c>
    </row>
    <row r="133" spans="8:11" x14ac:dyDescent="0.3">
      <c r="H133">
        <v>30807</v>
      </c>
      <c r="I133" t="s">
        <v>15</v>
      </c>
      <c r="J133">
        <v>74</v>
      </c>
      <c r="K133">
        <v>0</v>
      </c>
    </row>
    <row r="134" spans="8:11" x14ac:dyDescent="0.3">
      <c r="H134">
        <v>30806</v>
      </c>
      <c r="I134" t="s">
        <v>11</v>
      </c>
      <c r="J134">
        <v>447</v>
      </c>
      <c r="K134">
        <v>0</v>
      </c>
    </row>
    <row r="135" spans="8:11" x14ac:dyDescent="0.3">
      <c r="H135">
        <v>30805</v>
      </c>
      <c r="I135" t="s">
        <v>133</v>
      </c>
      <c r="J135">
        <v>483</v>
      </c>
      <c r="K135">
        <v>0</v>
      </c>
    </row>
    <row r="136" spans="8:11" x14ac:dyDescent="0.3">
      <c r="H136">
        <v>30804</v>
      </c>
      <c r="I136" t="s">
        <v>133</v>
      </c>
      <c r="J136">
        <v>429</v>
      </c>
      <c r="K136">
        <v>0</v>
      </c>
    </row>
    <row r="137" spans="8:11" x14ac:dyDescent="0.3">
      <c r="H137">
        <v>30801</v>
      </c>
      <c r="I137" t="s">
        <v>9</v>
      </c>
      <c r="J137">
        <v>450</v>
      </c>
      <c r="K137">
        <v>0</v>
      </c>
    </row>
    <row r="138" spans="8:11" x14ac:dyDescent="0.3">
      <c r="H138">
        <v>30798</v>
      </c>
      <c r="I138" t="s">
        <v>18</v>
      </c>
      <c r="J138">
        <v>68</v>
      </c>
      <c r="K138">
        <v>0</v>
      </c>
    </row>
    <row r="139" spans="8:11" x14ac:dyDescent="0.3">
      <c r="H139">
        <v>30797</v>
      </c>
      <c r="I139" t="s">
        <v>133</v>
      </c>
      <c r="J139">
        <v>182</v>
      </c>
      <c r="K139">
        <v>0</v>
      </c>
    </row>
    <row r="140" spans="8:11" x14ac:dyDescent="0.3">
      <c r="H140">
        <v>30796</v>
      </c>
      <c r="I140" t="s">
        <v>8</v>
      </c>
      <c r="J140">
        <v>495</v>
      </c>
      <c r="K140">
        <v>0</v>
      </c>
    </row>
    <row r="141" spans="8:11" x14ac:dyDescent="0.3">
      <c r="H141">
        <v>30795</v>
      </c>
      <c r="I141" t="s">
        <v>111</v>
      </c>
      <c r="J141">
        <v>462</v>
      </c>
      <c r="K141">
        <v>0</v>
      </c>
    </row>
    <row r="142" spans="8:11" x14ac:dyDescent="0.3">
      <c r="H142">
        <v>30794</v>
      </c>
      <c r="I142" t="s">
        <v>119</v>
      </c>
      <c r="J142">
        <v>611</v>
      </c>
      <c r="K142">
        <v>0</v>
      </c>
    </row>
    <row r="143" spans="8:11" x14ac:dyDescent="0.3">
      <c r="H143">
        <v>30792</v>
      </c>
      <c r="I143" t="s">
        <v>15</v>
      </c>
      <c r="J143">
        <v>38</v>
      </c>
      <c r="K143">
        <v>0</v>
      </c>
    </row>
    <row r="144" spans="8:11" x14ac:dyDescent="0.3">
      <c r="H144">
        <v>30791</v>
      </c>
      <c r="I144" t="s">
        <v>11</v>
      </c>
      <c r="J144">
        <v>503</v>
      </c>
      <c r="K144">
        <v>0</v>
      </c>
    </row>
    <row r="145" spans="8:11" x14ac:dyDescent="0.3">
      <c r="H145">
        <v>30790</v>
      </c>
      <c r="I145" t="s">
        <v>53</v>
      </c>
      <c r="J145">
        <v>1133</v>
      </c>
      <c r="K145">
        <v>0</v>
      </c>
    </row>
    <row r="146" spans="8:11" x14ac:dyDescent="0.3">
      <c r="H146">
        <v>30788</v>
      </c>
      <c r="I146" t="s">
        <v>20</v>
      </c>
      <c r="J146">
        <v>935</v>
      </c>
      <c r="K146">
        <v>0</v>
      </c>
    </row>
    <row r="147" spans="8:11" x14ac:dyDescent="0.3">
      <c r="H147">
        <v>30787</v>
      </c>
      <c r="I147" t="s">
        <v>20</v>
      </c>
      <c r="J147">
        <v>695</v>
      </c>
      <c r="K147">
        <v>0</v>
      </c>
    </row>
    <row r="148" spans="8:11" x14ac:dyDescent="0.3">
      <c r="H148">
        <v>30786</v>
      </c>
      <c r="I148" t="s">
        <v>119</v>
      </c>
      <c r="J148">
        <v>436</v>
      </c>
      <c r="K148">
        <v>0</v>
      </c>
    </row>
    <row r="149" spans="8:11" x14ac:dyDescent="0.3">
      <c r="H149">
        <v>30785</v>
      </c>
      <c r="I149" t="s">
        <v>9</v>
      </c>
      <c r="J149">
        <v>2167</v>
      </c>
      <c r="K149">
        <v>2167</v>
      </c>
    </row>
    <row r="150" spans="8:11" x14ac:dyDescent="0.3">
      <c r="H150">
        <v>30784</v>
      </c>
      <c r="I150" t="s">
        <v>11</v>
      </c>
      <c r="J150">
        <v>695</v>
      </c>
      <c r="K150">
        <v>695</v>
      </c>
    </row>
    <row r="151" spans="8:11" x14ac:dyDescent="0.3">
      <c r="H151">
        <v>30783</v>
      </c>
      <c r="I151" t="s">
        <v>11</v>
      </c>
      <c r="J151">
        <v>1788</v>
      </c>
      <c r="K151">
        <v>0</v>
      </c>
    </row>
    <row r="152" spans="8:11" x14ac:dyDescent="0.3">
      <c r="H152">
        <v>30782</v>
      </c>
      <c r="I152" t="s">
        <v>9</v>
      </c>
      <c r="J152">
        <v>496</v>
      </c>
      <c r="K152">
        <v>0</v>
      </c>
    </row>
    <row r="153" spans="8:11" x14ac:dyDescent="0.3">
      <c r="H153">
        <v>30781</v>
      </c>
      <c r="I153" t="s">
        <v>111</v>
      </c>
      <c r="J153">
        <v>452</v>
      </c>
      <c r="K153">
        <v>0</v>
      </c>
    </row>
    <row r="154" spans="8:11" x14ac:dyDescent="0.3">
      <c r="H154">
        <v>30779</v>
      </c>
      <c r="I154" t="s">
        <v>9</v>
      </c>
      <c r="J154">
        <v>23</v>
      </c>
      <c r="K154">
        <v>0</v>
      </c>
    </row>
    <row r="155" spans="8:11" x14ac:dyDescent="0.3">
      <c r="H155">
        <v>30778</v>
      </c>
      <c r="I155" t="s">
        <v>8</v>
      </c>
      <c r="J155">
        <v>908</v>
      </c>
      <c r="K155">
        <v>0</v>
      </c>
    </row>
    <row r="156" spans="8:11" x14ac:dyDescent="0.3">
      <c r="H156">
        <v>30777</v>
      </c>
      <c r="I156" t="s">
        <v>8</v>
      </c>
      <c r="J156">
        <v>439</v>
      </c>
      <c r="K156">
        <v>0</v>
      </c>
    </row>
    <row r="157" spans="8:11" x14ac:dyDescent="0.3">
      <c r="H157">
        <v>30776</v>
      </c>
      <c r="I157" t="s">
        <v>18</v>
      </c>
      <c r="J157">
        <v>705</v>
      </c>
      <c r="K157">
        <v>0</v>
      </c>
    </row>
    <row r="158" spans="8:11" x14ac:dyDescent="0.3">
      <c r="H158">
        <v>30774</v>
      </c>
      <c r="I158" t="s">
        <v>9</v>
      </c>
      <c r="J158">
        <v>343</v>
      </c>
      <c r="K158">
        <v>0</v>
      </c>
    </row>
    <row r="159" spans="8:11" x14ac:dyDescent="0.3">
      <c r="H159">
        <v>30773</v>
      </c>
      <c r="I159" t="s">
        <v>9</v>
      </c>
      <c r="J159">
        <v>204</v>
      </c>
      <c r="K159">
        <v>0</v>
      </c>
    </row>
    <row r="160" spans="8:11" x14ac:dyDescent="0.3">
      <c r="H160">
        <v>30772</v>
      </c>
      <c r="I160" t="s">
        <v>15</v>
      </c>
      <c r="J160">
        <v>1072</v>
      </c>
      <c r="K160">
        <v>0</v>
      </c>
    </row>
    <row r="161" spans="8:11" x14ac:dyDescent="0.3">
      <c r="H161">
        <v>30771</v>
      </c>
      <c r="I161" t="s">
        <v>8</v>
      </c>
      <c r="J161">
        <v>497</v>
      </c>
      <c r="K161">
        <v>0</v>
      </c>
    </row>
    <row r="162" spans="8:11" x14ac:dyDescent="0.3">
      <c r="H162">
        <v>30770</v>
      </c>
      <c r="I162" t="s">
        <v>91</v>
      </c>
      <c r="J162">
        <v>515</v>
      </c>
      <c r="K162">
        <v>0</v>
      </c>
    </row>
    <row r="163" spans="8:11" x14ac:dyDescent="0.3">
      <c r="H163">
        <v>30769</v>
      </c>
      <c r="I163" t="s">
        <v>7</v>
      </c>
      <c r="J163">
        <v>173</v>
      </c>
      <c r="K163">
        <v>0</v>
      </c>
    </row>
    <row r="164" spans="8:11" x14ac:dyDescent="0.3">
      <c r="H164">
        <v>30768</v>
      </c>
      <c r="I164" t="s">
        <v>15</v>
      </c>
      <c r="J164">
        <v>172</v>
      </c>
      <c r="K164">
        <v>0</v>
      </c>
    </row>
    <row r="165" spans="8:11" x14ac:dyDescent="0.3">
      <c r="H165">
        <v>30767</v>
      </c>
      <c r="I165" t="s">
        <v>7</v>
      </c>
      <c r="J165">
        <v>1147</v>
      </c>
      <c r="K165">
        <v>0</v>
      </c>
    </row>
    <row r="166" spans="8:11" x14ac:dyDescent="0.3">
      <c r="H166">
        <v>30766</v>
      </c>
      <c r="I166" t="s">
        <v>91</v>
      </c>
      <c r="J166">
        <v>595</v>
      </c>
      <c r="K166">
        <v>0</v>
      </c>
    </row>
    <row r="167" spans="8:11" x14ac:dyDescent="0.3">
      <c r="H167">
        <v>30765</v>
      </c>
      <c r="I167" t="s">
        <v>15</v>
      </c>
      <c r="J167">
        <v>27</v>
      </c>
      <c r="K167">
        <v>0</v>
      </c>
    </row>
    <row r="168" spans="8:11" x14ac:dyDescent="0.3">
      <c r="H168">
        <v>30763</v>
      </c>
      <c r="I168" t="s">
        <v>111</v>
      </c>
      <c r="J168">
        <v>512</v>
      </c>
      <c r="K168">
        <v>0</v>
      </c>
    </row>
    <row r="169" spans="8:11" x14ac:dyDescent="0.3">
      <c r="H169">
        <v>30761</v>
      </c>
      <c r="I169" t="s">
        <v>173</v>
      </c>
      <c r="J169">
        <v>492</v>
      </c>
      <c r="K169">
        <v>0</v>
      </c>
    </row>
    <row r="170" spans="8:11" x14ac:dyDescent="0.3">
      <c r="H170">
        <v>30760</v>
      </c>
      <c r="I170" t="s">
        <v>7</v>
      </c>
      <c r="J170">
        <v>0</v>
      </c>
      <c r="K170">
        <v>0</v>
      </c>
    </row>
    <row r="171" spans="8:11" x14ac:dyDescent="0.3">
      <c r="H171">
        <v>30759</v>
      </c>
      <c r="I171" t="s">
        <v>173</v>
      </c>
      <c r="J171">
        <v>453</v>
      </c>
      <c r="K171">
        <v>0</v>
      </c>
    </row>
    <row r="172" spans="8:11" x14ac:dyDescent="0.3">
      <c r="H172">
        <v>30757</v>
      </c>
      <c r="I172" t="s">
        <v>7</v>
      </c>
      <c r="J172">
        <v>790</v>
      </c>
      <c r="K172">
        <v>0</v>
      </c>
    </row>
    <row r="173" spans="8:11" x14ac:dyDescent="0.3">
      <c r="H173">
        <v>30756</v>
      </c>
      <c r="I173" t="s">
        <v>7</v>
      </c>
      <c r="J173">
        <v>102</v>
      </c>
      <c r="K173">
        <v>0</v>
      </c>
    </row>
    <row r="174" spans="8:11" x14ac:dyDescent="0.3">
      <c r="H174">
        <v>30755</v>
      </c>
      <c r="I174" t="s">
        <v>11</v>
      </c>
      <c r="J174">
        <v>556</v>
      </c>
      <c r="K174">
        <v>556</v>
      </c>
    </row>
    <row r="175" spans="8:11" x14ac:dyDescent="0.3">
      <c r="H175">
        <v>30754</v>
      </c>
      <c r="I175" t="s">
        <v>133</v>
      </c>
      <c r="J175">
        <v>25</v>
      </c>
      <c r="K175">
        <v>0</v>
      </c>
    </row>
    <row r="176" spans="8:11" x14ac:dyDescent="0.3">
      <c r="H176">
        <v>30753</v>
      </c>
      <c r="I176" t="s">
        <v>91</v>
      </c>
      <c r="J176">
        <v>534</v>
      </c>
      <c r="K176">
        <v>0</v>
      </c>
    </row>
    <row r="177" spans="8:11" x14ac:dyDescent="0.3">
      <c r="H177">
        <v>30752</v>
      </c>
      <c r="I177" t="s">
        <v>7</v>
      </c>
      <c r="J177">
        <v>686</v>
      </c>
      <c r="K177">
        <v>0</v>
      </c>
    </row>
    <row r="178" spans="8:11" x14ac:dyDescent="0.3">
      <c r="H178">
        <v>30751</v>
      </c>
      <c r="I178" t="s">
        <v>91</v>
      </c>
      <c r="J178">
        <v>853</v>
      </c>
      <c r="K178">
        <v>0</v>
      </c>
    </row>
    <row r="179" spans="8:11" x14ac:dyDescent="0.3">
      <c r="H179">
        <v>30750</v>
      </c>
      <c r="I179" t="s">
        <v>15</v>
      </c>
      <c r="J179">
        <v>522</v>
      </c>
      <c r="K179">
        <v>0</v>
      </c>
    </row>
    <row r="180" spans="8:11" x14ac:dyDescent="0.3">
      <c r="H180">
        <v>30747</v>
      </c>
      <c r="I180" t="s">
        <v>7</v>
      </c>
      <c r="J180">
        <v>2783.8</v>
      </c>
      <c r="K180">
        <v>0</v>
      </c>
    </row>
    <row r="181" spans="8:11" x14ac:dyDescent="0.3">
      <c r="H181">
        <v>30746</v>
      </c>
      <c r="I181" t="s">
        <v>15</v>
      </c>
      <c r="J181">
        <v>50</v>
      </c>
      <c r="K181">
        <v>50</v>
      </c>
    </row>
    <row r="182" spans="8:11" x14ac:dyDescent="0.3">
      <c r="H182">
        <v>30743</v>
      </c>
      <c r="I182" t="s">
        <v>18</v>
      </c>
      <c r="J182">
        <v>2107</v>
      </c>
      <c r="K182">
        <v>0</v>
      </c>
    </row>
    <row r="183" spans="8:11" x14ac:dyDescent="0.3">
      <c r="H183">
        <v>30741</v>
      </c>
      <c r="I183" t="s">
        <v>11</v>
      </c>
      <c r="J183">
        <v>509</v>
      </c>
      <c r="K183">
        <v>0</v>
      </c>
    </row>
    <row r="184" spans="8:11" x14ac:dyDescent="0.3">
      <c r="H184">
        <v>30739</v>
      </c>
      <c r="I184" t="s">
        <v>9</v>
      </c>
      <c r="J184">
        <v>79</v>
      </c>
      <c r="K184">
        <v>0</v>
      </c>
    </row>
    <row r="185" spans="8:11" x14ac:dyDescent="0.3">
      <c r="H185">
        <v>30738</v>
      </c>
      <c r="I185" t="s">
        <v>53</v>
      </c>
      <c r="J185">
        <v>641.5</v>
      </c>
      <c r="K185">
        <v>0</v>
      </c>
    </row>
    <row r="186" spans="8:11" x14ac:dyDescent="0.3">
      <c r="H186">
        <v>30737</v>
      </c>
      <c r="I186" t="s">
        <v>11</v>
      </c>
      <c r="J186">
        <v>118</v>
      </c>
      <c r="K186">
        <v>0</v>
      </c>
    </row>
    <row r="187" spans="8:11" x14ac:dyDescent="0.3">
      <c r="H187">
        <v>30736</v>
      </c>
      <c r="I187" t="s">
        <v>11</v>
      </c>
      <c r="J187">
        <v>163</v>
      </c>
      <c r="K187">
        <v>0</v>
      </c>
    </row>
    <row r="188" spans="8:11" x14ac:dyDescent="0.3">
      <c r="H188">
        <v>30735</v>
      </c>
      <c r="I188" t="s">
        <v>15</v>
      </c>
      <c r="J188">
        <v>41</v>
      </c>
      <c r="K188">
        <v>0</v>
      </c>
    </row>
    <row r="189" spans="8:11" x14ac:dyDescent="0.3">
      <c r="H189">
        <v>30734</v>
      </c>
      <c r="I189" t="s">
        <v>173</v>
      </c>
      <c r="J189">
        <v>359</v>
      </c>
      <c r="K189">
        <v>0</v>
      </c>
    </row>
    <row r="190" spans="8:11" x14ac:dyDescent="0.3">
      <c r="H190">
        <v>30732</v>
      </c>
      <c r="I190" t="s">
        <v>9</v>
      </c>
      <c r="J190">
        <v>675</v>
      </c>
      <c r="K190">
        <v>0</v>
      </c>
    </row>
    <row r="191" spans="8:11" x14ac:dyDescent="0.3">
      <c r="H191">
        <v>30731</v>
      </c>
      <c r="I191" t="s">
        <v>8</v>
      </c>
      <c r="J191">
        <v>989</v>
      </c>
      <c r="K191">
        <v>989</v>
      </c>
    </row>
    <row r="192" spans="8:11" x14ac:dyDescent="0.3">
      <c r="H192">
        <v>30730</v>
      </c>
      <c r="I192" t="s">
        <v>11</v>
      </c>
      <c r="J192">
        <v>597</v>
      </c>
      <c r="K192">
        <v>0</v>
      </c>
    </row>
    <row r="193" spans="8:11" x14ac:dyDescent="0.3">
      <c r="H193">
        <v>30723</v>
      </c>
      <c r="I193" t="s">
        <v>15</v>
      </c>
      <c r="J193">
        <v>0</v>
      </c>
      <c r="K193">
        <v>0</v>
      </c>
    </row>
    <row r="194" spans="8:11" x14ac:dyDescent="0.3">
      <c r="H194">
        <v>30720</v>
      </c>
      <c r="I194" t="s">
        <v>173</v>
      </c>
      <c r="J194">
        <v>69</v>
      </c>
      <c r="K194">
        <v>69</v>
      </c>
    </row>
    <row r="195" spans="8:11" x14ac:dyDescent="0.3">
      <c r="H195">
        <v>30719</v>
      </c>
      <c r="I195" t="s">
        <v>11</v>
      </c>
      <c r="J195">
        <v>455</v>
      </c>
      <c r="K195">
        <v>455</v>
      </c>
    </row>
    <row r="196" spans="8:11" x14ac:dyDescent="0.3">
      <c r="H196">
        <v>30718</v>
      </c>
      <c r="I196" t="s">
        <v>133</v>
      </c>
      <c r="J196">
        <v>445</v>
      </c>
      <c r="K196">
        <v>0</v>
      </c>
    </row>
    <row r="197" spans="8:11" x14ac:dyDescent="0.3">
      <c r="H197">
        <v>30717</v>
      </c>
      <c r="I197" t="s">
        <v>15</v>
      </c>
      <c r="J197">
        <v>468</v>
      </c>
      <c r="K197">
        <v>0</v>
      </c>
    </row>
    <row r="198" spans="8:11" x14ac:dyDescent="0.3">
      <c r="H198">
        <v>30716</v>
      </c>
      <c r="I198" t="s">
        <v>173</v>
      </c>
      <c r="J198">
        <v>242</v>
      </c>
      <c r="K198">
        <v>0</v>
      </c>
    </row>
    <row r="199" spans="8:11" x14ac:dyDescent="0.3">
      <c r="H199">
        <v>30713</v>
      </c>
      <c r="I199" t="s">
        <v>11</v>
      </c>
      <c r="J199">
        <v>719</v>
      </c>
      <c r="K199">
        <v>719</v>
      </c>
    </row>
    <row r="200" spans="8:11" x14ac:dyDescent="0.3">
      <c r="H200">
        <v>30706</v>
      </c>
      <c r="I200" t="s">
        <v>18</v>
      </c>
      <c r="J200">
        <v>4454</v>
      </c>
      <c r="K200">
        <v>0</v>
      </c>
    </row>
    <row r="201" spans="8:11" x14ac:dyDescent="0.3">
      <c r="H201">
        <v>30705</v>
      </c>
      <c r="I201" t="s">
        <v>133</v>
      </c>
      <c r="J201">
        <v>500</v>
      </c>
      <c r="K201">
        <v>0</v>
      </c>
    </row>
    <row r="202" spans="8:11" x14ac:dyDescent="0.3">
      <c r="H202">
        <v>30703</v>
      </c>
      <c r="I202" t="s">
        <v>11</v>
      </c>
      <c r="J202">
        <v>442</v>
      </c>
      <c r="K202">
        <v>0</v>
      </c>
    </row>
    <row r="203" spans="8:11" x14ac:dyDescent="0.3">
      <c r="H203">
        <v>30702</v>
      </c>
      <c r="I203" t="s">
        <v>11</v>
      </c>
      <c r="J203">
        <v>643</v>
      </c>
      <c r="K203">
        <v>0</v>
      </c>
    </row>
    <row r="204" spans="8:11" x14ac:dyDescent="0.3">
      <c r="H204">
        <v>30701</v>
      </c>
      <c r="I204" t="s">
        <v>7</v>
      </c>
      <c r="J204">
        <v>1013</v>
      </c>
      <c r="K204">
        <v>0</v>
      </c>
    </row>
    <row r="205" spans="8:11" x14ac:dyDescent="0.3">
      <c r="H205">
        <v>30698</v>
      </c>
      <c r="I205" t="s">
        <v>7</v>
      </c>
      <c r="J205">
        <v>0</v>
      </c>
      <c r="K205">
        <v>0</v>
      </c>
    </row>
    <row r="206" spans="8:11" x14ac:dyDescent="0.3">
      <c r="H206">
        <v>30697</v>
      </c>
      <c r="I206" t="s">
        <v>8</v>
      </c>
      <c r="J206">
        <v>462</v>
      </c>
      <c r="K206">
        <v>0</v>
      </c>
    </row>
    <row r="207" spans="8:11" x14ac:dyDescent="0.3">
      <c r="H207">
        <v>30692</v>
      </c>
      <c r="I207" t="s">
        <v>11</v>
      </c>
      <c r="J207">
        <v>351</v>
      </c>
      <c r="K207">
        <v>0</v>
      </c>
    </row>
    <row r="208" spans="8:11" x14ac:dyDescent="0.3">
      <c r="H208">
        <v>30688</v>
      </c>
      <c r="I208" t="s">
        <v>20</v>
      </c>
      <c r="J208">
        <v>515</v>
      </c>
      <c r="K208">
        <v>515</v>
      </c>
    </row>
    <row r="209" spans="8:11" x14ac:dyDescent="0.3">
      <c r="H209">
        <v>30687</v>
      </c>
      <c r="I209" t="s">
        <v>7</v>
      </c>
      <c r="J209">
        <v>0</v>
      </c>
      <c r="K209">
        <v>0</v>
      </c>
    </row>
    <row r="210" spans="8:11" x14ac:dyDescent="0.3">
      <c r="H210">
        <v>30685</v>
      </c>
      <c r="I210" t="s">
        <v>11</v>
      </c>
      <c r="J210">
        <v>540</v>
      </c>
      <c r="K210">
        <v>0</v>
      </c>
    </row>
    <row r="211" spans="8:11" x14ac:dyDescent="0.3">
      <c r="H211">
        <v>30684</v>
      </c>
      <c r="I211" t="s">
        <v>14</v>
      </c>
      <c r="J211">
        <v>10004.5</v>
      </c>
      <c r="K211">
        <v>0</v>
      </c>
    </row>
    <row r="212" spans="8:11" x14ac:dyDescent="0.3">
      <c r="H212">
        <v>30679</v>
      </c>
      <c r="I212" t="s">
        <v>111</v>
      </c>
      <c r="J212">
        <v>1929</v>
      </c>
      <c r="K212">
        <v>0</v>
      </c>
    </row>
    <row r="213" spans="8:11" x14ac:dyDescent="0.3">
      <c r="H213">
        <v>30678</v>
      </c>
      <c r="I213" t="s">
        <v>11</v>
      </c>
      <c r="J213">
        <v>240</v>
      </c>
      <c r="K213">
        <v>0</v>
      </c>
    </row>
    <row r="214" spans="8:11" x14ac:dyDescent="0.3">
      <c r="H214">
        <v>30671</v>
      </c>
      <c r="I214" t="s">
        <v>7</v>
      </c>
      <c r="J214">
        <v>0</v>
      </c>
      <c r="K214">
        <v>0</v>
      </c>
    </row>
    <row r="215" spans="8:11" x14ac:dyDescent="0.3">
      <c r="H215">
        <v>30669</v>
      </c>
      <c r="I215" t="s">
        <v>7</v>
      </c>
      <c r="J215">
        <v>0</v>
      </c>
      <c r="K215">
        <v>0</v>
      </c>
    </row>
    <row r="216" spans="8:11" x14ac:dyDescent="0.3">
      <c r="H216">
        <v>30666</v>
      </c>
      <c r="I216" t="s">
        <v>18</v>
      </c>
      <c r="J216">
        <v>456</v>
      </c>
      <c r="K216">
        <v>0</v>
      </c>
    </row>
    <row r="217" spans="8:11" x14ac:dyDescent="0.3">
      <c r="H217">
        <v>30664</v>
      </c>
      <c r="I217" t="s">
        <v>11</v>
      </c>
      <c r="J217">
        <v>518</v>
      </c>
      <c r="K217">
        <v>0</v>
      </c>
    </row>
    <row r="218" spans="8:11" x14ac:dyDescent="0.3">
      <c r="H218">
        <v>30662</v>
      </c>
      <c r="I218" t="s">
        <v>7</v>
      </c>
      <c r="J218">
        <v>0</v>
      </c>
      <c r="K218">
        <v>0</v>
      </c>
    </row>
    <row r="219" spans="8:11" x14ac:dyDescent="0.3">
      <c r="H219">
        <v>30660</v>
      </c>
      <c r="I219" t="s">
        <v>15</v>
      </c>
      <c r="J219">
        <v>-31</v>
      </c>
      <c r="K219">
        <v>0</v>
      </c>
    </row>
    <row r="220" spans="8:11" x14ac:dyDescent="0.3">
      <c r="H220">
        <v>30659</v>
      </c>
      <c r="I220" t="s">
        <v>11</v>
      </c>
      <c r="J220">
        <v>996</v>
      </c>
      <c r="K220">
        <v>0</v>
      </c>
    </row>
    <row r="221" spans="8:11" x14ac:dyDescent="0.3">
      <c r="H221">
        <v>30657</v>
      </c>
      <c r="I221" t="s">
        <v>8</v>
      </c>
      <c r="J221">
        <v>0</v>
      </c>
      <c r="K221">
        <v>0</v>
      </c>
    </row>
    <row r="222" spans="8:11" x14ac:dyDescent="0.3">
      <c r="H222">
        <v>30655</v>
      </c>
      <c r="I222" t="s">
        <v>8</v>
      </c>
      <c r="J222">
        <v>0</v>
      </c>
      <c r="K222">
        <v>0</v>
      </c>
    </row>
    <row r="223" spans="8:11" x14ac:dyDescent="0.3">
      <c r="H223">
        <v>30652</v>
      </c>
      <c r="I223" t="s">
        <v>173</v>
      </c>
      <c r="J223">
        <v>456</v>
      </c>
      <c r="K223">
        <v>0</v>
      </c>
    </row>
    <row r="224" spans="8:11" x14ac:dyDescent="0.3">
      <c r="H224">
        <v>30646</v>
      </c>
      <c r="I224" t="s">
        <v>15</v>
      </c>
      <c r="J224">
        <v>0</v>
      </c>
      <c r="K224">
        <v>0</v>
      </c>
    </row>
    <row r="225" spans="8:11" x14ac:dyDescent="0.3">
      <c r="H225">
        <v>30643</v>
      </c>
      <c r="I225" t="s">
        <v>11</v>
      </c>
      <c r="J225">
        <v>23</v>
      </c>
      <c r="K225">
        <v>0</v>
      </c>
    </row>
    <row r="226" spans="8:11" x14ac:dyDescent="0.3">
      <c r="H226">
        <v>30637</v>
      </c>
      <c r="I226" t="s">
        <v>20</v>
      </c>
      <c r="J226">
        <v>524</v>
      </c>
      <c r="K226">
        <v>0</v>
      </c>
    </row>
    <row r="227" spans="8:11" x14ac:dyDescent="0.3">
      <c r="H227">
        <v>30636</v>
      </c>
      <c r="I227" t="s">
        <v>173</v>
      </c>
      <c r="J227">
        <v>212</v>
      </c>
      <c r="K227">
        <v>0</v>
      </c>
    </row>
    <row r="228" spans="8:11" x14ac:dyDescent="0.3">
      <c r="H228">
        <v>30632</v>
      </c>
      <c r="I228" t="s">
        <v>91</v>
      </c>
      <c r="J228">
        <v>546</v>
      </c>
      <c r="K228">
        <v>0</v>
      </c>
    </row>
    <row r="229" spans="8:11" x14ac:dyDescent="0.3">
      <c r="H229">
        <v>30631</v>
      </c>
      <c r="I229" t="s">
        <v>91</v>
      </c>
      <c r="J229">
        <v>120</v>
      </c>
      <c r="K229">
        <v>0</v>
      </c>
    </row>
    <row r="230" spans="8:11" x14ac:dyDescent="0.3">
      <c r="H230">
        <v>30625</v>
      </c>
      <c r="I230" t="s">
        <v>7</v>
      </c>
      <c r="J230">
        <v>1821</v>
      </c>
      <c r="K230">
        <v>0</v>
      </c>
    </row>
    <row r="231" spans="8:11" x14ac:dyDescent="0.3">
      <c r="H231">
        <v>30615</v>
      </c>
      <c r="I231" t="s">
        <v>91</v>
      </c>
      <c r="J231">
        <v>690</v>
      </c>
      <c r="K231">
        <v>0</v>
      </c>
    </row>
    <row r="232" spans="8:11" x14ac:dyDescent="0.3">
      <c r="H232">
        <v>30605</v>
      </c>
      <c r="I232" t="s">
        <v>8</v>
      </c>
      <c r="J232">
        <v>798</v>
      </c>
      <c r="K232">
        <v>0</v>
      </c>
    </row>
    <row r="233" spans="8:11" x14ac:dyDescent="0.3">
      <c r="H233">
        <v>30598</v>
      </c>
      <c r="I233" t="s">
        <v>8</v>
      </c>
      <c r="J233">
        <v>451</v>
      </c>
      <c r="K233">
        <v>0</v>
      </c>
    </row>
    <row r="234" spans="8:11" x14ac:dyDescent="0.3">
      <c r="H234">
        <v>30593</v>
      </c>
      <c r="I234" t="s">
        <v>11</v>
      </c>
      <c r="J234">
        <v>1753</v>
      </c>
      <c r="K234">
        <v>1753</v>
      </c>
    </row>
    <row r="235" spans="8:11" x14ac:dyDescent="0.3">
      <c r="H235">
        <v>30590</v>
      </c>
      <c r="I235" t="s">
        <v>91</v>
      </c>
      <c r="J235">
        <v>578.5</v>
      </c>
      <c r="K235">
        <v>0</v>
      </c>
    </row>
    <row r="236" spans="8:11" x14ac:dyDescent="0.3">
      <c r="H236">
        <v>30586</v>
      </c>
      <c r="I236" t="s">
        <v>7</v>
      </c>
      <c r="J236">
        <v>0</v>
      </c>
      <c r="K236">
        <v>0</v>
      </c>
    </row>
    <row r="237" spans="8:11" x14ac:dyDescent="0.3">
      <c r="H237">
        <v>30584</v>
      </c>
      <c r="I237" t="s">
        <v>91</v>
      </c>
      <c r="J237">
        <v>1384</v>
      </c>
      <c r="K237">
        <v>0</v>
      </c>
    </row>
    <row r="238" spans="8:11" x14ac:dyDescent="0.3">
      <c r="H238">
        <v>30581</v>
      </c>
      <c r="I238" t="s">
        <v>91</v>
      </c>
      <c r="J238">
        <v>488</v>
      </c>
      <c r="K238">
        <v>0</v>
      </c>
    </row>
    <row r="239" spans="8:11" x14ac:dyDescent="0.3">
      <c r="H239">
        <v>30571</v>
      </c>
      <c r="I239" t="s">
        <v>7</v>
      </c>
      <c r="J239">
        <v>0</v>
      </c>
      <c r="K239">
        <v>0</v>
      </c>
    </row>
    <row r="240" spans="8:11" x14ac:dyDescent="0.3">
      <c r="H240">
        <v>30566</v>
      </c>
      <c r="I240" t="s">
        <v>11</v>
      </c>
      <c r="J240">
        <v>411</v>
      </c>
      <c r="K240">
        <v>0</v>
      </c>
    </row>
    <row r="241" spans="8:11" x14ac:dyDescent="0.3">
      <c r="H241">
        <v>30564</v>
      </c>
      <c r="I241" t="s">
        <v>7</v>
      </c>
      <c r="J241">
        <v>497</v>
      </c>
      <c r="K241">
        <v>0</v>
      </c>
    </row>
    <row r="242" spans="8:11" x14ac:dyDescent="0.3">
      <c r="H242">
        <v>30561</v>
      </c>
      <c r="I242" t="s">
        <v>91</v>
      </c>
      <c r="J242">
        <v>267</v>
      </c>
      <c r="K242">
        <v>0</v>
      </c>
    </row>
    <row r="243" spans="8:11" x14ac:dyDescent="0.3">
      <c r="H243">
        <v>30554</v>
      </c>
      <c r="I243" t="s">
        <v>7</v>
      </c>
      <c r="J243">
        <v>0</v>
      </c>
      <c r="K243">
        <v>0</v>
      </c>
    </row>
    <row r="244" spans="8:11" x14ac:dyDescent="0.3">
      <c r="H244">
        <v>30552</v>
      </c>
      <c r="I244" t="s">
        <v>20</v>
      </c>
      <c r="J244">
        <v>-5</v>
      </c>
      <c r="K244">
        <v>0</v>
      </c>
    </row>
    <row r="245" spans="8:11" x14ac:dyDescent="0.3">
      <c r="H245">
        <v>30546</v>
      </c>
      <c r="I245" t="s">
        <v>14</v>
      </c>
      <c r="J245">
        <v>475</v>
      </c>
      <c r="K245">
        <v>475</v>
      </c>
    </row>
    <row r="246" spans="8:11" x14ac:dyDescent="0.3">
      <c r="H246">
        <v>30541</v>
      </c>
      <c r="I246" t="s">
        <v>173</v>
      </c>
      <c r="J246">
        <v>512</v>
      </c>
      <c r="K246">
        <v>0</v>
      </c>
    </row>
    <row r="247" spans="8:11" x14ac:dyDescent="0.3">
      <c r="H247">
        <v>30540</v>
      </c>
      <c r="I247" t="s">
        <v>119</v>
      </c>
      <c r="J247">
        <v>42</v>
      </c>
      <c r="K247">
        <v>0</v>
      </c>
    </row>
    <row r="248" spans="8:11" x14ac:dyDescent="0.3">
      <c r="H248">
        <v>30538</v>
      </c>
      <c r="I248" t="s">
        <v>133</v>
      </c>
      <c r="J248">
        <v>95</v>
      </c>
      <c r="K248">
        <v>0</v>
      </c>
    </row>
    <row r="249" spans="8:11" x14ac:dyDescent="0.3">
      <c r="H249">
        <v>30536</v>
      </c>
      <c r="I249" t="s">
        <v>119</v>
      </c>
      <c r="J249">
        <v>93</v>
      </c>
      <c r="K249">
        <v>0</v>
      </c>
    </row>
    <row r="250" spans="8:11" x14ac:dyDescent="0.3">
      <c r="H250">
        <v>30532</v>
      </c>
      <c r="I250" t="s">
        <v>119</v>
      </c>
      <c r="J250">
        <v>111</v>
      </c>
      <c r="K250">
        <v>0</v>
      </c>
    </row>
    <row r="251" spans="8:11" x14ac:dyDescent="0.3">
      <c r="H251">
        <v>30508</v>
      </c>
      <c r="I251" t="s">
        <v>91</v>
      </c>
      <c r="J251">
        <v>647</v>
      </c>
      <c r="K251">
        <v>0</v>
      </c>
    </row>
    <row r="252" spans="8:11" x14ac:dyDescent="0.3">
      <c r="H252">
        <v>30505</v>
      </c>
      <c r="I252" t="s">
        <v>7</v>
      </c>
      <c r="J252">
        <v>0</v>
      </c>
      <c r="K252">
        <v>0</v>
      </c>
    </row>
    <row r="253" spans="8:11" x14ac:dyDescent="0.3">
      <c r="H253">
        <v>30504</v>
      </c>
      <c r="I253" t="s">
        <v>8</v>
      </c>
      <c r="J253">
        <v>444.5</v>
      </c>
      <c r="K253">
        <v>0</v>
      </c>
    </row>
    <row r="254" spans="8:11" x14ac:dyDescent="0.3">
      <c r="H254">
        <v>30502</v>
      </c>
      <c r="I254" t="s">
        <v>91</v>
      </c>
      <c r="J254">
        <v>894</v>
      </c>
      <c r="K254">
        <v>0</v>
      </c>
    </row>
    <row r="255" spans="8:11" x14ac:dyDescent="0.3">
      <c r="H255">
        <v>30501</v>
      </c>
      <c r="I255" t="s">
        <v>8</v>
      </c>
      <c r="J255">
        <v>717</v>
      </c>
      <c r="K255">
        <v>0</v>
      </c>
    </row>
    <row r="256" spans="8:11" x14ac:dyDescent="0.3">
      <c r="H256">
        <v>30499</v>
      </c>
      <c r="I256" t="s">
        <v>7</v>
      </c>
      <c r="J256">
        <v>0</v>
      </c>
      <c r="K256">
        <v>0</v>
      </c>
    </row>
    <row r="257" spans="8:11" x14ac:dyDescent="0.3">
      <c r="H257">
        <v>30498</v>
      </c>
      <c r="I257" t="s">
        <v>91</v>
      </c>
      <c r="J257">
        <v>276</v>
      </c>
      <c r="K257">
        <v>0</v>
      </c>
    </row>
    <row r="258" spans="8:11" x14ac:dyDescent="0.3">
      <c r="H258">
        <v>30497</v>
      </c>
      <c r="I258" t="s">
        <v>91</v>
      </c>
      <c r="J258">
        <v>403</v>
      </c>
      <c r="K258">
        <v>0</v>
      </c>
    </row>
    <row r="259" spans="8:11" x14ac:dyDescent="0.3">
      <c r="H259">
        <v>30494</v>
      </c>
      <c r="I259" t="s">
        <v>91</v>
      </c>
      <c r="J259">
        <v>242</v>
      </c>
      <c r="K259">
        <v>0</v>
      </c>
    </row>
    <row r="260" spans="8:11" x14ac:dyDescent="0.3">
      <c r="H260">
        <v>30487</v>
      </c>
      <c r="I260" t="s">
        <v>11</v>
      </c>
      <c r="J260">
        <v>-5</v>
      </c>
      <c r="K260">
        <v>0</v>
      </c>
    </row>
    <row r="261" spans="8:11" x14ac:dyDescent="0.3">
      <c r="H261">
        <v>30484</v>
      </c>
      <c r="I261" t="s">
        <v>20</v>
      </c>
      <c r="J261">
        <v>118</v>
      </c>
      <c r="K261">
        <v>0</v>
      </c>
    </row>
    <row r="262" spans="8:11" x14ac:dyDescent="0.3">
      <c r="H262">
        <v>30482</v>
      </c>
      <c r="I262" t="s">
        <v>15</v>
      </c>
      <c r="J262">
        <v>444</v>
      </c>
      <c r="K262">
        <v>0</v>
      </c>
    </row>
    <row r="263" spans="8:11" x14ac:dyDescent="0.3">
      <c r="H263">
        <v>30481</v>
      </c>
      <c r="I263" t="s">
        <v>18</v>
      </c>
      <c r="J263">
        <v>0</v>
      </c>
      <c r="K263">
        <v>0</v>
      </c>
    </row>
    <row r="264" spans="8:11" x14ac:dyDescent="0.3">
      <c r="H264">
        <v>30471</v>
      </c>
      <c r="I264" t="s">
        <v>7</v>
      </c>
      <c r="J264">
        <v>0</v>
      </c>
      <c r="K264">
        <v>0</v>
      </c>
    </row>
    <row r="265" spans="8:11" x14ac:dyDescent="0.3">
      <c r="H265">
        <v>30465</v>
      </c>
      <c r="I265" t="s">
        <v>91</v>
      </c>
      <c r="J265">
        <v>292</v>
      </c>
      <c r="K265">
        <v>0</v>
      </c>
    </row>
    <row r="266" spans="8:11" x14ac:dyDescent="0.3">
      <c r="H266">
        <v>30454</v>
      </c>
      <c r="I266" t="s">
        <v>14</v>
      </c>
      <c r="J266">
        <v>1275</v>
      </c>
      <c r="K266">
        <v>1275</v>
      </c>
    </row>
    <row r="267" spans="8:11" x14ac:dyDescent="0.3">
      <c r="H267">
        <v>30437</v>
      </c>
      <c r="I267" t="s">
        <v>91</v>
      </c>
      <c r="J267">
        <v>-71</v>
      </c>
      <c r="K267">
        <v>0</v>
      </c>
    </row>
    <row r="268" spans="8:11" x14ac:dyDescent="0.3">
      <c r="H268">
        <v>30430</v>
      </c>
      <c r="I268" t="s">
        <v>53</v>
      </c>
      <c r="J268">
        <v>-15</v>
      </c>
      <c r="K268">
        <v>457</v>
      </c>
    </row>
    <row r="269" spans="8:11" x14ac:dyDescent="0.3">
      <c r="H269">
        <v>30427</v>
      </c>
      <c r="I269" t="s">
        <v>53</v>
      </c>
      <c r="J269">
        <v>0</v>
      </c>
      <c r="K269">
        <v>0</v>
      </c>
    </row>
    <row r="270" spans="8:11" x14ac:dyDescent="0.3">
      <c r="H270">
        <v>30425</v>
      </c>
      <c r="I270" t="s">
        <v>91</v>
      </c>
      <c r="J270">
        <v>451</v>
      </c>
      <c r="K270">
        <v>0</v>
      </c>
    </row>
    <row r="271" spans="8:11" x14ac:dyDescent="0.3">
      <c r="H271">
        <v>30421</v>
      </c>
      <c r="I271" t="s">
        <v>91</v>
      </c>
      <c r="J271">
        <v>466</v>
      </c>
      <c r="K271">
        <v>0</v>
      </c>
    </row>
    <row r="272" spans="8:11" x14ac:dyDescent="0.3">
      <c r="H272">
        <v>30395</v>
      </c>
      <c r="I272" t="s">
        <v>15</v>
      </c>
      <c r="J272">
        <v>3528.65</v>
      </c>
      <c r="K272">
        <v>0</v>
      </c>
    </row>
    <row r="273" spans="8:11" x14ac:dyDescent="0.3">
      <c r="H273">
        <v>30389</v>
      </c>
      <c r="I273" t="s">
        <v>18</v>
      </c>
      <c r="J273">
        <v>0</v>
      </c>
      <c r="K273">
        <v>0</v>
      </c>
    </row>
    <row r="274" spans="8:11" x14ac:dyDescent="0.3">
      <c r="H274">
        <v>30381</v>
      </c>
      <c r="I274" t="s">
        <v>53</v>
      </c>
      <c r="J274">
        <v>0</v>
      </c>
      <c r="K274">
        <v>0</v>
      </c>
    </row>
    <row r="275" spans="8:11" x14ac:dyDescent="0.3">
      <c r="H275">
        <v>30368</v>
      </c>
      <c r="I275" t="s">
        <v>91</v>
      </c>
      <c r="J275">
        <v>1501</v>
      </c>
      <c r="K275">
        <v>0</v>
      </c>
    </row>
    <row r="276" spans="8:11" x14ac:dyDescent="0.3">
      <c r="H276">
        <v>30350</v>
      </c>
      <c r="I276" t="s">
        <v>53</v>
      </c>
      <c r="J276">
        <v>0</v>
      </c>
      <c r="K276">
        <v>0</v>
      </c>
    </row>
    <row r="277" spans="8:11" x14ac:dyDescent="0.3">
      <c r="H277">
        <v>30348</v>
      </c>
      <c r="I277" t="s">
        <v>7</v>
      </c>
      <c r="J277">
        <v>0</v>
      </c>
      <c r="K277">
        <v>505</v>
      </c>
    </row>
    <row r="278" spans="8:11" x14ac:dyDescent="0.3">
      <c r="H278">
        <v>30330</v>
      </c>
      <c r="I278" t="s">
        <v>20</v>
      </c>
      <c r="J278">
        <v>0</v>
      </c>
      <c r="K278">
        <v>0</v>
      </c>
    </row>
    <row r="279" spans="8:11" x14ac:dyDescent="0.3">
      <c r="H279">
        <v>30326</v>
      </c>
      <c r="I279" t="s">
        <v>7</v>
      </c>
      <c r="J279">
        <v>0</v>
      </c>
      <c r="K279">
        <v>0</v>
      </c>
    </row>
    <row r="280" spans="8:11" x14ac:dyDescent="0.3">
      <c r="H280">
        <v>30317</v>
      </c>
      <c r="I280" t="s">
        <v>20</v>
      </c>
      <c r="J280">
        <v>0</v>
      </c>
      <c r="K280">
        <v>0</v>
      </c>
    </row>
    <row r="281" spans="8:11" x14ac:dyDescent="0.3">
      <c r="H281">
        <v>30314</v>
      </c>
      <c r="I281" t="s">
        <v>7</v>
      </c>
      <c r="J281">
        <v>-30</v>
      </c>
      <c r="K281">
        <v>0</v>
      </c>
    </row>
    <row r="282" spans="8:11" x14ac:dyDescent="0.3">
      <c r="H282">
        <v>30294</v>
      </c>
      <c r="I282" t="s">
        <v>7</v>
      </c>
      <c r="J282">
        <v>0</v>
      </c>
      <c r="K282">
        <v>0</v>
      </c>
    </row>
    <row r="283" spans="8:11" x14ac:dyDescent="0.3">
      <c r="H283">
        <v>30288</v>
      </c>
      <c r="I283" t="s">
        <v>9</v>
      </c>
      <c r="J283">
        <v>0</v>
      </c>
      <c r="K283">
        <v>0</v>
      </c>
    </row>
    <row r="284" spans="8:11" x14ac:dyDescent="0.3">
      <c r="H284">
        <v>30279</v>
      </c>
      <c r="I284" t="s">
        <v>119</v>
      </c>
      <c r="J284">
        <v>0</v>
      </c>
      <c r="K284">
        <v>0</v>
      </c>
    </row>
    <row r="285" spans="8:11" x14ac:dyDescent="0.3">
      <c r="H285">
        <v>30276</v>
      </c>
      <c r="I285" t="s">
        <v>7</v>
      </c>
      <c r="J285">
        <v>0</v>
      </c>
      <c r="K285">
        <v>0</v>
      </c>
    </row>
    <row r="286" spans="8:11" x14ac:dyDescent="0.3">
      <c r="H286">
        <v>30240</v>
      </c>
      <c r="I286" t="s">
        <v>7</v>
      </c>
      <c r="J286">
        <v>-23</v>
      </c>
      <c r="K286">
        <v>0</v>
      </c>
    </row>
    <row r="287" spans="8:11" x14ac:dyDescent="0.3">
      <c r="H287">
        <v>30228</v>
      </c>
      <c r="I287" t="s">
        <v>7</v>
      </c>
      <c r="J287">
        <v>0</v>
      </c>
      <c r="K287">
        <v>0</v>
      </c>
    </row>
    <row r="288" spans="8:11" x14ac:dyDescent="0.3">
      <c r="H288">
        <v>30225</v>
      </c>
      <c r="I288" t="s">
        <v>66</v>
      </c>
      <c r="J288">
        <v>1073</v>
      </c>
      <c r="K288">
        <v>0</v>
      </c>
    </row>
    <row r="289" spans="8:11" x14ac:dyDescent="0.3">
      <c r="H289">
        <v>30223</v>
      </c>
      <c r="I289" t="s">
        <v>11</v>
      </c>
      <c r="J289">
        <v>689</v>
      </c>
      <c r="K289">
        <v>0</v>
      </c>
    </row>
    <row r="290" spans="8:11" x14ac:dyDescent="0.3">
      <c r="H290">
        <v>30213</v>
      </c>
      <c r="I290" t="s">
        <v>7</v>
      </c>
      <c r="J290">
        <v>0</v>
      </c>
      <c r="K290">
        <v>0</v>
      </c>
    </row>
    <row r="291" spans="8:11" x14ac:dyDescent="0.3">
      <c r="H291">
        <v>30208</v>
      </c>
      <c r="I291" t="s">
        <v>18</v>
      </c>
      <c r="J291">
        <v>0</v>
      </c>
      <c r="K291">
        <v>0</v>
      </c>
    </row>
    <row r="292" spans="8:11" x14ac:dyDescent="0.3">
      <c r="H292">
        <v>30195</v>
      </c>
      <c r="I292" t="s">
        <v>20</v>
      </c>
      <c r="J292">
        <v>253</v>
      </c>
      <c r="K292">
        <v>0</v>
      </c>
    </row>
    <row r="293" spans="8:11" x14ac:dyDescent="0.3">
      <c r="H293">
        <v>30194</v>
      </c>
      <c r="I293" t="s">
        <v>7</v>
      </c>
      <c r="J293">
        <v>0</v>
      </c>
      <c r="K293">
        <v>0</v>
      </c>
    </row>
    <row r="294" spans="8:11" x14ac:dyDescent="0.3">
      <c r="H294">
        <v>30193</v>
      </c>
      <c r="I294" t="s">
        <v>53</v>
      </c>
      <c r="J294">
        <v>0</v>
      </c>
      <c r="K294">
        <v>0</v>
      </c>
    </row>
    <row r="295" spans="8:11" x14ac:dyDescent="0.3">
      <c r="H295">
        <v>30187</v>
      </c>
      <c r="I295" t="s">
        <v>53</v>
      </c>
      <c r="J295">
        <v>-29</v>
      </c>
      <c r="K295">
        <v>0</v>
      </c>
    </row>
    <row r="296" spans="8:11" x14ac:dyDescent="0.3">
      <c r="H296">
        <v>30186</v>
      </c>
      <c r="I296" t="s">
        <v>7</v>
      </c>
      <c r="J296">
        <v>0</v>
      </c>
      <c r="K296">
        <v>0</v>
      </c>
    </row>
    <row r="297" spans="8:11" x14ac:dyDescent="0.3">
      <c r="H297">
        <v>30174</v>
      </c>
      <c r="I297" t="s">
        <v>11</v>
      </c>
      <c r="J297">
        <v>0</v>
      </c>
      <c r="K297">
        <v>0</v>
      </c>
    </row>
    <row r="298" spans="8:11" x14ac:dyDescent="0.3">
      <c r="H298">
        <v>30163</v>
      </c>
      <c r="I298" t="s">
        <v>7</v>
      </c>
      <c r="J298">
        <v>0</v>
      </c>
      <c r="K298">
        <v>0</v>
      </c>
    </row>
    <row r="299" spans="8:11" x14ac:dyDescent="0.3">
      <c r="H299">
        <v>30162</v>
      </c>
      <c r="I299" t="s">
        <v>7</v>
      </c>
      <c r="J299">
        <v>0</v>
      </c>
      <c r="K299">
        <v>0</v>
      </c>
    </row>
    <row r="300" spans="8:11" x14ac:dyDescent="0.3">
      <c r="H300">
        <v>30158</v>
      </c>
      <c r="I300" t="s">
        <v>7</v>
      </c>
      <c r="J300">
        <v>0</v>
      </c>
      <c r="K300">
        <v>0</v>
      </c>
    </row>
    <row r="301" spans="8:11" x14ac:dyDescent="0.3">
      <c r="H301">
        <v>30134</v>
      </c>
      <c r="I301" t="s">
        <v>173</v>
      </c>
      <c r="J301">
        <v>444</v>
      </c>
      <c r="K301">
        <v>0</v>
      </c>
    </row>
    <row r="302" spans="8:11" x14ac:dyDescent="0.3">
      <c r="H302">
        <v>30130</v>
      </c>
      <c r="I302" t="s">
        <v>173</v>
      </c>
      <c r="J302">
        <v>441</v>
      </c>
      <c r="K302">
        <v>0</v>
      </c>
    </row>
    <row r="303" spans="8:11" x14ac:dyDescent="0.3">
      <c r="H303">
        <v>30122</v>
      </c>
      <c r="I303" t="s">
        <v>7</v>
      </c>
      <c r="J303">
        <v>0</v>
      </c>
      <c r="K303">
        <v>0</v>
      </c>
    </row>
    <row r="304" spans="8:11" x14ac:dyDescent="0.3">
      <c r="H304">
        <v>30099</v>
      </c>
      <c r="I304" t="s">
        <v>91</v>
      </c>
      <c r="J304">
        <v>455</v>
      </c>
      <c r="K304">
        <v>0</v>
      </c>
    </row>
    <row r="305" spans="8:11" x14ac:dyDescent="0.3">
      <c r="H305">
        <v>30083</v>
      </c>
      <c r="I305" t="s">
        <v>53</v>
      </c>
      <c r="J305">
        <v>529</v>
      </c>
      <c r="K305">
        <v>0</v>
      </c>
    </row>
    <row r="306" spans="8:11" x14ac:dyDescent="0.3">
      <c r="H306">
        <v>30073</v>
      </c>
      <c r="I306" t="s">
        <v>173</v>
      </c>
      <c r="J306">
        <v>1771</v>
      </c>
      <c r="K306">
        <v>0</v>
      </c>
    </row>
    <row r="307" spans="8:11" x14ac:dyDescent="0.3">
      <c r="H307">
        <v>30030</v>
      </c>
      <c r="I307" t="s">
        <v>15</v>
      </c>
      <c r="J307">
        <v>-5</v>
      </c>
      <c r="K307">
        <v>0</v>
      </c>
    </row>
    <row r="308" spans="8:11" x14ac:dyDescent="0.3">
      <c r="H308">
        <v>29956</v>
      </c>
      <c r="I308" t="s">
        <v>18</v>
      </c>
      <c r="J308">
        <v>0</v>
      </c>
      <c r="K308">
        <v>0</v>
      </c>
    </row>
    <row r="309" spans="8:11" x14ac:dyDescent="0.3">
      <c r="H309">
        <v>29934</v>
      </c>
      <c r="I309" t="s">
        <v>9</v>
      </c>
      <c r="J309">
        <v>0</v>
      </c>
      <c r="K309">
        <v>0</v>
      </c>
    </row>
    <row r="310" spans="8:11" x14ac:dyDescent="0.3">
      <c r="H310">
        <v>29912</v>
      </c>
      <c r="I310" t="s">
        <v>7</v>
      </c>
      <c r="J310">
        <v>0</v>
      </c>
      <c r="K310">
        <v>0</v>
      </c>
    </row>
  </sheetData>
  <conditionalFormatting sqref="A4:A44">
    <cfRule type="duplicateValues" dxfId="84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75DD-FF6A-4F66-A5B6-96C9BC4A3B94}">
  <dimension ref="A1:P214"/>
  <sheetViews>
    <sheetView workbookViewId="0">
      <selection activeCell="N1" sqref="N1:P1048576"/>
    </sheetView>
  </sheetViews>
  <sheetFormatPr defaultRowHeight="15.6" x14ac:dyDescent="0.3"/>
  <cols>
    <col min="3" max="3" width="9.5546875" customWidth="1"/>
    <col min="10" max="10" width="9.5546875" customWidth="1"/>
    <col min="14" max="16" width="7.44140625" style="33" customWidth="1"/>
  </cols>
  <sheetData>
    <row r="1" spans="1:16" x14ac:dyDescent="0.3">
      <c r="N1" s="33" t="s">
        <v>179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  <c r="N2" s="34" t="s">
        <v>0</v>
      </c>
      <c r="O2" s="33" t="s">
        <v>28</v>
      </c>
    </row>
    <row r="3" spans="1:16" x14ac:dyDescent="0.3">
      <c r="A3">
        <v>30752</v>
      </c>
      <c r="B3" t="s">
        <v>6</v>
      </c>
      <c r="C3">
        <f>VLOOKUP(A3,Table90[],3,FALSE)</f>
        <v>686</v>
      </c>
      <c r="D3">
        <f>VLOOKUP(A3,Table90[],4,FALSE)</f>
        <v>0</v>
      </c>
      <c r="H3">
        <v>30965</v>
      </c>
      <c r="I3" t="s">
        <v>12</v>
      </c>
      <c r="J3">
        <v>1654</v>
      </c>
      <c r="K3">
        <v>1654</v>
      </c>
    </row>
    <row r="4" spans="1:16" x14ac:dyDescent="0.3">
      <c r="A4">
        <v>30847</v>
      </c>
      <c r="B4" t="s">
        <v>6</v>
      </c>
      <c r="C4">
        <f>VLOOKUP(A4,Table90[],3,FALSE)</f>
        <v>538</v>
      </c>
      <c r="D4">
        <f>VLOOKUP(A4,Table90[],4,FALSE)</f>
        <v>0</v>
      </c>
      <c r="H4">
        <v>30964</v>
      </c>
      <c r="I4" t="s">
        <v>20</v>
      </c>
      <c r="J4">
        <v>467</v>
      </c>
      <c r="K4">
        <v>0</v>
      </c>
      <c r="N4" s="34" t="s">
        <v>29</v>
      </c>
      <c r="O4" s="33" t="s">
        <v>31</v>
      </c>
      <c r="P4" s="33" t="s">
        <v>32</v>
      </c>
    </row>
    <row r="5" spans="1:16" x14ac:dyDescent="0.3">
      <c r="A5">
        <v>30908</v>
      </c>
      <c r="B5" t="s">
        <v>6</v>
      </c>
      <c r="C5">
        <f>VLOOKUP(A5,Table90[],3,FALSE)</f>
        <v>441</v>
      </c>
      <c r="D5">
        <f>VLOOKUP(A5,Table90[],4,FALSE)</f>
        <v>441</v>
      </c>
      <c r="H5">
        <v>30963</v>
      </c>
      <c r="I5" t="s">
        <v>12</v>
      </c>
      <c r="J5">
        <v>447</v>
      </c>
      <c r="K5">
        <v>0</v>
      </c>
      <c r="N5" s="35">
        <v>30501</v>
      </c>
      <c r="O5" s="83">
        <v>717</v>
      </c>
      <c r="P5" s="83">
        <v>0</v>
      </c>
    </row>
    <row r="6" spans="1:16" x14ac:dyDescent="0.3">
      <c r="A6">
        <v>30905</v>
      </c>
      <c r="B6" t="s">
        <v>6</v>
      </c>
      <c r="C6">
        <f>VLOOKUP(A6,Table90[],3,FALSE)</f>
        <v>236</v>
      </c>
      <c r="D6">
        <f>VLOOKUP(A6,Table90[],4,FALSE)</f>
        <v>0</v>
      </c>
      <c r="H6">
        <v>30962</v>
      </c>
      <c r="I6" t="s">
        <v>53</v>
      </c>
      <c r="J6">
        <v>611</v>
      </c>
      <c r="K6">
        <v>0</v>
      </c>
      <c r="N6" s="35">
        <v>30605</v>
      </c>
      <c r="O6" s="83">
        <v>798</v>
      </c>
      <c r="P6" s="83">
        <v>0</v>
      </c>
    </row>
    <row r="7" spans="1:16" x14ac:dyDescent="0.3">
      <c r="A7">
        <v>30893</v>
      </c>
      <c r="B7" t="s">
        <v>6</v>
      </c>
      <c r="C7">
        <f>VLOOKUP(A7,Table90[],3,FALSE)</f>
        <v>1090</v>
      </c>
      <c r="D7">
        <f>VLOOKUP(A7,Table90[],4,FALSE)</f>
        <v>0</v>
      </c>
      <c r="H7">
        <v>30961</v>
      </c>
      <c r="I7" t="s">
        <v>9</v>
      </c>
      <c r="J7">
        <v>1182</v>
      </c>
      <c r="K7">
        <v>0</v>
      </c>
      <c r="N7" s="35">
        <v>30643</v>
      </c>
      <c r="O7" s="83">
        <v>23</v>
      </c>
      <c r="P7" s="83">
        <v>0</v>
      </c>
    </row>
    <row r="8" spans="1:16" x14ac:dyDescent="0.3">
      <c r="A8">
        <v>30894</v>
      </c>
      <c r="B8" t="s">
        <v>6</v>
      </c>
      <c r="C8">
        <f>VLOOKUP(A8,Table90[],3,FALSE)</f>
        <v>467.65</v>
      </c>
      <c r="D8">
        <f>VLOOKUP(A8,Table90[],4,FALSE)</f>
        <v>0</v>
      </c>
      <c r="H8">
        <v>30959</v>
      </c>
      <c r="I8" t="s">
        <v>18</v>
      </c>
      <c r="J8">
        <v>608</v>
      </c>
      <c r="K8">
        <v>0</v>
      </c>
      <c r="N8" s="35">
        <v>30701</v>
      </c>
      <c r="O8" s="83">
        <v>1013</v>
      </c>
      <c r="P8" s="83">
        <v>0</v>
      </c>
    </row>
    <row r="9" spans="1:16" x14ac:dyDescent="0.3">
      <c r="A9">
        <v>30941</v>
      </c>
      <c r="B9" t="s">
        <v>6</v>
      </c>
      <c r="C9">
        <f>VLOOKUP(A9,Table90[],3,FALSE)</f>
        <v>580</v>
      </c>
      <c r="D9">
        <f>VLOOKUP(A9,Table90[],4,FALSE)</f>
        <v>0</v>
      </c>
      <c r="H9">
        <v>30958</v>
      </c>
      <c r="I9" t="s">
        <v>53</v>
      </c>
      <c r="J9">
        <v>616</v>
      </c>
      <c r="K9">
        <v>0</v>
      </c>
      <c r="N9" s="35">
        <v>30747</v>
      </c>
      <c r="O9" s="83">
        <v>2783.8</v>
      </c>
      <c r="P9" s="83">
        <v>0</v>
      </c>
    </row>
    <row r="10" spans="1:16" x14ac:dyDescent="0.3">
      <c r="A10">
        <v>30932</v>
      </c>
      <c r="B10" t="s">
        <v>6</v>
      </c>
      <c r="C10">
        <f>VLOOKUP(A10,Table90[],3,FALSE)</f>
        <v>485</v>
      </c>
      <c r="D10">
        <f>VLOOKUP(A10,Table90[],4,FALSE)</f>
        <v>0</v>
      </c>
      <c r="H10">
        <v>30956</v>
      </c>
      <c r="I10" t="s">
        <v>9</v>
      </c>
      <c r="J10">
        <v>198</v>
      </c>
      <c r="K10">
        <v>198</v>
      </c>
      <c r="N10" s="35">
        <v>30752</v>
      </c>
      <c r="O10" s="83">
        <v>686</v>
      </c>
      <c r="P10" s="83">
        <v>0</v>
      </c>
    </row>
    <row r="11" spans="1:16" x14ac:dyDescent="0.3">
      <c r="A11">
        <v>30947</v>
      </c>
      <c r="B11" t="s">
        <v>6</v>
      </c>
      <c r="C11">
        <f>VLOOKUP(A11,Table90[],3,FALSE)</f>
        <v>521</v>
      </c>
      <c r="D11">
        <f>VLOOKUP(A11,Table90[],4,FALSE)</f>
        <v>0</v>
      </c>
      <c r="H11">
        <v>30955</v>
      </c>
      <c r="I11" t="s">
        <v>8</v>
      </c>
      <c r="J11">
        <v>611</v>
      </c>
      <c r="K11">
        <v>611</v>
      </c>
      <c r="N11" s="35">
        <v>30757</v>
      </c>
      <c r="O11" s="83">
        <v>790</v>
      </c>
      <c r="P11" s="83">
        <v>0</v>
      </c>
    </row>
    <row r="12" spans="1:16" x14ac:dyDescent="0.3">
      <c r="A12">
        <v>30931</v>
      </c>
      <c r="B12" t="s">
        <v>6</v>
      </c>
      <c r="C12">
        <f>VLOOKUP(A12,Table90[],3,FALSE)</f>
        <v>1625</v>
      </c>
      <c r="D12">
        <f>VLOOKUP(A12,Table90[],4,FALSE)</f>
        <v>0</v>
      </c>
      <c r="H12">
        <v>30953</v>
      </c>
      <c r="I12" t="s">
        <v>53</v>
      </c>
      <c r="J12">
        <v>511</v>
      </c>
      <c r="K12">
        <v>0</v>
      </c>
      <c r="N12" s="35">
        <v>30767</v>
      </c>
      <c r="O12" s="83">
        <v>1147</v>
      </c>
      <c r="P12" s="83">
        <v>0</v>
      </c>
    </row>
    <row r="13" spans="1:16" x14ac:dyDescent="0.3">
      <c r="A13">
        <v>30965</v>
      </c>
      <c r="B13" t="s">
        <v>6</v>
      </c>
      <c r="C13">
        <f>VLOOKUP(A13,Table90[],3,FALSE)</f>
        <v>1654</v>
      </c>
      <c r="D13">
        <f>VLOOKUP(A13,Table90[],4,FALSE)</f>
        <v>1654</v>
      </c>
      <c r="H13">
        <v>30952</v>
      </c>
      <c r="I13" t="s">
        <v>20</v>
      </c>
      <c r="J13">
        <v>560</v>
      </c>
      <c r="K13">
        <v>0</v>
      </c>
      <c r="N13" s="35">
        <v>30769</v>
      </c>
      <c r="O13" s="83">
        <v>173</v>
      </c>
      <c r="P13" s="83">
        <v>0</v>
      </c>
    </row>
    <row r="14" spans="1:16" x14ac:dyDescent="0.3">
      <c r="A14">
        <v>30963</v>
      </c>
      <c r="B14" t="s">
        <v>6</v>
      </c>
      <c r="C14">
        <f>VLOOKUP(A14,Table90[],3,FALSE)</f>
        <v>447</v>
      </c>
      <c r="D14">
        <f>VLOOKUP(A14,Table90[],4,FALSE)</f>
        <v>0</v>
      </c>
      <c r="H14">
        <v>30951</v>
      </c>
      <c r="I14" t="s">
        <v>53</v>
      </c>
      <c r="J14">
        <v>1332</v>
      </c>
      <c r="K14">
        <v>0</v>
      </c>
      <c r="N14" s="35">
        <v>30787</v>
      </c>
      <c r="O14" s="83">
        <v>695</v>
      </c>
      <c r="P14" s="83">
        <v>0</v>
      </c>
    </row>
    <row r="15" spans="1:16" x14ac:dyDescent="0.3">
      <c r="A15">
        <v>30861</v>
      </c>
      <c r="B15" t="s">
        <v>6</v>
      </c>
      <c r="C15">
        <f>VLOOKUP(A15,Table90[],3,FALSE)</f>
        <v>471</v>
      </c>
      <c r="D15">
        <f>VLOOKUP(A15,Table90[],4,FALSE)</f>
        <v>0</v>
      </c>
      <c r="H15">
        <v>30950</v>
      </c>
      <c r="I15" t="s">
        <v>18</v>
      </c>
      <c r="J15">
        <v>442</v>
      </c>
      <c r="K15">
        <v>0</v>
      </c>
      <c r="N15" s="35">
        <v>30820</v>
      </c>
      <c r="O15" s="83">
        <v>1217</v>
      </c>
      <c r="P15" s="83">
        <v>0</v>
      </c>
    </row>
    <row r="16" spans="1:16" x14ac:dyDescent="0.3">
      <c r="A16">
        <v>30943</v>
      </c>
      <c r="B16" t="s">
        <v>178</v>
      </c>
      <c r="C16">
        <f>VLOOKUP(A16,Table90[],3,FALSE)</f>
        <v>1849</v>
      </c>
      <c r="D16">
        <f>VLOOKUP(A16,Table90[],4,FALSE)</f>
        <v>0</v>
      </c>
      <c r="H16">
        <v>30949</v>
      </c>
      <c r="I16" t="s">
        <v>9</v>
      </c>
      <c r="J16">
        <v>526</v>
      </c>
      <c r="K16">
        <v>0</v>
      </c>
      <c r="N16" s="35">
        <v>30834</v>
      </c>
      <c r="O16" s="83">
        <v>0</v>
      </c>
      <c r="P16" s="83">
        <v>0</v>
      </c>
    </row>
    <row r="17" spans="1:16" x14ac:dyDescent="0.3">
      <c r="A17">
        <v>30928</v>
      </c>
      <c r="B17" t="s">
        <v>178</v>
      </c>
      <c r="C17">
        <f>VLOOKUP(A17,Table90[],3,FALSE)</f>
        <v>660</v>
      </c>
      <c r="D17">
        <f>VLOOKUP(A17,Table90[],4,FALSE)</f>
        <v>0</v>
      </c>
      <c r="H17">
        <v>30947</v>
      </c>
      <c r="I17" t="s">
        <v>12</v>
      </c>
      <c r="J17">
        <v>521</v>
      </c>
      <c r="K17">
        <v>0</v>
      </c>
      <c r="N17" s="35">
        <v>30847</v>
      </c>
      <c r="O17" s="83">
        <v>538</v>
      </c>
      <c r="P17" s="83">
        <v>0</v>
      </c>
    </row>
    <row r="18" spans="1:16" x14ac:dyDescent="0.3">
      <c r="A18">
        <v>30927</v>
      </c>
      <c r="B18" t="s">
        <v>178</v>
      </c>
      <c r="C18">
        <f>VLOOKUP(A18,Table90[],3,FALSE)</f>
        <v>463.3</v>
      </c>
      <c r="D18">
        <f>VLOOKUP(A18,Table90[],4,FALSE)</f>
        <v>463.3</v>
      </c>
      <c r="H18">
        <v>30946</v>
      </c>
      <c r="I18" t="s">
        <v>8</v>
      </c>
      <c r="J18">
        <v>843</v>
      </c>
      <c r="K18">
        <v>0</v>
      </c>
      <c r="N18" s="35">
        <v>30850</v>
      </c>
      <c r="O18" s="83">
        <v>51</v>
      </c>
      <c r="P18" s="83">
        <v>0</v>
      </c>
    </row>
    <row r="19" spans="1:16" x14ac:dyDescent="0.3">
      <c r="A19">
        <v>30892</v>
      </c>
      <c r="B19" t="s">
        <v>178</v>
      </c>
      <c r="C19">
        <f>VLOOKUP(A19,Table90[],3,FALSE)</f>
        <v>62</v>
      </c>
      <c r="D19">
        <f>VLOOKUP(A19,Table90[],4,FALSE)</f>
        <v>0</v>
      </c>
      <c r="H19">
        <v>30945</v>
      </c>
      <c r="I19" t="s">
        <v>15</v>
      </c>
      <c r="J19">
        <v>134</v>
      </c>
      <c r="K19">
        <v>0</v>
      </c>
      <c r="N19" s="35">
        <v>30851</v>
      </c>
      <c r="O19" s="83">
        <v>23</v>
      </c>
      <c r="P19" s="83">
        <v>0</v>
      </c>
    </row>
    <row r="20" spans="1:16" x14ac:dyDescent="0.3">
      <c r="A20">
        <v>30747</v>
      </c>
      <c r="B20" t="s">
        <v>178</v>
      </c>
      <c r="C20">
        <f>VLOOKUP(A20,Table90[],3,FALSE)</f>
        <v>2783.8</v>
      </c>
      <c r="D20">
        <f>VLOOKUP(A20,Table90[],4,FALSE)</f>
        <v>0</v>
      </c>
      <c r="H20">
        <v>30944</v>
      </c>
      <c r="I20" t="s">
        <v>53</v>
      </c>
      <c r="J20">
        <v>525</v>
      </c>
      <c r="K20">
        <v>0</v>
      </c>
      <c r="N20" s="35">
        <v>30854</v>
      </c>
      <c r="O20" s="83">
        <v>2027</v>
      </c>
      <c r="P20" s="83">
        <v>0</v>
      </c>
    </row>
    <row r="21" spans="1:16" x14ac:dyDescent="0.3">
      <c r="A21">
        <v>30910</v>
      </c>
      <c r="B21" t="s">
        <v>178</v>
      </c>
      <c r="C21">
        <f>VLOOKUP(A21,Table90[],3,FALSE)</f>
        <v>1574</v>
      </c>
      <c r="D21">
        <f>VLOOKUP(A21,Table90[],4,FALSE)</f>
        <v>0</v>
      </c>
      <c r="H21">
        <v>30943</v>
      </c>
      <c r="I21" t="s">
        <v>8</v>
      </c>
      <c r="J21">
        <v>1849</v>
      </c>
      <c r="K21">
        <v>0</v>
      </c>
      <c r="N21" s="35">
        <v>30856</v>
      </c>
      <c r="O21" s="83">
        <v>600</v>
      </c>
      <c r="P21" s="83">
        <v>0</v>
      </c>
    </row>
    <row r="22" spans="1:16" x14ac:dyDescent="0.3">
      <c r="A22">
        <v>30922</v>
      </c>
      <c r="B22" t="s">
        <v>178</v>
      </c>
      <c r="C22">
        <f>VLOOKUP(A22,Table90[],3,FALSE)</f>
        <v>511.5</v>
      </c>
      <c r="D22">
        <f>VLOOKUP(A22,Table90[],4,FALSE)</f>
        <v>0</v>
      </c>
      <c r="H22">
        <v>30942</v>
      </c>
      <c r="I22" t="s">
        <v>53</v>
      </c>
      <c r="J22">
        <v>757</v>
      </c>
      <c r="K22">
        <v>0</v>
      </c>
      <c r="N22" s="35">
        <v>30861</v>
      </c>
      <c r="O22" s="83">
        <v>471</v>
      </c>
      <c r="P22" s="83">
        <v>0</v>
      </c>
    </row>
    <row r="23" spans="1:16" x14ac:dyDescent="0.3">
      <c r="A23">
        <v>30501</v>
      </c>
      <c r="B23" t="s">
        <v>178</v>
      </c>
      <c r="C23">
        <f>VLOOKUP(A23,Table90[],3,FALSE)</f>
        <v>717</v>
      </c>
      <c r="D23">
        <f>VLOOKUP(A23,Table90[],4,FALSE)</f>
        <v>0</v>
      </c>
      <c r="H23">
        <v>30941</v>
      </c>
      <c r="I23" t="s">
        <v>12</v>
      </c>
      <c r="J23">
        <v>580</v>
      </c>
      <c r="K23">
        <v>0</v>
      </c>
      <c r="N23" s="35">
        <v>30865</v>
      </c>
      <c r="O23" s="83">
        <v>575</v>
      </c>
      <c r="P23" s="83">
        <v>0</v>
      </c>
    </row>
    <row r="24" spans="1:16" x14ac:dyDescent="0.3">
      <c r="A24">
        <v>30933</v>
      </c>
      <c r="B24" t="s">
        <v>178</v>
      </c>
      <c r="C24">
        <f>VLOOKUP(A24,Table90[],3,FALSE)</f>
        <v>572.5</v>
      </c>
      <c r="D24">
        <f>VLOOKUP(A24,Table90[],4,FALSE)</f>
        <v>0</v>
      </c>
      <c r="H24">
        <v>30940</v>
      </c>
      <c r="I24" t="s">
        <v>11</v>
      </c>
      <c r="J24">
        <v>1148</v>
      </c>
      <c r="K24">
        <v>0</v>
      </c>
      <c r="N24" s="35">
        <v>30873</v>
      </c>
      <c r="O24" s="83">
        <v>565</v>
      </c>
      <c r="P24" s="83">
        <v>0</v>
      </c>
    </row>
    <row r="25" spans="1:16" x14ac:dyDescent="0.3">
      <c r="A25">
        <v>30914</v>
      </c>
      <c r="B25" t="s">
        <v>178</v>
      </c>
      <c r="C25">
        <f>VLOOKUP(A25,Table90[],3,FALSE)</f>
        <v>631</v>
      </c>
      <c r="D25">
        <f>VLOOKUP(A25,Table90[],4,FALSE)</f>
        <v>0</v>
      </c>
      <c r="H25">
        <v>30939</v>
      </c>
      <c r="I25" t="s">
        <v>53</v>
      </c>
      <c r="J25">
        <v>524</v>
      </c>
      <c r="K25">
        <v>0</v>
      </c>
      <c r="N25" s="35">
        <v>30874</v>
      </c>
      <c r="O25" s="83">
        <v>2020</v>
      </c>
      <c r="P25" s="83">
        <v>0</v>
      </c>
    </row>
    <row r="26" spans="1:16" x14ac:dyDescent="0.3">
      <c r="A26">
        <v>30605</v>
      </c>
      <c r="B26" t="s">
        <v>178</v>
      </c>
      <c r="C26">
        <f>VLOOKUP(A26,Table90[],3,FALSE)</f>
        <v>798</v>
      </c>
      <c r="D26">
        <f>VLOOKUP(A26,Table90[],4,FALSE)</f>
        <v>0</v>
      </c>
      <c r="H26">
        <v>30938</v>
      </c>
      <c r="I26" t="s">
        <v>53</v>
      </c>
      <c r="J26">
        <v>450</v>
      </c>
      <c r="K26">
        <v>0</v>
      </c>
      <c r="N26" s="35">
        <v>30876</v>
      </c>
      <c r="O26" s="83">
        <v>2048</v>
      </c>
      <c r="P26" s="83">
        <v>0</v>
      </c>
    </row>
    <row r="27" spans="1:16" x14ac:dyDescent="0.3">
      <c r="A27">
        <v>30955</v>
      </c>
      <c r="B27" t="s">
        <v>178</v>
      </c>
      <c r="C27">
        <f>VLOOKUP(A27,Table90[],3,FALSE)</f>
        <v>611</v>
      </c>
      <c r="D27">
        <f>VLOOKUP(A27,Table90[],4,FALSE)</f>
        <v>611</v>
      </c>
      <c r="H27">
        <v>30937</v>
      </c>
      <c r="I27" t="s">
        <v>11</v>
      </c>
      <c r="J27">
        <v>693</v>
      </c>
      <c r="K27">
        <v>0</v>
      </c>
      <c r="N27" s="35">
        <v>30878</v>
      </c>
      <c r="O27" s="83">
        <v>1342</v>
      </c>
      <c r="P27" s="83">
        <v>1342</v>
      </c>
    </row>
    <row r="28" spans="1:16" x14ac:dyDescent="0.3">
      <c r="A28">
        <v>30946</v>
      </c>
      <c r="B28" t="s">
        <v>178</v>
      </c>
      <c r="C28">
        <f>VLOOKUP(A28,Table90[],3,FALSE)</f>
        <v>843</v>
      </c>
      <c r="D28">
        <f>VLOOKUP(A28,Table90[],4,FALSE)</f>
        <v>0</v>
      </c>
      <c r="H28">
        <v>30936</v>
      </c>
      <c r="I28" t="s">
        <v>20</v>
      </c>
      <c r="J28">
        <v>278</v>
      </c>
      <c r="K28">
        <v>0</v>
      </c>
      <c r="N28" s="35">
        <v>30880</v>
      </c>
      <c r="O28" s="83">
        <v>68</v>
      </c>
      <c r="P28" s="83">
        <v>0</v>
      </c>
    </row>
    <row r="29" spans="1:16" x14ac:dyDescent="0.3">
      <c r="A29">
        <v>30925</v>
      </c>
      <c r="B29" t="s">
        <v>178</v>
      </c>
      <c r="C29">
        <f>VLOOKUP(A29,Table90[],3,FALSE)</f>
        <v>362</v>
      </c>
      <c r="D29">
        <f>VLOOKUP(A29,Table90[],4,FALSE)</f>
        <v>0</v>
      </c>
      <c r="H29">
        <v>30934</v>
      </c>
      <c r="I29" t="s">
        <v>18</v>
      </c>
      <c r="J29">
        <v>1410</v>
      </c>
      <c r="K29">
        <v>0</v>
      </c>
      <c r="N29" s="35">
        <v>30881</v>
      </c>
      <c r="O29" s="83">
        <v>459</v>
      </c>
      <c r="P29" s="83">
        <v>0</v>
      </c>
    </row>
    <row r="30" spans="1:16" x14ac:dyDescent="0.3">
      <c r="A30">
        <v>30876</v>
      </c>
      <c r="B30" t="s">
        <v>178</v>
      </c>
      <c r="C30">
        <f>VLOOKUP(A30,Table90[],3,FALSE)</f>
        <v>2048</v>
      </c>
      <c r="D30">
        <f>VLOOKUP(A30,Table90[],4,FALSE)</f>
        <v>0</v>
      </c>
      <c r="H30">
        <v>30933</v>
      </c>
      <c r="I30" t="s">
        <v>8</v>
      </c>
      <c r="J30">
        <v>572.5</v>
      </c>
      <c r="K30">
        <v>0</v>
      </c>
      <c r="N30" s="35">
        <v>30882</v>
      </c>
      <c r="O30" s="83">
        <v>510</v>
      </c>
      <c r="P30" s="83">
        <v>0</v>
      </c>
    </row>
    <row r="31" spans="1:16" x14ac:dyDescent="0.3">
      <c r="A31">
        <v>30834</v>
      </c>
      <c r="B31" t="s">
        <v>2</v>
      </c>
      <c r="C31">
        <f>VLOOKUP(A31,Table90[],3,FALSE)</f>
        <v>0</v>
      </c>
      <c r="D31">
        <f>VLOOKUP(A31,Table90[],4,FALSE)</f>
        <v>0</v>
      </c>
      <c r="H31">
        <v>30932</v>
      </c>
      <c r="I31" t="s">
        <v>12</v>
      </c>
      <c r="J31">
        <v>485</v>
      </c>
      <c r="K31">
        <v>0</v>
      </c>
      <c r="N31" s="35">
        <v>30884</v>
      </c>
      <c r="O31" s="83">
        <v>1194.95</v>
      </c>
      <c r="P31" s="83">
        <v>0</v>
      </c>
    </row>
    <row r="32" spans="1:16" x14ac:dyDescent="0.3">
      <c r="A32">
        <v>30940</v>
      </c>
      <c r="B32" t="s">
        <v>2</v>
      </c>
      <c r="C32">
        <f>VLOOKUP(A32,Table90[],3,FALSE)</f>
        <v>1148</v>
      </c>
      <c r="D32">
        <f>VLOOKUP(A32,Table90[],4,FALSE)</f>
        <v>0</v>
      </c>
      <c r="H32">
        <v>30931</v>
      </c>
      <c r="I32" t="s">
        <v>12</v>
      </c>
      <c r="J32">
        <v>1625</v>
      </c>
      <c r="K32">
        <v>0</v>
      </c>
      <c r="N32" s="35">
        <v>30889</v>
      </c>
      <c r="O32" s="83">
        <v>524</v>
      </c>
      <c r="P32" s="83">
        <v>0</v>
      </c>
    </row>
    <row r="33" spans="1:16" x14ac:dyDescent="0.3">
      <c r="A33">
        <v>30937</v>
      </c>
      <c r="B33" t="s">
        <v>2</v>
      </c>
      <c r="C33">
        <f>VLOOKUP(A33,Table90[],3,FALSE)</f>
        <v>693</v>
      </c>
      <c r="D33">
        <f>VLOOKUP(A33,Table90[],4,FALSE)</f>
        <v>0</v>
      </c>
      <c r="H33">
        <v>30930</v>
      </c>
      <c r="I33" t="s">
        <v>11</v>
      </c>
      <c r="J33">
        <v>673</v>
      </c>
      <c r="K33">
        <v>0</v>
      </c>
      <c r="N33" s="35">
        <v>30890</v>
      </c>
      <c r="O33" s="83">
        <v>85</v>
      </c>
      <c r="P33" s="83">
        <v>0</v>
      </c>
    </row>
    <row r="34" spans="1:16" x14ac:dyDescent="0.3">
      <c r="A34">
        <v>30930</v>
      </c>
      <c r="B34" t="s">
        <v>2</v>
      </c>
      <c r="C34">
        <f>VLOOKUP(A34,Table90[],3,FALSE)</f>
        <v>673</v>
      </c>
      <c r="D34">
        <f>VLOOKUP(A34,Table90[],4,FALSE)</f>
        <v>0</v>
      </c>
      <c r="H34">
        <v>30929</v>
      </c>
      <c r="I34" t="s">
        <v>53</v>
      </c>
      <c r="J34">
        <v>129</v>
      </c>
      <c r="K34">
        <v>0</v>
      </c>
      <c r="N34" s="35">
        <v>30891</v>
      </c>
      <c r="O34" s="83">
        <v>461</v>
      </c>
      <c r="P34" s="83">
        <v>0</v>
      </c>
    </row>
    <row r="35" spans="1:16" x14ac:dyDescent="0.3">
      <c r="A35">
        <v>30643</v>
      </c>
      <c r="B35" t="s">
        <v>2</v>
      </c>
      <c r="C35">
        <f>VLOOKUP(A35,Table90[],3,FALSE)</f>
        <v>23</v>
      </c>
      <c r="D35">
        <f>VLOOKUP(A35,Table90[],4,FALSE)</f>
        <v>0</v>
      </c>
      <c r="H35">
        <v>30928</v>
      </c>
      <c r="I35" t="s">
        <v>8</v>
      </c>
      <c r="J35">
        <v>660</v>
      </c>
      <c r="K35">
        <v>0</v>
      </c>
      <c r="N35" s="35">
        <v>30892</v>
      </c>
      <c r="O35" s="83">
        <v>62</v>
      </c>
      <c r="P35" s="83">
        <v>0</v>
      </c>
    </row>
    <row r="36" spans="1:16" x14ac:dyDescent="0.3">
      <c r="A36">
        <v>30851</v>
      </c>
      <c r="B36" t="s">
        <v>2</v>
      </c>
      <c r="C36">
        <f>VLOOKUP(A36,Table90[],3,FALSE)</f>
        <v>23</v>
      </c>
      <c r="D36">
        <f>VLOOKUP(A36,Table90[],4,FALSE)</f>
        <v>0</v>
      </c>
      <c r="H36">
        <v>30927</v>
      </c>
      <c r="I36" t="s">
        <v>8</v>
      </c>
      <c r="J36">
        <v>463.3</v>
      </c>
      <c r="K36">
        <v>463.3</v>
      </c>
      <c r="N36" s="35">
        <v>30893</v>
      </c>
      <c r="O36" s="83">
        <v>1090</v>
      </c>
      <c r="P36" s="83">
        <v>0</v>
      </c>
    </row>
    <row r="37" spans="1:16" x14ac:dyDescent="0.3">
      <c r="A37">
        <v>30926</v>
      </c>
      <c r="B37" t="s">
        <v>2</v>
      </c>
      <c r="C37">
        <f>VLOOKUP(A37,Table90[],3,FALSE)</f>
        <v>670</v>
      </c>
      <c r="D37">
        <f>VLOOKUP(A37,Table90[],4,FALSE)</f>
        <v>0</v>
      </c>
      <c r="H37">
        <v>30926</v>
      </c>
      <c r="I37" t="s">
        <v>11</v>
      </c>
      <c r="J37">
        <v>670</v>
      </c>
      <c r="K37">
        <v>0</v>
      </c>
      <c r="N37" s="35">
        <v>30894</v>
      </c>
      <c r="O37" s="83">
        <v>467.65</v>
      </c>
      <c r="P37" s="83">
        <v>0</v>
      </c>
    </row>
    <row r="38" spans="1:16" x14ac:dyDescent="0.3">
      <c r="A38">
        <v>30884</v>
      </c>
      <c r="B38" t="s">
        <v>2</v>
      </c>
      <c r="C38">
        <f>VLOOKUP(A38,Table90[],3,FALSE)</f>
        <v>1194.95</v>
      </c>
      <c r="D38">
        <f>VLOOKUP(A38,Table90[],4,FALSE)</f>
        <v>0</v>
      </c>
      <c r="H38">
        <v>30925</v>
      </c>
      <c r="I38" t="s">
        <v>8</v>
      </c>
      <c r="J38">
        <v>362</v>
      </c>
      <c r="K38">
        <v>0</v>
      </c>
      <c r="N38" s="35">
        <v>30902</v>
      </c>
      <c r="O38" s="83">
        <v>481</v>
      </c>
      <c r="P38" s="83">
        <v>0</v>
      </c>
    </row>
    <row r="39" spans="1:16" x14ac:dyDescent="0.3">
      <c r="A39">
        <v>30882</v>
      </c>
      <c r="B39" t="s">
        <v>39</v>
      </c>
      <c r="C39">
        <f>VLOOKUP(A39,Table90[],3,FALSE)</f>
        <v>510</v>
      </c>
      <c r="D39">
        <f>VLOOKUP(A39,Table90[],4,FALSE)</f>
        <v>0</v>
      </c>
      <c r="H39">
        <v>30924</v>
      </c>
      <c r="I39" t="s">
        <v>91</v>
      </c>
      <c r="J39">
        <v>1080</v>
      </c>
      <c r="K39">
        <v>0</v>
      </c>
      <c r="N39" s="35">
        <v>30904</v>
      </c>
      <c r="O39" s="83">
        <v>61</v>
      </c>
      <c r="P39" s="83">
        <v>0</v>
      </c>
    </row>
    <row r="40" spans="1:16" x14ac:dyDescent="0.3">
      <c r="A40">
        <v>30787</v>
      </c>
      <c r="B40" t="s">
        <v>39</v>
      </c>
      <c r="C40">
        <f>VLOOKUP(A40,Table90[],3,FALSE)</f>
        <v>695</v>
      </c>
      <c r="D40">
        <f>VLOOKUP(A40,Table90[],4,FALSE)</f>
        <v>0</v>
      </c>
      <c r="H40">
        <v>30923</v>
      </c>
      <c r="I40" t="s">
        <v>15</v>
      </c>
      <c r="J40">
        <v>448</v>
      </c>
      <c r="K40">
        <v>0</v>
      </c>
      <c r="N40" s="35">
        <v>30905</v>
      </c>
      <c r="O40" s="83">
        <v>236</v>
      </c>
      <c r="P40" s="83">
        <v>0</v>
      </c>
    </row>
    <row r="41" spans="1:16" x14ac:dyDescent="0.3">
      <c r="A41">
        <v>30936</v>
      </c>
      <c r="B41" t="s">
        <v>39</v>
      </c>
      <c r="C41">
        <f>VLOOKUP(A41,Table90[],3,FALSE)</f>
        <v>278</v>
      </c>
      <c r="D41">
        <f>VLOOKUP(A41,Table90[],4,FALSE)</f>
        <v>0</v>
      </c>
      <c r="H41">
        <v>30922</v>
      </c>
      <c r="I41" t="s">
        <v>8</v>
      </c>
      <c r="J41">
        <v>511.5</v>
      </c>
      <c r="K41">
        <v>0</v>
      </c>
      <c r="N41" s="35">
        <v>30906</v>
      </c>
      <c r="O41" s="83">
        <v>497</v>
      </c>
      <c r="P41" s="83">
        <v>0</v>
      </c>
    </row>
    <row r="42" spans="1:16" x14ac:dyDescent="0.3">
      <c r="A42">
        <v>30952</v>
      </c>
      <c r="B42" t="s">
        <v>39</v>
      </c>
      <c r="C42">
        <f>VLOOKUP(A42,Table90[],3,FALSE)</f>
        <v>560</v>
      </c>
      <c r="D42">
        <f>VLOOKUP(A42,Table90[],4,FALSE)</f>
        <v>0</v>
      </c>
      <c r="H42">
        <v>30921</v>
      </c>
      <c r="I42" t="s">
        <v>91</v>
      </c>
      <c r="J42">
        <v>649</v>
      </c>
      <c r="K42">
        <v>0</v>
      </c>
      <c r="N42" s="35">
        <v>30908</v>
      </c>
      <c r="O42" s="83">
        <v>441</v>
      </c>
      <c r="P42" s="83">
        <v>441</v>
      </c>
    </row>
    <row r="43" spans="1:16" x14ac:dyDescent="0.3">
      <c r="A43">
        <v>30878</v>
      </c>
      <c r="B43" t="s">
        <v>39</v>
      </c>
      <c r="C43">
        <f>VLOOKUP(A43,Table90[],3,FALSE)</f>
        <v>1342</v>
      </c>
      <c r="D43">
        <f>VLOOKUP(A43,Table90[],4,FALSE)</f>
        <v>1342</v>
      </c>
      <c r="H43">
        <v>30920</v>
      </c>
      <c r="I43" t="s">
        <v>18</v>
      </c>
      <c r="J43">
        <v>558</v>
      </c>
      <c r="K43">
        <v>0</v>
      </c>
      <c r="N43" s="35">
        <v>30909</v>
      </c>
      <c r="O43" s="83">
        <v>539</v>
      </c>
      <c r="P43" s="83">
        <v>0</v>
      </c>
    </row>
    <row r="44" spans="1:16" x14ac:dyDescent="0.3">
      <c r="A44">
        <v>30964</v>
      </c>
      <c r="B44" t="s">
        <v>39</v>
      </c>
      <c r="C44">
        <f>VLOOKUP(A44,Table90[],3,FALSE)</f>
        <v>467</v>
      </c>
      <c r="D44">
        <f>VLOOKUP(A44,Table90[],4,FALSE)</f>
        <v>0</v>
      </c>
      <c r="H44">
        <v>30919</v>
      </c>
      <c r="I44" t="s">
        <v>91</v>
      </c>
      <c r="J44">
        <v>1052</v>
      </c>
      <c r="K44">
        <v>0</v>
      </c>
      <c r="N44" s="35">
        <v>30910</v>
      </c>
      <c r="O44" s="83">
        <v>1574</v>
      </c>
      <c r="P44" s="83">
        <v>0</v>
      </c>
    </row>
    <row r="45" spans="1:16" x14ac:dyDescent="0.3">
      <c r="A45">
        <v>30923</v>
      </c>
      <c r="B45" t="s">
        <v>46</v>
      </c>
      <c r="C45">
        <f>VLOOKUP(A45,Table90[],3,FALSE)</f>
        <v>448</v>
      </c>
      <c r="D45">
        <f>VLOOKUP(A45,Table90[],4,FALSE)</f>
        <v>0</v>
      </c>
      <c r="H45">
        <v>30918</v>
      </c>
      <c r="I45" t="s">
        <v>9</v>
      </c>
      <c r="J45">
        <v>440</v>
      </c>
      <c r="K45">
        <v>0</v>
      </c>
      <c r="N45" s="35">
        <v>30911</v>
      </c>
      <c r="O45" s="83">
        <v>785</v>
      </c>
      <c r="P45" s="83">
        <v>0</v>
      </c>
    </row>
    <row r="46" spans="1:16" x14ac:dyDescent="0.3">
      <c r="A46">
        <v>30904</v>
      </c>
      <c r="B46" t="s">
        <v>46</v>
      </c>
      <c r="C46">
        <f>VLOOKUP(A46,Table90[],3,FALSE)</f>
        <v>61</v>
      </c>
      <c r="D46">
        <f>VLOOKUP(A46,Table90[],4,FALSE)</f>
        <v>0</v>
      </c>
      <c r="H46">
        <v>30917</v>
      </c>
      <c r="I46" t="s">
        <v>53</v>
      </c>
      <c r="J46">
        <v>624.65</v>
      </c>
      <c r="K46">
        <v>0</v>
      </c>
      <c r="N46" s="35">
        <v>30912</v>
      </c>
      <c r="O46" s="83">
        <v>744.6</v>
      </c>
      <c r="P46" s="83">
        <v>0</v>
      </c>
    </row>
    <row r="47" spans="1:16" x14ac:dyDescent="0.3">
      <c r="A47">
        <v>30890</v>
      </c>
      <c r="B47" t="s">
        <v>46</v>
      </c>
      <c r="C47">
        <f>VLOOKUP(A47,Table90[],3,FALSE)</f>
        <v>85</v>
      </c>
      <c r="D47">
        <f>VLOOKUP(A47,Table90[],4,FALSE)</f>
        <v>0</v>
      </c>
      <c r="H47">
        <v>30916</v>
      </c>
      <c r="I47" t="s">
        <v>53</v>
      </c>
      <c r="J47">
        <v>502</v>
      </c>
      <c r="K47">
        <v>0</v>
      </c>
      <c r="N47" s="35">
        <v>30913</v>
      </c>
      <c r="O47" s="83">
        <v>1341</v>
      </c>
      <c r="P47" s="83">
        <v>0</v>
      </c>
    </row>
    <row r="48" spans="1:16" x14ac:dyDescent="0.3">
      <c r="A48">
        <v>30945</v>
      </c>
      <c r="B48" t="s">
        <v>46</v>
      </c>
      <c r="C48">
        <f>VLOOKUP(A48,Table90[],3,FALSE)</f>
        <v>134</v>
      </c>
      <c r="D48">
        <f>VLOOKUP(A48,Table90[],4,FALSE)</f>
        <v>0</v>
      </c>
      <c r="H48">
        <v>30915</v>
      </c>
      <c r="I48" t="s">
        <v>9</v>
      </c>
      <c r="J48">
        <v>608</v>
      </c>
      <c r="K48">
        <v>0</v>
      </c>
      <c r="N48" s="35">
        <v>30914</v>
      </c>
      <c r="O48" s="83">
        <v>631</v>
      </c>
      <c r="P48" s="83">
        <v>0</v>
      </c>
    </row>
    <row r="49" spans="1:16" x14ac:dyDescent="0.3">
      <c r="A49">
        <v>30902</v>
      </c>
      <c r="B49" t="s">
        <v>46</v>
      </c>
      <c r="C49">
        <f>VLOOKUP(A49,Table90[],3,FALSE)</f>
        <v>481</v>
      </c>
      <c r="D49">
        <f>VLOOKUP(A49,Table90[],4,FALSE)</f>
        <v>0</v>
      </c>
      <c r="H49">
        <v>30914</v>
      </c>
      <c r="I49" t="s">
        <v>8</v>
      </c>
      <c r="J49">
        <v>631</v>
      </c>
      <c r="K49">
        <v>0</v>
      </c>
      <c r="N49" s="35">
        <v>30915</v>
      </c>
      <c r="O49" s="83">
        <v>608</v>
      </c>
      <c r="P49" s="83">
        <v>0</v>
      </c>
    </row>
    <row r="50" spans="1:16" x14ac:dyDescent="0.3">
      <c r="A50">
        <v>30891</v>
      </c>
      <c r="B50" t="s">
        <v>46</v>
      </c>
      <c r="C50">
        <f>VLOOKUP(A50,Table90[],3,FALSE)</f>
        <v>461</v>
      </c>
      <c r="D50">
        <f>VLOOKUP(A50,Table90[],4,FALSE)</f>
        <v>0</v>
      </c>
      <c r="H50">
        <v>30913</v>
      </c>
      <c r="I50" t="s">
        <v>53</v>
      </c>
      <c r="J50">
        <v>1341</v>
      </c>
      <c r="K50">
        <v>0</v>
      </c>
      <c r="N50" s="35">
        <v>30916</v>
      </c>
      <c r="O50" s="83">
        <v>502</v>
      </c>
      <c r="P50" s="83">
        <v>0</v>
      </c>
    </row>
    <row r="51" spans="1:16" x14ac:dyDescent="0.3">
      <c r="A51">
        <v>30906</v>
      </c>
      <c r="B51" t="s">
        <v>52</v>
      </c>
      <c r="C51">
        <f>VLOOKUP(A51,Table90[],3,FALSE)</f>
        <v>497</v>
      </c>
      <c r="D51">
        <f>VLOOKUP(A51,Table90[],4,FALSE)</f>
        <v>0</v>
      </c>
      <c r="H51">
        <v>30912</v>
      </c>
      <c r="I51" t="s">
        <v>53</v>
      </c>
      <c r="J51">
        <v>744.6</v>
      </c>
      <c r="K51">
        <v>0</v>
      </c>
      <c r="N51" s="35">
        <v>30917</v>
      </c>
      <c r="O51" s="83">
        <v>624.65</v>
      </c>
      <c r="P51" s="83">
        <v>0</v>
      </c>
    </row>
    <row r="52" spans="1:16" x14ac:dyDescent="0.3">
      <c r="A52">
        <v>30953</v>
      </c>
      <c r="B52" t="s">
        <v>52</v>
      </c>
      <c r="C52">
        <f>VLOOKUP(A52,Table90[],3,FALSE)</f>
        <v>511</v>
      </c>
      <c r="D52">
        <f>VLOOKUP(A52,Table90[],4,FALSE)</f>
        <v>0</v>
      </c>
      <c r="H52">
        <v>30911</v>
      </c>
      <c r="I52" t="s">
        <v>53</v>
      </c>
      <c r="J52">
        <v>785</v>
      </c>
      <c r="K52">
        <v>0</v>
      </c>
      <c r="N52" s="35">
        <v>30918</v>
      </c>
      <c r="O52" s="83">
        <v>440</v>
      </c>
      <c r="P52" s="83">
        <v>0</v>
      </c>
    </row>
    <row r="53" spans="1:16" x14ac:dyDescent="0.3">
      <c r="A53">
        <v>30916</v>
      </c>
      <c r="B53" t="s">
        <v>52</v>
      </c>
      <c r="C53">
        <f>VLOOKUP(A53,Table90[],3,FALSE)</f>
        <v>502</v>
      </c>
      <c r="D53">
        <f>VLOOKUP(A53,Table90[],4,FALSE)</f>
        <v>0</v>
      </c>
      <c r="H53">
        <v>30910</v>
      </c>
      <c r="I53" t="s">
        <v>8</v>
      </c>
      <c r="J53">
        <v>1574</v>
      </c>
      <c r="K53">
        <v>0</v>
      </c>
      <c r="N53" s="35">
        <v>30919</v>
      </c>
      <c r="O53" s="83">
        <v>1052</v>
      </c>
      <c r="P53" s="83">
        <v>0</v>
      </c>
    </row>
    <row r="54" spans="1:16" x14ac:dyDescent="0.3">
      <c r="A54">
        <v>30912</v>
      </c>
      <c r="B54" t="s">
        <v>52</v>
      </c>
      <c r="C54">
        <f>VLOOKUP(A54,Table90[],3,FALSE)</f>
        <v>744.6</v>
      </c>
      <c r="D54">
        <f>VLOOKUP(A54,Table90[],4,FALSE)</f>
        <v>0</v>
      </c>
      <c r="H54">
        <v>30909</v>
      </c>
      <c r="I54" t="s">
        <v>9</v>
      </c>
      <c r="J54">
        <v>539</v>
      </c>
      <c r="K54">
        <v>0</v>
      </c>
      <c r="N54" s="35">
        <v>30920</v>
      </c>
      <c r="O54" s="83">
        <v>558</v>
      </c>
      <c r="P54" s="83">
        <v>0</v>
      </c>
    </row>
    <row r="55" spans="1:16" x14ac:dyDescent="0.3">
      <c r="A55">
        <v>30958</v>
      </c>
      <c r="B55" t="s">
        <v>52</v>
      </c>
      <c r="C55">
        <f>VLOOKUP(A55,Table90[],3,FALSE)</f>
        <v>616</v>
      </c>
      <c r="D55">
        <f>VLOOKUP(A55,Table90[],4,FALSE)</f>
        <v>0</v>
      </c>
      <c r="H55">
        <v>30908</v>
      </c>
      <c r="I55" t="s">
        <v>12</v>
      </c>
      <c r="J55">
        <v>441</v>
      </c>
      <c r="K55">
        <v>441</v>
      </c>
      <c r="N55" s="35">
        <v>30921</v>
      </c>
      <c r="O55" s="83">
        <v>649</v>
      </c>
      <c r="P55" s="83">
        <v>0</v>
      </c>
    </row>
    <row r="56" spans="1:16" x14ac:dyDescent="0.3">
      <c r="A56">
        <v>30929</v>
      </c>
      <c r="B56" t="s">
        <v>52</v>
      </c>
      <c r="C56">
        <f>VLOOKUP(A56,Table90[],3,FALSE)</f>
        <v>129</v>
      </c>
      <c r="D56">
        <f>VLOOKUP(A56,Table90[],4,FALSE)</f>
        <v>0</v>
      </c>
      <c r="H56">
        <v>30906</v>
      </c>
      <c r="I56" t="s">
        <v>53</v>
      </c>
      <c r="J56">
        <v>497</v>
      </c>
      <c r="K56">
        <v>0</v>
      </c>
      <c r="N56" s="35">
        <v>30922</v>
      </c>
      <c r="O56" s="83">
        <v>511.5</v>
      </c>
      <c r="P56" s="83">
        <v>0</v>
      </c>
    </row>
    <row r="57" spans="1:16" x14ac:dyDescent="0.3">
      <c r="A57">
        <v>30913</v>
      </c>
      <c r="B57" t="s">
        <v>52</v>
      </c>
      <c r="C57">
        <f>VLOOKUP(A57,Table90[],3,FALSE)</f>
        <v>1341</v>
      </c>
      <c r="D57">
        <f>VLOOKUP(A57,Table90[],4,FALSE)</f>
        <v>0</v>
      </c>
      <c r="H57">
        <v>30905</v>
      </c>
      <c r="I57" t="s">
        <v>12</v>
      </c>
      <c r="J57">
        <v>236</v>
      </c>
      <c r="K57">
        <v>0</v>
      </c>
      <c r="N57" s="35">
        <v>30923</v>
      </c>
      <c r="O57" s="83">
        <v>448</v>
      </c>
      <c r="P57" s="83">
        <v>0</v>
      </c>
    </row>
    <row r="58" spans="1:16" x14ac:dyDescent="0.3">
      <c r="A58">
        <v>30939</v>
      </c>
      <c r="B58" t="s">
        <v>52</v>
      </c>
      <c r="C58">
        <f>VLOOKUP(A58,Table90[],3,FALSE)</f>
        <v>524</v>
      </c>
      <c r="D58">
        <f>VLOOKUP(A58,Table90[],4,FALSE)</f>
        <v>0</v>
      </c>
      <c r="H58">
        <v>30904</v>
      </c>
      <c r="I58" t="s">
        <v>15</v>
      </c>
      <c r="J58">
        <v>61</v>
      </c>
      <c r="K58">
        <v>0</v>
      </c>
      <c r="N58" s="35">
        <v>30924</v>
      </c>
      <c r="O58" s="83">
        <v>1080</v>
      </c>
      <c r="P58" s="83">
        <v>0</v>
      </c>
    </row>
    <row r="59" spans="1:16" x14ac:dyDescent="0.3">
      <c r="A59">
        <v>30942</v>
      </c>
      <c r="B59" t="s">
        <v>52</v>
      </c>
      <c r="C59">
        <f>VLOOKUP(A59,Table90[],3,FALSE)</f>
        <v>757</v>
      </c>
      <c r="D59">
        <f>VLOOKUP(A59,Table90[],4,FALSE)</f>
        <v>0</v>
      </c>
      <c r="H59">
        <v>30902</v>
      </c>
      <c r="I59" t="s">
        <v>15</v>
      </c>
      <c r="J59">
        <v>481</v>
      </c>
      <c r="K59">
        <v>0</v>
      </c>
      <c r="N59" s="35">
        <v>30925</v>
      </c>
      <c r="O59" s="83">
        <v>362</v>
      </c>
      <c r="P59" s="83">
        <v>0</v>
      </c>
    </row>
    <row r="60" spans="1:16" x14ac:dyDescent="0.3">
      <c r="A60">
        <v>30944</v>
      </c>
      <c r="B60" t="s">
        <v>52</v>
      </c>
      <c r="C60">
        <f>VLOOKUP(A60,Table90[],3,FALSE)</f>
        <v>525</v>
      </c>
      <c r="D60">
        <f>VLOOKUP(A60,Table90[],4,FALSE)</f>
        <v>0</v>
      </c>
      <c r="H60">
        <v>30901</v>
      </c>
      <c r="I60" t="s">
        <v>18</v>
      </c>
      <c r="J60">
        <v>5013</v>
      </c>
      <c r="K60">
        <v>0</v>
      </c>
      <c r="N60" s="35">
        <v>30926</v>
      </c>
      <c r="O60" s="83">
        <v>670</v>
      </c>
      <c r="P60" s="83">
        <v>0</v>
      </c>
    </row>
    <row r="61" spans="1:16" x14ac:dyDescent="0.3">
      <c r="A61">
        <v>30938</v>
      </c>
      <c r="B61" t="s">
        <v>52</v>
      </c>
      <c r="C61">
        <f>VLOOKUP(A61,Table90[],3,FALSE)</f>
        <v>450</v>
      </c>
      <c r="D61">
        <f>VLOOKUP(A61,Table90[],4,FALSE)</f>
        <v>0</v>
      </c>
      <c r="H61">
        <v>30900</v>
      </c>
      <c r="I61" t="s">
        <v>18</v>
      </c>
      <c r="J61">
        <v>1671.5</v>
      </c>
      <c r="K61">
        <v>1671.5</v>
      </c>
      <c r="N61" s="35">
        <v>30927</v>
      </c>
      <c r="O61" s="83">
        <v>463.3</v>
      </c>
      <c r="P61" s="83">
        <v>463.3</v>
      </c>
    </row>
    <row r="62" spans="1:16" x14ac:dyDescent="0.3">
      <c r="A62">
        <v>30917</v>
      </c>
      <c r="B62" t="s">
        <v>52</v>
      </c>
      <c r="C62">
        <f>VLOOKUP(A62,Table90[],3,FALSE)</f>
        <v>624.65</v>
      </c>
      <c r="D62">
        <f>VLOOKUP(A62,Table90[],4,FALSE)</f>
        <v>0</v>
      </c>
      <c r="H62">
        <v>30895</v>
      </c>
      <c r="I62" t="s">
        <v>8</v>
      </c>
      <c r="J62">
        <v>0</v>
      </c>
      <c r="K62">
        <v>0</v>
      </c>
      <c r="N62" s="35">
        <v>30928</v>
      </c>
      <c r="O62" s="83">
        <v>660</v>
      </c>
      <c r="P62" s="83">
        <v>0</v>
      </c>
    </row>
    <row r="63" spans="1:16" x14ac:dyDescent="0.3">
      <c r="A63">
        <v>30911</v>
      </c>
      <c r="B63" t="s">
        <v>52</v>
      </c>
      <c r="C63">
        <f>VLOOKUP(A63,Table90[],3,FALSE)</f>
        <v>785</v>
      </c>
      <c r="D63">
        <f>VLOOKUP(A63,Table90[],4,FALSE)</f>
        <v>0</v>
      </c>
      <c r="H63">
        <v>30894</v>
      </c>
      <c r="I63" t="s">
        <v>12</v>
      </c>
      <c r="J63">
        <v>467.65</v>
      </c>
      <c r="K63">
        <v>0</v>
      </c>
      <c r="N63" s="35">
        <v>30929</v>
      </c>
      <c r="O63" s="83">
        <v>129</v>
      </c>
      <c r="P63" s="83">
        <v>0</v>
      </c>
    </row>
    <row r="64" spans="1:16" x14ac:dyDescent="0.3">
      <c r="A64">
        <v>30951</v>
      </c>
      <c r="B64" t="s">
        <v>52</v>
      </c>
      <c r="C64">
        <f>VLOOKUP(A64,Table90[],3,FALSE)</f>
        <v>1332</v>
      </c>
      <c r="D64">
        <f>VLOOKUP(A64,Table90[],4,FALSE)</f>
        <v>0</v>
      </c>
      <c r="H64">
        <v>30893</v>
      </c>
      <c r="I64" t="s">
        <v>12</v>
      </c>
      <c r="J64">
        <v>1090</v>
      </c>
      <c r="K64">
        <v>0</v>
      </c>
      <c r="N64" s="35">
        <v>30930</v>
      </c>
      <c r="O64" s="83">
        <v>673</v>
      </c>
      <c r="P64" s="83">
        <v>0</v>
      </c>
    </row>
    <row r="65" spans="1:16" x14ac:dyDescent="0.3">
      <c r="A65">
        <v>30880</v>
      </c>
      <c r="B65" t="s">
        <v>52</v>
      </c>
      <c r="C65">
        <f>VLOOKUP(A65,Table90[],3,FALSE)</f>
        <v>68</v>
      </c>
      <c r="D65">
        <f>VLOOKUP(A65,Table90[],4,FALSE)</f>
        <v>0</v>
      </c>
      <c r="H65">
        <v>30892</v>
      </c>
      <c r="I65" t="s">
        <v>8</v>
      </c>
      <c r="J65">
        <v>62</v>
      </c>
      <c r="K65">
        <v>0</v>
      </c>
      <c r="N65" s="35">
        <v>30931</v>
      </c>
      <c r="O65" s="83">
        <v>1625</v>
      </c>
      <c r="P65" s="83">
        <v>0</v>
      </c>
    </row>
    <row r="66" spans="1:16" x14ac:dyDescent="0.3">
      <c r="A66">
        <v>30962</v>
      </c>
      <c r="B66" t="s">
        <v>52</v>
      </c>
      <c r="C66">
        <f>VLOOKUP(A66,Table90[],3,FALSE)</f>
        <v>611</v>
      </c>
      <c r="D66">
        <f>VLOOKUP(A66,Table90[],4,FALSE)</f>
        <v>0</v>
      </c>
      <c r="H66">
        <v>30891</v>
      </c>
      <c r="I66" t="s">
        <v>15</v>
      </c>
      <c r="J66">
        <v>461</v>
      </c>
      <c r="K66">
        <v>0</v>
      </c>
      <c r="N66" s="35">
        <v>30932</v>
      </c>
      <c r="O66" s="83">
        <v>485</v>
      </c>
      <c r="P66" s="83">
        <v>0</v>
      </c>
    </row>
    <row r="67" spans="1:16" x14ac:dyDescent="0.3">
      <c r="A67">
        <v>30881</v>
      </c>
      <c r="B67" t="s">
        <v>50</v>
      </c>
      <c r="C67">
        <f>VLOOKUP(A67,Table90[],3,FALSE)</f>
        <v>459</v>
      </c>
      <c r="D67">
        <f>VLOOKUP(A67,Table90[],4,FALSE)</f>
        <v>0</v>
      </c>
      <c r="H67">
        <v>30890</v>
      </c>
      <c r="I67" t="s">
        <v>15</v>
      </c>
      <c r="J67">
        <v>85</v>
      </c>
      <c r="K67">
        <v>0</v>
      </c>
      <c r="N67" s="35">
        <v>30933</v>
      </c>
      <c r="O67" s="83">
        <v>572.5</v>
      </c>
      <c r="P67" s="83">
        <v>0</v>
      </c>
    </row>
    <row r="68" spans="1:16" x14ac:dyDescent="0.3">
      <c r="A68">
        <v>30919</v>
      </c>
      <c r="B68" t="s">
        <v>50</v>
      </c>
      <c r="C68">
        <f>VLOOKUP(A68,Table90[],3,FALSE)</f>
        <v>1052</v>
      </c>
      <c r="D68">
        <f>VLOOKUP(A68,Table90[],4,FALSE)</f>
        <v>0</v>
      </c>
      <c r="H68">
        <v>30889</v>
      </c>
      <c r="I68" t="s">
        <v>9</v>
      </c>
      <c r="J68">
        <v>524</v>
      </c>
      <c r="K68">
        <v>0</v>
      </c>
      <c r="N68" s="35">
        <v>30934</v>
      </c>
      <c r="O68" s="83">
        <v>1410</v>
      </c>
      <c r="P68" s="83">
        <v>0</v>
      </c>
    </row>
    <row r="69" spans="1:16" x14ac:dyDescent="0.3">
      <c r="A69">
        <v>30921</v>
      </c>
      <c r="B69" t="s">
        <v>50</v>
      </c>
      <c r="C69">
        <f>VLOOKUP(A69,Table90[],3,FALSE)</f>
        <v>649</v>
      </c>
      <c r="D69">
        <f>VLOOKUP(A69,Table90[],4,FALSE)</f>
        <v>0</v>
      </c>
      <c r="H69">
        <v>30886</v>
      </c>
      <c r="I69" t="s">
        <v>7</v>
      </c>
      <c r="J69">
        <v>629</v>
      </c>
      <c r="K69">
        <v>0</v>
      </c>
      <c r="N69" s="35">
        <v>30936</v>
      </c>
      <c r="O69" s="83">
        <v>278</v>
      </c>
      <c r="P69" s="83">
        <v>0</v>
      </c>
    </row>
    <row r="70" spans="1:16" x14ac:dyDescent="0.3">
      <c r="A70">
        <v>30873</v>
      </c>
      <c r="B70" t="s">
        <v>50</v>
      </c>
      <c r="C70">
        <f>VLOOKUP(A70,Table90[],3,FALSE)</f>
        <v>565</v>
      </c>
      <c r="D70">
        <f>VLOOKUP(A70,Table90[],4,FALSE)</f>
        <v>0</v>
      </c>
      <c r="H70">
        <v>30884</v>
      </c>
      <c r="I70" t="s">
        <v>11</v>
      </c>
      <c r="J70">
        <v>1194.95</v>
      </c>
      <c r="K70">
        <v>0</v>
      </c>
      <c r="N70" s="35">
        <v>30937</v>
      </c>
      <c r="O70" s="83">
        <v>693</v>
      </c>
      <c r="P70" s="83">
        <v>0</v>
      </c>
    </row>
    <row r="71" spans="1:16" x14ac:dyDescent="0.3">
      <c r="A71">
        <v>30769</v>
      </c>
      <c r="B71" t="s">
        <v>50</v>
      </c>
      <c r="C71">
        <f>VLOOKUP(A71,Table90[],3,FALSE)</f>
        <v>173</v>
      </c>
      <c r="D71">
        <f>VLOOKUP(A71,Table90[],4,FALSE)</f>
        <v>0</v>
      </c>
      <c r="H71">
        <v>30882</v>
      </c>
      <c r="I71" t="s">
        <v>20</v>
      </c>
      <c r="J71">
        <v>510</v>
      </c>
      <c r="K71">
        <v>0</v>
      </c>
      <c r="N71" s="35">
        <v>30938</v>
      </c>
      <c r="O71" s="83">
        <v>450</v>
      </c>
      <c r="P71" s="83">
        <v>0</v>
      </c>
    </row>
    <row r="72" spans="1:16" x14ac:dyDescent="0.3">
      <c r="A72">
        <v>30924</v>
      </c>
      <c r="B72" t="s">
        <v>50</v>
      </c>
      <c r="C72">
        <f>VLOOKUP(A72,Table90[],3,FALSE)</f>
        <v>1080</v>
      </c>
      <c r="D72">
        <f>VLOOKUP(A72,Table90[],4,FALSE)</f>
        <v>0</v>
      </c>
      <c r="H72">
        <v>30881</v>
      </c>
      <c r="I72" t="s">
        <v>91</v>
      </c>
      <c r="J72">
        <v>459</v>
      </c>
      <c r="K72">
        <v>0</v>
      </c>
      <c r="N72" s="35">
        <v>30939</v>
      </c>
      <c r="O72" s="83">
        <v>524</v>
      </c>
      <c r="P72" s="83">
        <v>0</v>
      </c>
    </row>
    <row r="73" spans="1:16" x14ac:dyDescent="0.3">
      <c r="A73">
        <v>30856</v>
      </c>
      <c r="B73" t="s">
        <v>50</v>
      </c>
      <c r="C73">
        <f>VLOOKUP(A73,Table90[],3,FALSE)</f>
        <v>600</v>
      </c>
      <c r="D73">
        <f>VLOOKUP(A73,Table90[],4,FALSE)</f>
        <v>0</v>
      </c>
      <c r="H73">
        <v>30880</v>
      </c>
      <c r="I73" t="s">
        <v>53</v>
      </c>
      <c r="J73">
        <v>68</v>
      </c>
      <c r="K73">
        <v>0</v>
      </c>
      <c r="N73" s="35">
        <v>30940</v>
      </c>
      <c r="O73" s="83">
        <v>1148</v>
      </c>
      <c r="P73" s="83">
        <v>0</v>
      </c>
    </row>
    <row r="74" spans="1:16" x14ac:dyDescent="0.3">
      <c r="A74">
        <v>30950</v>
      </c>
      <c r="B74" t="s">
        <v>38</v>
      </c>
      <c r="C74">
        <f>VLOOKUP(A74,Table90[],3,FALSE)</f>
        <v>442</v>
      </c>
      <c r="D74">
        <f>VLOOKUP(A74,Table90[],4,FALSE)</f>
        <v>0</v>
      </c>
      <c r="H74">
        <v>30879</v>
      </c>
      <c r="I74" t="s">
        <v>7</v>
      </c>
      <c r="J74">
        <v>103</v>
      </c>
      <c r="K74">
        <v>0</v>
      </c>
      <c r="N74" s="35">
        <v>30941</v>
      </c>
      <c r="O74" s="83">
        <v>580</v>
      </c>
      <c r="P74" s="83">
        <v>0</v>
      </c>
    </row>
    <row r="75" spans="1:16" x14ac:dyDescent="0.3">
      <c r="A75">
        <v>30934</v>
      </c>
      <c r="B75" t="s">
        <v>38</v>
      </c>
      <c r="C75">
        <f>VLOOKUP(A75,Table90[],3,FALSE)</f>
        <v>1410</v>
      </c>
      <c r="D75">
        <f>VLOOKUP(A75,Table90[],4,FALSE)</f>
        <v>0</v>
      </c>
      <c r="H75">
        <v>30878</v>
      </c>
      <c r="I75" t="s">
        <v>20</v>
      </c>
      <c r="J75">
        <v>1342</v>
      </c>
      <c r="K75">
        <v>1342</v>
      </c>
      <c r="N75" s="35">
        <v>30942</v>
      </c>
      <c r="O75" s="83">
        <v>757</v>
      </c>
      <c r="P75" s="83">
        <v>0</v>
      </c>
    </row>
    <row r="76" spans="1:16" x14ac:dyDescent="0.3">
      <c r="A76">
        <v>30959</v>
      </c>
      <c r="B76" t="s">
        <v>38</v>
      </c>
      <c r="C76">
        <f>VLOOKUP(A76,Table90[],3,FALSE)</f>
        <v>608</v>
      </c>
      <c r="D76">
        <f>VLOOKUP(A76,Table90[],4,FALSE)</f>
        <v>0</v>
      </c>
      <c r="H76">
        <v>30877</v>
      </c>
      <c r="I76" t="s">
        <v>18</v>
      </c>
      <c r="J76">
        <v>532</v>
      </c>
      <c r="K76">
        <v>0</v>
      </c>
      <c r="N76" s="35">
        <v>30943</v>
      </c>
      <c r="O76" s="83">
        <v>1849</v>
      </c>
      <c r="P76" s="83">
        <v>0</v>
      </c>
    </row>
    <row r="77" spans="1:16" x14ac:dyDescent="0.3">
      <c r="A77">
        <v>30701</v>
      </c>
      <c r="B77" t="s">
        <v>38</v>
      </c>
      <c r="C77">
        <f>VLOOKUP(A77,Table90[],3,FALSE)</f>
        <v>1013</v>
      </c>
      <c r="D77">
        <f>VLOOKUP(A77,Table90[],4,FALSE)</f>
        <v>0</v>
      </c>
      <c r="H77">
        <v>30876</v>
      </c>
      <c r="I77" t="s">
        <v>8</v>
      </c>
      <c r="J77">
        <v>2048</v>
      </c>
      <c r="K77">
        <v>0</v>
      </c>
      <c r="N77" s="35">
        <v>30944</v>
      </c>
      <c r="O77" s="83">
        <v>525</v>
      </c>
      <c r="P77" s="83">
        <v>0</v>
      </c>
    </row>
    <row r="78" spans="1:16" x14ac:dyDescent="0.3">
      <c r="A78">
        <v>30920</v>
      </c>
      <c r="B78" t="s">
        <v>38</v>
      </c>
      <c r="C78">
        <f>VLOOKUP(A78,Table90[],3,FALSE)</f>
        <v>558</v>
      </c>
      <c r="D78">
        <f>VLOOKUP(A78,Table90[],4,FALSE)</f>
        <v>0</v>
      </c>
      <c r="H78">
        <v>30874</v>
      </c>
      <c r="I78" t="s">
        <v>9</v>
      </c>
      <c r="J78">
        <v>2020</v>
      </c>
      <c r="K78">
        <v>0</v>
      </c>
      <c r="N78" s="35">
        <v>30945</v>
      </c>
      <c r="O78" s="83">
        <v>134</v>
      </c>
      <c r="P78" s="83">
        <v>0</v>
      </c>
    </row>
    <row r="79" spans="1:16" x14ac:dyDescent="0.3">
      <c r="A79">
        <v>30820</v>
      </c>
      <c r="B79" t="s">
        <v>38</v>
      </c>
      <c r="C79">
        <f>VLOOKUP(A79,Table90[],3,FALSE)</f>
        <v>1217</v>
      </c>
      <c r="D79">
        <f>VLOOKUP(A79,Table90[],4,FALSE)</f>
        <v>0</v>
      </c>
      <c r="H79">
        <v>30873</v>
      </c>
      <c r="I79" t="s">
        <v>91</v>
      </c>
      <c r="J79">
        <v>565</v>
      </c>
      <c r="K79">
        <v>0</v>
      </c>
      <c r="N79" s="35">
        <v>30946</v>
      </c>
      <c r="O79" s="83">
        <v>843</v>
      </c>
      <c r="P79" s="83">
        <v>0</v>
      </c>
    </row>
    <row r="80" spans="1:16" x14ac:dyDescent="0.3">
      <c r="A80">
        <v>30865</v>
      </c>
      <c r="B80" t="s">
        <v>38</v>
      </c>
      <c r="C80">
        <f>VLOOKUP(A80,Table90[],3,FALSE)</f>
        <v>575</v>
      </c>
      <c r="D80">
        <f>VLOOKUP(A80,Table90[],4,FALSE)</f>
        <v>0</v>
      </c>
      <c r="H80">
        <v>30871</v>
      </c>
      <c r="I80" t="s">
        <v>18</v>
      </c>
      <c r="J80">
        <v>510</v>
      </c>
      <c r="K80">
        <v>0</v>
      </c>
      <c r="N80" s="35">
        <v>30947</v>
      </c>
      <c r="O80" s="83">
        <v>521</v>
      </c>
      <c r="P80" s="83">
        <v>0</v>
      </c>
    </row>
    <row r="81" spans="1:16" x14ac:dyDescent="0.3">
      <c r="A81">
        <v>30874</v>
      </c>
      <c r="B81" t="s">
        <v>3</v>
      </c>
      <c r="C81">
        <f>VLOOKUP(A81,Table90[],3,FALSE)</f>
        <v>2020</v>
      </c>
      <c r="D81">
        <f>VLOOKUP(A81,Table90[],4,FALSE)</f>
        <v>0</v>
      </c>
      <c r="H81">
        <v>30868</v>
      </c>
      <c r="I81" t="s">
        <v>15</v>
      </c>
      <c r="J81">
        <v>504</v>
      </c>
      <c r="K81">
        <v>0</v>
      </c>
      <c r="N81" s="35">
        <v>30949</v>
      </c>
      <c r="O81" s="83">
        <v>526</v>
      </c>
      <c r="P81" s="83">
        <v>0</v>
      </c>
    </row>
    <row r="82" spans="1:16" x14ac:dyDescent="0.3">
      <c r="A82">
        <v>30915</v>
      </c>
      <c r="B82" t="s">
        <v>3</v>
      </c>
      <c r="C82">
        <f>VLOOKUP(A82,Table90[],3,FALSE)</f>
        <v>608</v>
      </c>
      <c r="D82">
        <f>VLOOKUP(A82,Table90[],4,FALSE)</f>
        <v>0</v>
      </c>
      <c r="H82">
        <v>30865</v>
      </c>
      <c r="I82" t="s">
        <v>18</v>
      </c>
      <c r="J82">
        <v>575</v>
      </c>
      <c r="K82">
        <v>0</v>
      </c>
      <c r="N82" s="35">
        <v>30950</v>
      </c>
      <c r="O82" s="83">
        <v>442</v>
      </c>
      <c r="P82" s="83">
        <v>0</v>
      </c>
    </row>
    <row r="83" spans="1:16" x14ac:dyDescent="0.3">
      <c r="A83">
        <v>30949</v>
      </c>
      <c r="B83" t="s">
        <v>3</v>
      </c>
      <c r="C83">
        <f>VLOOKUP(A83,Table90[],3,FALSE)</f>
        <v>526</v>
      </c>
      <c r="D83">
        <f>VLOOKUP(A83,Table90[],4,FALSE)</f>
        <v>0</v>
      </c>
      <c r="H83">
        <v>30862</v>
      </c>
      <c r="I83" t="s">
        <v>18</v>
      </c>
      <c r="J83">
        <v>752</v>
      </c>
      <c r="K83">
        <v>0</v>
      </c>
      <c r="N83" s="35">
        <v>30951</v>
      </c>
      <c r="O83" s="83">
        <v>1332</v>
      </c>
      <c r="P83" s="83">
        <v>0</v>
      </c>
    </row>
    <row r="84" spans="1:16" x14ac:dyDescent="0.3">
      <c r="A84">
        <v>30889</v>
      </c>
      <c r="B84" t="s">
        <v>3</v>
      </c>
      <c r="C84">
        <f>VLOOKUP(A84,Table90[],3,FALSE)</f>
        <v>524</v>
      </c>
      <c r="D84">
        <f>VLOOKUP(A84,Table90[],4,FALSE)</f>
        <v>0</v>
      </c>
      <c r="H84">
        <v>30861</v>
      </c>
      <c r="I84" t="s">
        <v>12</v>
      </c>
      <c r="J84">
        <v>471</v>
      </c>
      <c r="K84">
        <v>0</v>
      </c>
      <c r="N84" s="35">
        <v>30952</v>
      </c>
      <c r="O84" s="83">
        <v>560</v>
      </c>
      <c r="P84" s="83">
        <v>0</v>
      </c>
    </row>
    <row r="85" spans="1:16" x14ac:dyDescent="0.3">
      <c r="A85">
        <v>30956</v>
      </c>
      <c r="B85" t="s">
        <v>3</v>
      </c>
      <c r="C85">
        <f>VLOOKUP(A85,Table90[],3,FALSE)</f>
        <v>198</v>
      </c>
      <c r="D85">
        <f>VLOOKUP(A85,Table90[],4,FALSE)</f>
        <v>198</v>
      </c>
      <c r="H85">
        <v>30860</v>
      </c>
      <c r="I85" t="s">
        <v>7</v>
      </c>
      <c r="J85">
        <v>215</v>
      </c>
      <c r="K85">
        <v>0</v>
      </c>
      <c r="N85" s="35">
        <v>30953</v>
      </c>
      <c r="O85" s="83">
        <v>511</v>
      </c>
      <c r="P85" s="83">
        <v>0</v>
      </c>
    </row>
    <row r="86" spans="1:16" x14ac:dyDescent="0.3">
      <c r="A86">
        <v>30918</v>
      </c>
      <c r="B86" t="s">
        <v>3</v>
      </c>
      <c r="C86">
        <f>VLOOKUP(A86,Table90[],3,FALSE)</f>
        <v>440</v>
      </c>
      <c r="D86">
        <f>VLOOKUP(A86,Table90[],4,FALSE)</f>
        <v>0</v>
      </c>
      <c r="H86">
        <v>30857</v>
      </c>
      <c r="I86" t="s">
        <v>18</v>
      </c>
      <c r="J86">
        <v>505</v>
      </c>
      <c r="K86">
        <v>0</v>
      </c>
      <c r="N86" s="35">
        <v>30955</v>
      </c>
      <c r="O86" s="83">
        <v>611</v>
      </c>
      <c r="P86" s="83">
        <v>611</v>
      </c>
    </row>
    <row r="87" spans="1:16" x14ac:dyDescent="0.3">
      <c r="A87">
        <v>30757</v>
      </c>
      <c r="B87" t="s">
        <v>3</v>
      </c>
      <c r="C87">
        <f>VLOOKUP(A87,Table90[],3,FALSE)</f>
        <v>790</v>
      </c>
      <c r="D87">
        <f>VLOOKUP(A87,Table90[],4,FALSE)</f>
        <v>0</v>
      </c>
      <c r="H87">
        <v>30856</v>
      </c>
      <c r="I87" t="s">
        <v>11</v>
      </c>
      <c r="J87">
        <v>600</v>
      </c>
      <c r="K87">
        <v>0</v>
      </c>
      <c r="N87" s="35">
        <v>30956</v>
      </c>
      <c r="O87" s="83">
        <v>198</v>
      </c>
      <c r="P87" s="83">
        <v>198</v>
      </c>
    </row>
    <row r="88" spans="1:16" x14ac:dyDescent="0.3">
      <c r="A88">
        <v>30909</v>
      </c>
      <c r="B88" t="s">
        <v>3</v>
      </c>
      <c r="C88">
        <f>VLOOKUP(A88,Table90[],3,FALSE)</f>
        <v>539</v>
      </c>
      <c r="D88">
        <f>VLOOKUP(A88,Table90[],4,FALSE)</f>
        <v>0</v>
      </c>
      <c r="H88">
        <v>30854</v>
      </c>
      <c r="I88" t="s">
        <v>9</v>
      </c>
      <c r="J88">
        <v>2027</v>
      </c>
      <c r="K88">
        <v>0</v>
      </c>
      <c r="N88" s="35">
        <v>30958</v>
      </c>
      <c r="O88" s="83">
        <v>616</v>
      </c>
      <c r="P88" s="83">
        <v>0</v>
      </c>
    </row>
    <row r="89" spans="1:16" x14ac:dyDescent="0.3">
      <c r="A89">
        <v>30854</v>
      </c>
      <c r="B89" t="s">
        <v>3</v>
      </c>
      <c r="C89">
        <f>VLOOKUP(A89,Table90[],3,FALSE)</f>
        <v>2027</v>
      </c>
      <c r="D89">
        <f>VLOOKUP(A89,Table90[],4,FALSE)</f>
        <v>0</v>
      </c>
      <c r="H89">
        <v>30851</v>
      </c>
      <c r="I89" t="s">
        <v>11</v>
      </c>
      <c r="J89">
        <v>23</v>
      </c>
      <c r="K89">
        <v>0</v>
      </c>
      <c r="N89" s="35">
        <v>30959</v>
      </c>
      <c r="O89" s="83">
        <v>608</v>
      </c>
      <c r="P89" s="83">
        <v>0</v>
      </c>
    </row>
    <row r="90" spans="1:16" x14ac:dyDescent="0.3">
      <c r="A90">
        <v>30961</v>
      </c>
      <c r="B90" t="s">
        <v>3</v>
      </c>
      <c r="C90">
        <f>VLOOKUP(A90,Table90[],3,FALSE)</f>
        <v>1182</v>
      </c>
      <c r="D90">
        <f>VLOOKUP(A90,Table90[],4,FALSE)</f>
        <v>0</v>
      </c>
      <c r="H90">
        <v>30850</v>
      </c>
      <c r="I90" t="s">
        <v>9</v>
      </c>
      <c r="J90">
        <v>51</v>
      </c>
      <c r="K90">
        <v>0</v>
      </c>
      <c r="N90" s="35">
        <v>30961</v>
      </c>
      <c r="O90" s="83">
        <v>1182</v>
      </c>
      <c r="P90" s="83">
        <v>0</v>
      </c>
    </row>
    <row r="91" spans="1:16" x14ac:dyDescent="0.3">
      <c r="A91">
        <v>30850</v>
      </c>
      <c r="B91" t="s">
        <v>3</v>
      </c>
      <c r="C91">
        <f>VLOOKUP(A91,Table90[],3,FALSE)</f>
        <v>51</v>
      </c>
      <c r="D91">
        <f>VLOOKUP(A91,Table90[],4,FALSE)</f>
        <v>0</v>
      </c>
      <c r="H91">
        <v>30848</v>
      </c>
      <c r="I91" t="s">
        <v>20</v>
      </c>
      <c r="J91">
        <v>699</v>
      </c>
      <c r="K91">
        <v>0</v>
      </c>
      <c r="N91" s="35">
        <v>30962</v>
      </c>
      <c r="O91" s="83">
        <v>611</v>
      </c>
      <c r="P91" s="83">
        <v>0</v>
      </c>
    </row>
    <row r="92" spans="1:16" x14ac:dyDescent="0.3">
      <c r="A92">
        <v>30767</v>
      </c>
      <c r="B92" t="s">
        <v>3</v>
      </c>
      <c r="C92">
        <f>VLOOKUP(A92,Table90[],3,FALSE)</f>
        <v>1147</v>
      </c>
      <c r="D92">
        <f>VLOOKUP(A92,Table90[],4,FALSE)</f>
        <v>0</v>
      </c>
      <c r="H92">
        <v>30847</v>
      </c>
      <c r="I92" t="s">
        <v>12</v>
      </c>
      <c r="J92">
        <v>538</v>
      </c>
      <c r="K92">
        <v>0</v>
      </c>
      <c r="N92" s="35">
        <v>30963</v>
      </c>
      <c r="O92" s="83">
        <v>447</v>
      </c>
      <c r="P92" s="83">
        <v>0</v>
      </c>
    </row>
    <row r="93" spans="1:16" x14ac:dyDescent="0.3">
      <c r="H93">
        <v>30842</v>
      </c>
      <c r="I93" t="s">
        <v>20</v>
      </c>
      <c r="J93">
        <v>1018</v>
      </c>
      <c r="K93">
        <v>0</v>
      </c>
      <c r="N93" s="35">
        <v>30964</v>
      </c>
      <c r="O93" s="83">
        <v>467</v>
      </c>
      <c r="P93" s="83">
        <v>0</v>
      </c>
    </row>
    <row r="94" spans="1:16" x14ac:dyDescent="0.3">
      <c r="H94">
        <v>30839</v>
      </c>
      <c r="I94" t="s">
        <v>7</v>
      </c>
      <c r="J94">
        <v>0</v>
      </c>
      <c r="K94">
        <v>0</v>
      </c>
      <c r="N94" s="35">
        <v>30965</v>
      </c>
      <c r="O94" s="83">
        <v>1654</v>
      </c>
      <c r="P94" s="83">
        <v>1654</v>
      </c>
    </row>
    <row r="95" spans="1:16" x14ac:dyDescent="0.3">
      <c r="H95">
        <v>30836</v>
      </c>
      <c r="I95" t="s">
        <v>11</v>
      </c>
      <c r="J95">
        <v>626</v>
      </c>
      <c r="K95">
        <v>0</v>
      </c>
      <c r="N95" s="35" t="s">
        <v>30</v>
      </c>
      <c r="O95" s="83">
        <v>64144.950000000004</v>
      </c>
      <c r="P95" s="83">
        <v>4709.3</v>
      </c>
    </row>
    <row r="96" spans="1:16" x14ac:dyDescent="0.3">
      <c r="H96">
        <v>30834</v>
      </c>
      <c r="I96" t="s">
        <v>11</v>
      </c>
      <c r="J96">
        <v>0</v>
      </c>
      <c r="K96">
        <v>0</v>
      </c>
    </row>
    <row r="97" spans="8:11" x14ac:dyDescent="0.3">
      <c r="H97">
        <v>30832</v>
      </c>
      <c r="I97" t="s">
        <v>18</v>
      </c>
      <c r="J97">
        <v>1022</v>
      </c>
      <c r="K97">
        <v>0</v>
      </c>
    </row>
    <row r="98" spans="8:11" x14ac:dyDescent="0.3">
      <c r="H98">
        <v>30830</v>
      </c>
      <c r="I98" t="s">
        <v>20</v>
      </c>
      <c r="J98">
        <v>473</v>
      </c>
      <c r="K98">
        <v>0</v>
      </c>
    </row>
    <row r="99" spans="8:11" x14ac:dyDescent="0.3">
      <c r="H99">
        <v>30820</v>
      </c>
      <c r="I99" t="s">
        <v>18</v>
      </c>
      <c r="J99">
        <v>1217</v>
      </c>
      <c r="K99">
        <v>0</v>
      </c>
    </row>
    <row r="100" spans="8:11" x14ac:dyDescent="0.3">
      <c r="H100">
        <v>30818</v>
      </c>
      <c r="I100" t="s">
        <v>15</v>
      </c>
      <c r="J100">
        <v>572</v>
      </c>
      <c r="K100">
        <v>0</v>
      </c>
    </row>
    <row r="101" spans="8:11" x14ac:dyDescent="0.3">
      <c r="H101">
        <v>30814</v>
      </c>
      <c r="I101" t="s">
        <v>20</v>
      </c>
      <c r="J101">
        <v>608</v>
      </c>
      <c r="K101">
        <v>0</v>
      </c>
    </row>
    <row r="102" spans="8:11" x14ac:dyDescent="0.3">
      <c r="H102">
        <v>30807</v>
      </c>
      <c r="I102" t="s">
        <v>15</v>
      </c>
      <c r="J102">
        <v>74</v>
      </c>
      <c r="K102">
        <v>0</v>
      </c>
    </row>
    <row r="103" spans="8:11" x14ac:dyDescent="0.3">
      <c r="H103">
        <v>30805</v>
      </c>
      <c r="I103" t="s">
        <v>133</v>
      </c>
      <c r="J103">
        <v>483</v>
      </c>
      <c r="K103">
        <v>0</v>
      </c>
    </row>
    <row r="104" spans="8:11" x14ac:dyDescent="0.3">
      <c r="H104">
        <v>30798</v>
      </c>
      <c r="I104" t="s">
        <v>18</v>
      </c>
      <c r="J104">
        <v>68</v>
      </c>
      <c r="K104">
        <v>0</v>
      </c>
    </row>
    <row r="105" spans="8:11" x14ac:dyDescent="0.3">
      <c r="H105">
        <v>30792</v>
      </c>
      <c r="I105" t="s">
        <v>15</v>
      </c>
      <c r="J105">
        <v>38</v>
      </c>
      <c r="K105">
        <v>0</v>
      </c>
    </row>
    <row r="106" spans="8:11" x14ac:dyDescent="0.3">
      <c r="H106">
        <v>30788</v>
      </c>
      <c r="I106" t="s">
        <v>20</v>
      </c>
      <c r="J106">
        <v>935</v>
      </c>
      <c r="K106">
        <v>0</v>
      </c>
    </row>
    <row r="107" spans="8:11" x14ac:dyDescent="0.3">
      <c r="H107">
        <v>30787</v>
      </c>
      <c r="I107" t="s">
        <v>20</v>
      </c>
      <c r="J107">
        <v>695</v>
      </c>
      <c r="K107">
        <v>0</v>
      </c>
    </row>
    <row r="108" spans="8:11" x14ac:dyDescent="0.3">
      <c r="H108">
        <v>30776</v>
      </c>
      <c r="I108" t="s">
        <v>18</v>
      </c>
      <c r="J108">
        <v>705</v>
      </c>
      <c r="K108">
        <v>0</v>
      </c>
    </row>
    <row r="109" spans="8:11" x14ac:dyDescent="0.3">
      <c r="H109">
        <v>30772</v>
      </c>
      <c r="I109" t="s">
        <v>15</v>
      </c>
      <c r="J109">
        <v>1072</v>
      </c>
      <c r="K109">
        <v>0</v>
      </c>
    </row>
    <row r="110" spans="8:11" x14ac:dyDescent="0.3">
      <c r="H110">
        <v>30769</v>
      </c>
      <c r="I110" t="s">
        <v>91</v>
      </c>
      <c r="J110">
        <v>173</v>
      </c>
      <c r="K110">
        <v>0</v>
      </c>
    </row>
    <row r="111" spans="8:11" x14ac:dyDescent="0.3">
      <c r="H111">
        <v>30768</v>
      </c>
      <c r="I111" t="s">
        <v>15</v>
      </c>
      <c r="J111">
        <v>172</v>
      </c>
      <c r="K111">
        <v>0</v>
      </c>
    </row>
    <row r="112" spans="8:11" x14ac:dyDescent="0.3">
      <c r="H112">
        <v>30767</v>
      </c>
      <c r="I112" t="s">
        <v>9</v>
      </c>
      <c r="J112">
        <v>1147</v>
      </c>
      <c r="K112">
        <v>0</v>
      </c>
    </row>
    <row r="113" spans="8:11" x14ac:dyDescent="0.3">
      <c r="H113">
        <v>30765</v>
      </c>
      <c r="I113" t="s">
        <v>15</v>
      </c>
      <c r="J113">
        <v>27</v>
      </c>
      <c r="K113">
        <v>0</v>
      </c>
    </row>
    <row r="114" spans="8:11" x14ac:dyDescent="0.3">
      <c r="H114">
        <v>30761</v>
      </c>
      <c r="I114" t="s">
        <v>173</v>
      </c>
      <c r="J114">
        <v>492</v>
      </c>
      <c r="K114">
        <v>0</v>
      </c>
    </row>
    <row r="115" spans="8:11" x14ac:dyDescent="0.3">
      <c r="H115">
        <v>30760</v>
      </c>
      <c r="I115" t="s">
        <v>7</v>
      </c>
      <c r="J115">
        <v>0</v>
      </c>
      <c r="K115">
        <v>0</v>
      </c>
    </row>
    <row r="116" spans="8:11" x14ac:dyDescent="0.3">
      <c r="H116">
        <v>30759</v>
      </c>
      <c r="I116" t="s">
        <v>173</v>
      </c>
      <c r="J116">
        <v>453</v>
      </c>
      <c r="K116">
        <v>0</v>
      </c>
    </row>
    <row r="117" spans="8:11" x14ac:dyDescent="0.3">
      <c r="H117">
        <v>30757</v>
      </c>
      <c r="I117" t="s">
        <v>9</v>
      </c>
      <c r="J117">
        <v>790</v>
      </c>
      <c r="K117">
        <v>0</v>
      </c>
    </row>
    <row r="118" spans="8:11" x14ac:dyDescent="0.3">
      <c r="H118">
        <v>30756</v>
      </c>
      <c r="I118" t="s">
        <v>7</v>
      </c>
      <c r="J118">
        <v>0</v>
      </c>
      <c r="K118">
        <v>0</v>
      </c>
    </row>
    <row r="119" spans="8:11" x14ac:dyDescent="0.3">
      <c r="H119">
        <v>30754</v>
      </c>
      <c r="I119" t="s">
        <v>133</v>
      </c>
      <c r="J119">
        <v>25</v>
      </c>
      <c r="K119">
        <v>0</v>
      </c>
    </row>
    <row r="120" spans="8:11" x14ac:dyDescent="0.3">
      <c r="H120">
        <v>30752</v>
      </c>
      <c r="I120" t="s">
        <v>12</v>
      </c>
      <c r="J120">
        <v>686</v>
      </c>
      <c r="K120">
        <v>0</v>
      </c>
    </row>
    <row r="121" spans="8:11" x14ac:dyDescent="0.3">
      <c r="H121">
        <v>30750</v>
      </c>
      <c r="I121" t="s">
        <v>15</v>
      </c>
      <c r="J121">
        <v>522</v>
      </c>
      <c r="K121">
        <v>0</v>
      </c>
    </row>
    <row r="122" spans="8:11" x14ac:dyDescent="0.3">
      <c r="H122">
        <v>30747</v>
      </c>
      <c r="I122" t="s">
        <v>8</v>
      </c>
      <c r="J122">
        <v>2783.8</v>
      </c>
      <c r="K122">
        <v>0</v>
      </c>
    </row>
    <row r="123" spans="8:11" x14ac:dyDescent="0.3">
      <c r="H123">
        <v>30746</v>
      </c>
      <c r="I123" t="s">
        <v>15</v>
      </c>
      <c r="J123">
        <v>50</v>
      </c>
      <c r="K123">
        <v>50</v>
      </c>
    </row>
    <row r="124" spans="8:11" x14ac:dyDescent="0.3">
      <c r="H124">
        <v>30743</v>
      </c>
      <c r="I124" t="s">
        <v>18</v>
      </c>
      <c r="J124">
        <v>2107</v>
      </c>
      <c r="K124">
        <v>0</v>
      </c>
    </row>
    <row r="125" spans="8:11" x14ac:dyDescent="0.3">
      <c r="H125">
        <v>30737</v>
      </c>
      <c r="I125" t="s">
        <v>11</v>
      </c>
      <c r="J125">
        <v>0</v>
      </c>
      <c r="K125">
        <v>0</v>
      </c>
    </row>
    <row r="126" spans="8:11" x14ac:dyDescent="0.3">
      <c r="H126">
        <v>30736</v>
      </c>
      <c r="I126" t="s">
        <v>11</v>
      </c>
      <c r="J126">
        <v>0</v>
      </c>
      <c r="K126">
        <v>0</v>
      </c>
    </row>
    <row r="127" spans="8:11" x14ac:dyDescent="0.3">
      <c r="H127">
        <v>30735</v>
      </c>
      <c r="I127" t="s">
        <v>15</v>
      </c>
      <c r="J127">
        <v>41</v>
      </c>
      <c r="K127">
        <v>0</v>
      </c>
    </row>
    <row r="128" spans="8:11" x14ac:dyDescent="0.3">
      <c r="H128">
        <v>30734</v>
      </c>
      <c r="I128" t="s">
        <v>173</v>
      </c>
      <c r="J128">
        <v>359</v>
      </c>
      <c r="K128">
        <v>0</v>
      </c>
    </row>
    <row r="129" spans="8:11" x14ac:dyDescent="0.3">
      <c r="H129">
        <v>30723</v>
      </c>
      <c r="I129" t="s">
        <v>15</v>
      </c>
      <c r="J129">
        <v>0</v>
      </c>
      <c r="K129">
        <v>0</v>
      </c>
    </row>
    <row r="130" spans="8:11" x14ac:dyDescent="0.3">
      <c r="H130">
        <v>30720</v>
      </c>
      <c r="I130" t="s">
        <v>173</v>
      </c>
      <c r="J130">
        <v>69</v>
      </c>
      <c r="K130">
        <v>69</v>
      </c>
    </row>
    <row r="131" spans="8:11" x14ac:dyDescent="0.3">
      <c r="H131">
        <v>30717</v>
      </c>
      <c r="I131" t="s">
        <v>15</v>
      </c>
      <c r="J131">
        <v>468</v>
      </c>
      <c r="K131">
        <v>0</v>
      </c>
    </row>
    <row r="132" spans="8:11" x14ac:dyDescent="0.3">
      <c r="H132">
        <v>30716</v>
      </c>
      <c r="I132" t="s">
        <v>173</v>
      </c>
      <c r="J132">
        <v>242</v>
      </c>
      <c r="K132">
        <v>0</v>
      </c>
    </row>
    <row r="133" spans="8:11" x14ac:dyDescent="0.3">
      <c r="H133">
        <v>30706</v>
      </c>
      <c r="I133" t="s">
        <v>18</v>
      </c>
      <c r="J133">
        <v>4454</v>
      </c>
      <c r="K133">
        <v>0</v>
      </c>
    </row>
    <row r="134" spans="8:11" x14ac:dyDescent="0.3">
      <c r="H134">
        <v>30701</v>
      </c>
      <c r="I134" t="s">
        <v>18</v>
      </c>
      <c r="J134">
        <v>1013</v>
      </c>
      <c r="K134">
        <v>0</v>
      </c>
    </row>
    <row r="135" spans="8:11" x14ac:dyDescent="0.3">
      <c r="H135">
        <v>30698</v>
      </c>
      <c r="I135" t="s">
        <v>7</v>
      </c>
      <c r="J135">
        <v>0</v>
      </c>
      <c r="K135">
        <v>0</v>
      </c>
    </row>
    <row r="136" spans="8:11" x14ac:dyDescent="0.3">
      <c r="H136">
        <v>30688</v>
      </c>
      <c r="I136" t="s">
        <v>20</v>
      </c>
      <c r="J136">
        <v>515</v>
      </c>
      <c r="K136">
        <v>515</v>
      </c>
    </row>
    <row r="137" spans="8:11" x14ac:dyDescent="0.3">
      <c r="H137">
        <v>30687</v>
      </c>
      <c r="I137" t="s">
        <v>7</v>
      </c>
      <c r="J137">
        <v>0</v>
      </c>
      <c r="K137">
        <v>0</v>
      </c>
    </row>
    <row r="138" spans="8:11" x14ac:dyDescent="0.3">
      <c r="H138">
        <v>30671</v>
      </c>
      <c r="I138" t="s">
        <v>7</v>
      </c>
      <c r="J138">
        <v>0</v>
      </c>
      <c r="K138">
        <v>0</v>
      </c>
    </row>
    <row r="139" spans="8:11" x14ac:dyDescent="0.3">
      <c r="H139">
        <v>30669</v>
      </c>
      <c r="I139" t="s">
        <v>7</v>
      </c>
      <c r="J139">
        <v>0</v>
      </c>
      <c r="K139">
        <v>0</v>
      </c>
    </row>
    <row r="140" spans="8:11" x14ac:dyDescent="0.3">
      <c r="H140">
        <v>30666</v>
      </c>
      <c r="I140" t="s">
        <v>18</v>
      </c>
      <c r="J140">
        <v>456</v>
      </c>
      <c r="K140">
        <v>0</v>
      </c>
    </row>
    <row r="141" spans="8:11" x14ac:dyDescent="0.3">
      <c r="H141">
        <v>30662</v>
      </c>
      <c r="I141" t="s">
        <v>7</v>
      </c>
      <c r="J141">
        <v>0</v>
      </c>
      <c r="K141">
        <v>0</v>
      </c>
    </row>
    <row r="142" spans="8:11" x14ac:dyDescent="0.3">
      <c r="H142">
        <v>30660</v>
      </c>
      <c r="I142" t="s">
        <v>15</v>
      </c>
      <c r="J142">
        <v>-31</v>
      </c>
      <c r="K142">
        <v>0</v>
      </c>
    </row>
    <row r="143" spans="8:11" x14ac:dyDescent="0.3">
      <c r="H143">
        <v>30657</v>
      </c>
      <c r="I143" t="s">
        <v>8</v>
      </c>
      <c r="J143">
        <v>0</v>
      </c>
      <c r="K143">
        <v>0</v>
      </c>
    </row>
    <row r="144" spans="8:11" x14ac:dyDescent="0.3">
      <c r="H144">
        <v>30655</v>
      </c>
      <c r="I144" t="s">
        <v>8</v>
      </c>
      <c r="J144">
        <v>0</v>
      </c>
      <c r="K144">
        <v>0</v>
      </c>
    </row>
    <row r="145" spans="8:11" x14ac:dyDescent="0.3">
      <c r="H145">
        <v>30652</v>
      </c>
      <c r="I145" t="s">
        <v>173</v>
      </c>
      <c r="J145">
        <v>456</v>
      </c>
      <c r="K145">
        <v>0</v>
      </c>
    </row>
    <row r="146" spans="8:11" x14ac:dyDescent="0.3">
      <c r="H146">
        <v>30646</v>
      </c>
      <c r="I146" t="s">
        <v>15</v>
      </c>
      <c r="J146">
        <v>0</v>
      </c>
      <c r="K146">
        <v>0</v>
      </c>
    </row>
    <row r="147" spans="8:11" x14ac:dyDescent="0.3">
      <c r="H147">
        <v>30643</v>
      </c>
      <c r="I147" t="s">
        <v>11</v>
      </c>
      <c r="J147">
        <v>23</v>
      </c>
      <c r="K147">
        <v>0</v>
      </c>
    </row>
    <row r="148" spans="8:11" x14ac:dyDescent="0.3">
      <c r="H148">
        <v>30636</v>
      </c>
      <c r="I148" t="s">
        <v>173</v>
      </c>
      <c r="J148">
        <v>212</v>
      </c>
      <c r="K148">
        <v>0</v>
      </c>
    </row>
    <row r="149" spans="8:11" x14ac:dyDescent="0.3">
      <c r="H149">
        <v>30632</v>
      </c>
      <c r="I149" t="s">
        <v>91</v>
      </c>
      <c r="J149">
        <v>546</v>
      </c>
      <c r="K149">
        <v>0</v>
      </c>
    </row>
    <row r="150" spans="8:11" x14ac:dyDescent="0.3">
      <c r="H150">
        <v>30631</v>
      </c>
      <c r="I150" t="s">
        <v>91</v>
      </c>
      <c r="J150">
        <v>120</v>
      </c>
      <c r="K150">
        <v>0</v>
      </c>
    </row>
    <row r="151" spans="8:11" x14ac:dyDescent="0.3">
      <c r="H151">
        <v>30625</v>
      </c>
      <c r="I151" t="s">
        <v>7</v>
      </c>
      <c r="J151">
        <v>1821</v>
      </c>
      <c r="K151">
        <v>0</v>
      </c>
    </row>
    <row r="152" spans="8:11" x14ac:dyDescent="0.3">
      <c r="H152">
        <v>30615</v>
      </c>
      <c r="I152" t="s">
        <v>91</v>
      </c>
      <c r="J152">
        <v>690</v>
      </c>
      <c r="K152">
        <v>0</v>
      </c>
    </row>
    <row r="153" spans="8:11" x14ac:dyDescent="0.3">
      <c r="H153">
        <v>30605</v>
      </c>
      <c r="I153" t="s">
        <v>8</v>
      </c>
      <c r="J153">
        <v>798</v>
      </c>
      <c r="K153">
        <v>0</v>
      </c>
    </row>
    <row r="154" spans="8:11" x14ac:dyDescent="0.3">
      <c r="H154">
        <v>30590</v>
      </c>
      <c r="I154" t="s">
        <v>91</v>
      </c>
      <c r="J154">
        <v>578.5</v>
      </c>
      <c r="K154">
        <v>0</v>
      </c>
    </row>
    <row r="155" spans="8:11" x14ac:dyDescent="0.3">
      <c r="H155">
        <v>30586</v>
      </c>
      <c r="I155" t="s">
        <v>7</v>
      </c>
      <c r="J155">
        <v>0</v>
      </c>
      <c r="K155">
        <v>0</v>
      </c>
    </row>
    <row r="156" spans="8:11" x14ac:dyDescent="0.3">
      <c r="H156">
        <v>30584</v>
      </c>
      <c r="I156" t="s">
        <v>91</v>
      </c>
      <c r="J156">
        <v>1384</v>
      </c>
      <c r="K156">
        <v>0</v>
      </c>
    </row>
    <row r="157" spans="8:11" x14ac:dyDescent="0.3">
      <c r="H157">
        <v>30581</v>
      </c>
      <c r="I157" t="s">
        <v>91</v>
      </c>
      <c r="J157">
        <v>488</v>
      </c>
      <c r="K157">
        <v>0</v>
      </c>
    </row>
    <row r="158" spans="8:11" x14ac:dyDescent="0.3">
      <c r="H158">
        <v>30571</v>
      </c>
      <c r="I158" t="s">
        <v>7</v>
      </c>
      <c r="J158">
        <v>0</v>
      </c>
      <c r="K158">
        <v>0</v>
      </c>
    </row>
    <row r="159" spans="8:11" x14ac:dyDescent="0.3">
      <c r="H159">
        <v>30554</v>
      </c>
      <c r="I159" t="s">
        <v>7</v>
      </c>
      <c r="J159">
        <v>0</v>
      </c>
      <c r="K159">
        <v>0</v>
      </c>
    </row>
    <row r="160" spans="8:11" x14ac:dyDescent="0.3">
      <c r="H160">
        <v>30552</v>
      </c>
      <c r="I160" t="s">
        <v>20</v>
      </c>
      <c r="J160">
        <v>-5</v>
      </c>
      <c r="K160">
        <v>0</v>
      </c>
    </row>
    <row r="161" spans="8:11" x14ac:dyDescent="0.3">
      <c r="H161">
        <v>30541</v>
      </c>
      <c r="I161" t="s">
        <v>173</v>
      </c>
      <c r="J161">
        <v>512</v>
      </c>
      <c r="K161">
        <v>0</v>
      </c>
    </row>
    <row r="162" spans="8:11" x14ac:dyDescent="0.3">
      <c r="H162">
        <v>30508</v>
      </c>
      <c r="I162" t="s">
        <v>91</v>
      </c>
      <c r="J162">
        <v>647</v>
      </c>
      <c r="K162">
        <v>0</v>
      </c>
    </row>
    <row r="163" spans="8:11" x14ac:dyDescent="0.3">
      <c r="H163">
        <v>30505</v>
      </c>
      <c r="I163" t="s">
        <v>7</v>
      </c>
      <c r="J163">
        <v>0</v>
      </c>
      <c r="K163">
        <v>0</v>
      </c>
    </row>
    <row r="164" spans="8:11" x14ac:dyDescent="0.3">
      <c r="H164">
        <v>30502</v>
      </c>
      <c r="I164" t="s">
        <v>91</v>
      </c>
      <c r="J164">
        <v>894</v>
      </c>
      <c r="K164">
        <v>0</v>
      </c>
    </row>
    <row r="165" spans="8:11" x14ac:dyDescent="0.3">
      <c r="H165">
        <v>30501</v>
      </c>
      <c r="I165" t="s">
        <v>8</v>
      </c>
      <c r="J165">
        <v>717</v>
      </c>
      <c r="K165">
        <v>0</v>
      </c>
    </row>
    <row r="166" spans="8:11" x14ac:dyDescent="0.3">
      <c r="H166">
        <v>30499</v>
      </c>
      <c r="I166" t="s">
        <v>7</v>
      </c>
      <c r="J166">
        <v>0</v>
      </c>
      <c r="K166">
        <v>0</v>
      </c>
    </row>
    <row r="167" spans="8:11" x14ac:dyDescent="0.3">
      <c r="H167">
        <v>30494</v>
      </c>
      <c r="I167" t="s">
        <v>91</v>
      </c>
      <c r="J167">
        <v>242</v>
      </c>
      <c r="K167">
        <v>0</v>
      </c>
    </row>
    <row r="168" spans="8:11" x14ac:dyDescent="0.3">
      <c r="H168">
        <v>30487</v>
      </c>
      <c r="I168" t="s">
        <v>11</v>
      </c>
      <c r="J168">
        <v>-5</v>
      </c>
      <c r="K168">
        <v>0</v>
      </c>
    </row>
    <row r="169" spans="8:11" x14ac:dyDescent="0.3">
      <c r="H169">
        <v>30484</v>
      </c>
      <c r="I169" t="s">
        <v>20</v>
      </c>
      <c r="J169">
        <v>118</v>
      </c>
      <c r="K169">
        <v>0</v>
      </c>
    </row>
    <row r="170" spans="8:11" x14ac:dyDescent="0.3">
      <c r="H170">
        <v>30482</v>
      </c>
      <c r="I170" t="s">
        <v>15</v>
      </c>
      <c r="J170">
        <v>444</v>
      </c>
      <c r="K170">
        <v>0</v>
      </c>
    </row>
    <row r="171" spans="8:11" x14ac:dyDescent="0.3">
      <c r="H171">
        <v>30481</v>
      </c>
      <c r="I171" t="s">
        <v>18</v>
      </c>
      <c r="J171">
        <v>0</v>
      </c>
      <c r="K171">
        <v>0</v>
      </c>
    </row>
    <row r="172" spans="8:11" x14ac:dyDescent="0.3">
      <c r="H172">
        <v>30471</v>
      </c>
      <c r="I172" t="s">
        <v>7</v>
      </c>
      <c r="J172">
        <v>0</v>
      </c>
      <c r="K172">
        <v>0</v>
      </c>
    </row>
    <row r="173" spans="8:11" x14ac:dyDescent="0.3">
      <c r="H173">
        <v>30465</v>
      </c>
      <c r="I173" t="s">
        <v>91</v>
      </c>
      <c r="J173">
        <v>292</v>
      </c>
      <c r="K173">
        <v>0</v>
      </c>
    </row>
    <row r="174" spans="8:11" x14ac:dyDescent="0.3">
      <c r="H174">
        <v>30437</v>
      </c>
      <c r="I174" t="s">
        <v>91</v>
      </c>
      <c r="J174">
        <v>-71</v>
      </c>
      <c r="K174">
        <v>0</v>
      </c>
    </row>
    <row r="175" spans="8:11" x14ac:dyDescent="0.3">
      <c r="H175">
        <v>30430</v>
      </c>
      <c r="I175" t="s">
        <v>53</v>
      </c>
      <c r="J175">
        <v>-15</v>
      </c>
      <c r="K175">
        <v>457</v>
      </c>
    </row>
    <row r="176" spans="8:11" x14ac:dyDescent="0.3">
      <c r="H176">
        <v>30427</v>
      </c>
      <c r="I176" t="s">
        <v>53</v>
      </c>
      <c r="J176">
        <v>0</v>
      </c>
      <c r="K176">
        <v>0</v>
      </c>
    </row>
    <row r="177" spans="8:11" x14ac:dyDescent="0.3">
      <c r="H177">
        <v>30425</v>
      </c>
      <c r="I177" t="s">
        <v>91</v>
      </c>
      <c r="J177">
        <v>451</v>
      </c>
      <c r="K177">
        <v>0</v>
      </c>
    </row>
    <row r="178" spans="8:11" x14ac:dyDescent="0.3">
      <c r="H178">
        <v>30421</v>
      </c>
      <c r="I178" t="s">
        <v>91</v>
      </c>
      <c r="J178">
        <v>466</v>
      </c>
      <c r="K178">
        <v>0</v>
      </c>
    </row>
    <row r="179" spans="8:11" x14ac:dyDescent="0.3">
      <c r="H179">
        <v>30395</v>
      </c>
      <c r="I179" t="s">
        <v>15</v>
      </c>
      <c r="J179">
        <v>3528.65</v>
      </c>
      <c r="K179">
        <v>0</v>
      </c>
    </row>
    <row r="180" spans="8:11" x14ac:dyDescent="0.3">
      <c r="H180">
        <v>30389</v>
      </c>
      <c r="I180" t="s">
        <v>18</v>
      </c>
      <c r="J180">
        <v>0</v>
      </c>
      <c r="K180">
        <v>0</v>
      </c>
    </row>
    <row r="181" spans="8:11" x14ac:dyDescent="0.3">
      <c r="H181">
        <v>30381</v>
      </c>
      <c r="I181" t="s">
        <v>53</v>
      </c>
      <c r="J181">
        <v>0</v>
      </c>
      <c r="K181">
        <v>0</v>
      </c>
    </row>
    <row r="182" spans="8:11" x14ac:dyDescent="0.3">
      <c r="H182">
        <v>30368</v>
      </c>
      <c r="I182" t="s">
        <v>91</v>
      </c>
      <c r="J182">
        <v>1501</v>
      </c>
      <c r="K182">
        <v>0</v>
      </c>
    </row>
    <row r="183" spans="8:11" x14ac:dyDescent="0.3">
      <c r="H183">
        <v>30350</v>
      </c>
      <c r="I183" t="s">
        <v>53</v>
      </c>
      <c r="J183">
        <v>0</v>
      </c>
      <c r="K183">
        <v>0</v>
      </c>
    </row>
    <row r="184" spans="8:11" x14ac:dyDescent="0.3">
      <c r="H184">
        <v>30348</v>
      </c>
      <c r="I184" t="s">
        <v>7</v>
      </c>
      <c r="J184">
        <v>0</v>
      </c>
      <c r="K184">
        <v>505</v>
      </c>
    </row>
    <row r="185" spans="8:11" x14ac:dyDescent="0.3">
      <c r="H185">
        <v>30330</v>
      </c>
      <c r="I185" t="s">
        <v>20</v>
      </c>
      <c r="J185">
        <v>0</v>
      </c>
      <c r="K185">
        <v>0</v>
      </c>
    </row>
    <row r="186" spans="8:11" x14ac:dyDescent="0.3">
      <c r="H186">
        <v>30326</v>
      </c>
      <c r="I186" t="s">
        <v>7</v>
      </c>
      <c r="J186">
        <v>0</v>
      </c>
      <c r="K186">
        <v>0</v>
      </c>
    </row>
    <row r="187" spans="8:11" x14ac:dyDescent="0.3">
      <c r="H187">
        <v>30317</v>
      </c>
      <c r="I187" t="s">
        <v>20</v>
      </c>
      <c r="J187">
        <v>0</v>
      </c>
      <c r="K187">
        <v>0</v>
      </c>
    </row>
    <row r="188" spans="8:11" x14ac:dyDescent="0.3">
      <c r="H188">
        <v>30314</v>
      </c>
      <c r="I188" t="s">
        <v>7</v>
      </c>
      <c r="J188">
        <v>-30</v>
      </c>
      <c r="K188">
        <v>0</v>
      </c>
    </row>
    <row r="189" spans="8:11" x14ac:dyDescent="0.3">
      <c r="H189">
        <v>30294</v>
      </c>
      <c r="I189" t="s">
        <v>7</v>
      </c>
      <c r="J189">
        <v>0</v>
      </c>
      <c r="K189">
        <v>0</v>
      </c>
    </row>
    <row r="190" spans="8:11" x14ac:dyDescent="0.3">
      <c r="H190">
        <v>30288</v>
      </c>
      <c r="I190" t="s">
        <v>9</v>
      </c>
      <c r="J190">
        <v>0</v>
      </c>
      <c r="K190">
        <v>0</v>
      </c>
    </row>
    <row r="191" spans="8:11" x14ac:dyDescent="0.3">
      <c r="H191">
        <v>30279</v>
      </c>
      <c r="I191" t="s">
        <v>119</v>
      </c>
      <c r="J191">
        <v>0</v>
      </c>
      <c r="K191">
        <v>0</v>
      </c>
    </row>
    <row r="192" spans="8:11" x14ac:dyDescent="0.3">
      <c r="H192">
        <v>30276</v>
      </c>
      <c r="I192" t="s">
        <v>7</v>
      </c>
      <c r="J192">
        <v>0</v>
      </c>
      <c r="K192">
        <v>0</v>
      </c>
    </row>
    <row r="193" spans="8:11" x14ac:dyDescent="0.3">
      <c r="H193">
        <v>30240</v>
      </c>
      <c r="I193" t="s">
        <v>7</v>
      </c>
      <c r="J193">
        <v>-23</v>
      </c>
      <c r="K193">
        <v>0</v>
      </c>
    </row>
    <row r="194" spans="8:11" x14ac:dyDescent="0.3">
      <c r="H194">
        <v>30228</v>
      </c>
      <c r="I194" t="s">
        <v>7</v>
      </c>
      <c r="J194">
        <v>0</v>
      </c>
      <c r="K194">
        <v>0</v>
      </c>
    </row>
    <row r="195" spans="8:11" x14ac:dyDescent="0.3">
      <c r="H195">
        <v>30223</v>
      </c>
      <c r="I195" t="s">
        <v>11</v>
      </c>
      <c r="J195">
        <v>689</v>
      </c>
      <c r="K195">
        <v>0</v>
      </c>
    </row>
    <row r="196" spans="8:11" x14ac:dyDescent="0.3">
      <c r="H196">
        <v>30213</v>
      </c>
      <c r="I196" t="s">
        <v>7</v>
      </c>
      <c r="J196">
        <v>0</v>
      </c>
      <c r="K196">
        <v>0</v>
      </c>
    </row>
    <row r="197" spans="8:11" x14ac:dyDescent="0.3">
      <c r="H197">
        <v>30208</v>
      </c>
      <c r="I197" t="s">
        <v>18</v>
      </c>
      <c r="J197">
        <v>0</v>
      </c>
      <c r="K197">
        <v>0</v>
      </c>
    </row>
    <row r="198" spans="8:11" x14ac:dyDescent="0.3">
      <c r="H198">
        <v>30195</v>
      </c>
      <c r="I198" t="s">
        <v>20</v>
      </c>
      <c r="J198">
        <v>253</v>
      </c>
      <c r="K198">
        <v>0</v>
      </c>
    </row>
    <row r="199" spans="8:11" x14ac:dyDescent="0.3">
      <c r="H199">
        <v>30194</v>
      </c>
      <c r="I199" t="s">
        <v>7</v>
      </c>
      <c r="J199">
        <v>0</v>
      </c>
      <c r="K199">
        <v>0</v>
      </c>
    </row>
    <row r="200" spans="8:11" x14ac:dyDescent="0.3">
      <c r="H200">
        <v>30193</v>
      </c>
      <c r="I200" t="s">
        <v>53</v>
      </c>
      <c r="J200">
        <v>0</v>
      </c>
      <c r="K200">
        <v>0</v>
      </c>
    </row>
    <row r="201" spans="8:11" x14ac:dyDescent="0.3">
      <c r="H201">
        <v>30187</v>
      </c>
      <c r="I201" t="s">
        <v>53</v>
      </c>
      <c r="J201">
        <v>-29</v>
      </c>
      <c r="K201">
        <v>0</v>
      </c>
    </row>
    <row r="202" spans="8:11" x14ac:dyDescent="0.3">
      <c r="H202">
        <v>30186</v>
      </c>
      <c r="I202" t="s">
        <v>7</v>
      </c>
      <c r="J202">
        <v>0</v>
      </c>
      <c r="K202">
        <v>0</v>
      </c>
    </row>
    <row r="203" spans="8:11" x14ac:dyDescent="0.3">
      <c r="H203">
        <v>30174</v>
      </c>
      <c r="I203" t="s">
        <v>11</v>
      </c>
      <c r="J203">
        <v>0</v>
      </c>
      <c r="K203">
        <v>0</v>
      </c>
    </row>
    <row r="204" spans="8:11" x14ac:dyDescent="0.3">
      <c r="H204">
        <v>30163</v>
      </c>
      <c r="I204" t="s">
        <v>7</v>
      </c>
      <c r="J204">
        <v>0</v>
      </c>
      <c r="K204">
        <v>0</v>
      </c>
    </row>
    <row r="205" spans="8:11" x14ac:dyDescent="0.3">
      <c r="H205">
        <v>30162</v>
      </c>
      <c r="I205" t="s">
        <v>7</v>
      </c>
      <c r="J205">
        <v>0</v>
      </c>
      <c r="K205">
        <v>0</v>
      </c>
    </row>
    <row r="206" spans="8:11" x14ac:dyDescent="0.3">
      <c r="H206">
        <v>30158</v>
      </c>
      <c r="I206" t="s">
        <v>7</v>
      </c>
      <c r="J206">
        <v>0</v>
      </c>
      <c r="K206">
        <v>0</v>
      </c>
    </row>
    <row r="207" spans="8:11" x14ac:dyDescent="0.3">
      <c r="H207">
        <v>30122</v>
      </c>
      <c r="I207" t="s">
        <v>7</v>
      </c>
      <c r="J207">
        <v>0</v>
      </c>
      <c r="K207">
        <v>0</v>
      </c>
    </row>
    <row r="208" spans="8:11" x14ac:dyDescent="0.3">
      <c r="H208">
        <v>30099</v>
      </c>
      <c r="I208" t="s">
        <v>91</v>
      </c>
      <c r="J208">
        <v>0</v>
      </c>
      <c r="K208">
        <v>0</v>
      </c>
    </row>
    <row r="209" spans="8:11" x14ac:dyDescent="0.3">
      <c r="H209">
        <v>30083</v>
      </c>
      <c r="I209" t="s">
        <v>53</v>
      </c>
      <c r="J209">
        <v>529</v>
      </c>
      <c r="K209">
        <v>0</v>
      </c>
    </row>
    <row r="210" spans="8:11" x14ac:dyDescent="0.3">
      <c r="H210">
        <v>30073</v>
      </c>
      <c r="I210" t="s">
        <v>173</v>
      </c>
      <c r="J210">
        <v>1771</v>
      </c>
      <c r="K210">
        <v>0</v>
      </c>
    </row>
    <row r="211" spans="8:11" x14ac:dyDescent="0.3">
      <c r="H211">
        <v>30030</v>
      </c>
      <c r="I211" t="s">
        <v>15</v>
      </c>
      <c r="J211">
        <v>-5</v>
      </c>
      <c r="K211">
        <v>0</v>
      </c>
    </row>
    <row r="212" spans="8:11" x14ac:dyDescent="0.3">
      <c r="H212">
        <v>29956</v>
      </c>
      <c r="I212" t="s">
        <v>18</v>
      </c>
      <c r="J212">
        <v>0</v>
      </c>
      <c r="K212">
        <v>0</v>
      </c>
    </row>
    <row r="213" spans="8:11" x14ac:dyDescent="0.3">
      <c r="H213">
        <v>29934</v>
      </c>
      <c r="I213" t="s">
        <v>9</v>
      </c>
      <c r="J213">
        <v>0</v>
      </c>
      <c r="K213">
        <v>0</v>
      </c>
    </row>
    <row r="214" spans="8:11" x14ac:dyDescent="0.3">
      <c r="H214">
        <v>29912</v>
      </c>
      <c r="I214" t="s">
        <v>7</v>
      </c>
      <c r="J214">
        <v>0</v>
      </c>
      <c r="K214">
        <v>0</v>
      </c>
    </row>
  </sheetData>
  <conditionalFormatting sqref="A1:A1048576">
    <cfRule type="duplicateValues" dxfId="83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9E264-53EB-4E7F-9A73-E09904FBA401}">
  <dimension ref="A1:Q360"/>
  <sheetViews>
    <sheetView topLeftCell="A134" workbookViewId="0">
      <selection activeCell="B141" sqref="B141:B145"/>
    </sheetView>
  </sheetViews>
  <sheetFormatPr defaultRowHeight="15.6" x14ac:dyDescent="0.3"/>
  <cols>
    <col min="3" max="3" width="9.5546875" customWidth="1"/>
    <col min="11" max="11" width="9.5546875" customWidth="1"/>
    <col min="15" max="15" width="7.44140625" style="33" customWidth="1"/>
    <col min="16" max="16" width="7.109375" style="33" customWidth="1"/>
    <col min="17" max="17" width="6.77734375" style="33" customWidth="1"/>
  </cols>
  <sheetData>
    <row r="1" spans="1:17" x14ac:dyDescent="0.3">
      <c r="I1" t="s">
        <v>23</v>
      </c>
      <c r="J1" t="s">
        <v>0</v>
      </c>
      <c r="K1" t="s">
        <v>25</v>
      </c>
      <c r="L1" t="s">
        <v>26</v>
      </c>
      <c r="O1" s="33" t="s">
        <v>180</v>
      </c>
    </row>
    <row r="2" spans="1:17" x14ac:dyDescent="0.3">
      <c r="A2" t="s">
        <v>23</v>
      </c>
      <c r="B2" t="s">
        <v>0</v>
      </c>
      <c r="C2" t="s">
        <v>25</v>
      </c>
      <c r="D2" t="s">
        <v>26</v>
      </c>
      <c r="I2">
        <v>31126</v>
      </c>
      <c r="J2" t="s">
        <v>7</v>
      </c>
      <c r="K2">
        <v>1318</v>
      </c>
      <c r="L2">
        <v>1318</v>
      </c>
      <c r="O2" s="34" t="s">
        <v>0</v>
      </c>
      <c r="P2" s="33" t="s">
        <v>28</v>
      </c>
    </row>
    <row r="3" spans="1:17" x14ac:dyDescent="0.3">
      <c r="A3">
        <v>30841</v>
      </c>
      <c r="B3" t="s">
        <v>118</v>
      </c>
      <c r="C3">
        <f>VLOOKUP(A3,Table97[],3,FALSE)</f>
        <v>211</v>
      </c>
      <c r="D3">
        <f>VLOOKUP(A3,Table97[],4,FALSE)</f>
        <v>0</v>
      </c>
      <c r="I3">
        <v>31125</v>
      </c>
      <c r="J3" t="s">
        <v>7</v>
      </c>
      <c r="K3">
        <v>784</v>
      </c>
      <c r="L3">
        <v>0</v>
      </c>
    </row>
    <row r="4" spans="1:17" x14ac:dyDescent="0.3">
      <c r="A4">
        <v>31032</v>
      </c>
      <c r="B4" t="s">
        <v>118</v>
      </c>
      <c r="C4">
        <f>VLOOKUP(A4,Table97[],3,FALSE)</f>
        <v>494</v>
      </c>
      <c r="D4">
        <f>VLOOKUP(A4,Table97[],4,FALSE)</f>
        <v>0</v>
      </c>
      <c r="I4">
        <v>31124</v>
      </c>
      <c r="J4" t="s">
        <v>7</v>
      </c>
      <c r="K4">
        <v>852</v>
      </c>
      <c r="L4">
        <v>852</v>
      </c>
      <c r="O4" s="34" t="s">
        <v>29</v>
      </c>
      <c r="P4" s="33" t="s">
        <v>31</v>
      </c>
      <c r="Q4" s="33" t="s">
        <v>32</v>
      </c>
    </row>
    <row r="5" spans="1:17" x14ac:dyDescent="0.3">
      <c r="A5">
        <v>31002</v>
      </c>
      <c r="B5" t="s">
        <v>118</v>
      </c>
      <c r="C5">
        <f>VLOOKUP(A5,Table97[],3,FALSE)</f>
        <v>374</v>
      </c>
      <c r="D5">
        <f>VLOOKUP(A5,Table97[],4,FALSE)</f>
        <v>0</v>
      </c>
      <c r="I5">
        <v>31123</v>
      </c>
      <c r="J5" t="s">
        <v>7</v>
      </c>
      <c r="K5">
        <v>527</v>
      </c>
      <c r="L5">
        <v>0</v>
      </c>
      <c r="O5" s="35">
        <v>30754</v>
      </c>
      <c r="P5" s="83">
        <v>25</v>
      </c>
      <c r="Q5" s="83">
        <v>0</v>
      </c>
    </row>
    <row r="6" spans="1:17" x14ac:dyDescent="0.3">
      <c r="A6">
        <v>31067</v>
      </c>
      <c r="B6" t="s">
        <v>118</v>
      </c>
      <c r="C6">
        <f>VLOOKUP(A6,Table97[],3,FALSE)</f>
        <v>500</v>
      </c>
      <c r="D6">
        <f>VLOOKUP(A6,Table97[],4,FALSE)</f>
        <v>0</v>
      </c>
      <c r="I6">
        <v>31122</v>
      </c>
      <c r="J6" t="s">
        <v>7</v>
      </c>
      <c r="K6">
        <v>590</v>
      </c>
      <c r="L6">
        <v>590</v>
      </c>
      <c r="O6" s="35">
        <v>30768</v>
      </c>
      <c r="P6" s="83">
        <v>172</v>
      </c>
      <c r="Q6" s="83">
        <v>0</v>
      </c>
    </row>
    <row r="7" spans="1:17" x14ac:dyDescent="0.3">
      <c r="A7">
        <v>31001</v>
      </c>
      <c r="B7" t="s">
        <v>118</v>
      </c>
      <c r="C7">
        <f>VLOOKUP(A7,Table97[],3,FALSE)</f>
        <v>1736</v>
      </c>
      <c r="D7">
        <f>VLOOKUP(A7,Table97[],4,FALSE)</f>
        <v>0</v>
      </c>
      <c r="I7">
        <v>31121</v>
      </c>
      <c r="J7" t="s">
        <v>7</v>
      </c>
      <c r="K7">
        <v>487</v>
      </c>
      <c r="L7">
        <v>487</v>
      </c>
      <c r="O7" s="35">
        <v>30780</v>
      </c>
      <c r="P7" s="83">
        <v>1261</v>
      </c>
      <c r="Q7" s="83">
        <v>0</v>
      </c>
    </row>
    <row r="8" spans="1:17" x14ac:dyDescent="0.3">
      <c r="A8">
        <v>30966</v>
      </c>
      <c r="B8" t="s">
        <v>118</v>
      </c>
      <c r="C8">
        <f>VLOOKUP(A8,Table97[],3,FALSE)</f>
        <v>131</v>
      </c>
      <c r="D8">
        <f>VLOOKUP(A8,Table97[],4,FALSE)</f>
        <v>0</v>
      </c>
      <c r="I8">
        <v>31120</v>
      </c>
      <c r="J8" t="s">
        <v>7</v>
      </c>
      <c r="K8">
        <v>431</v>
      </c>
      <c r="L8">
        <v>0</v>
      </c>
      <c r="O8" s="35">
        <v>30787</v>
      </c>
      <c r="P8" s="83">
        <v>695</v>
      </c>
      <c r="Q8" s="83">
        <v>0</v>
      </c>
    </row>
    <row r="9" spans="1:17" x14ac:dyDescent="0.3">
      <c r="A9">
        <v>31104</v>
      </c>
      <c r="B9" t="s">
        <v>118</v>
      </c>
      <c r="C9">
        <f>VLOOKUP(A9,Table97[],3,FALSE)</f>
        <v>399</v>
      </c>
      <c r="D9">
        <f>VLOOKUP(A9,Table97[],4,FALSE)</f>
        <v>399</v>
      </c>
      <c r="I9">
        <v>31119</v>
      </c>
      <c r="J9" t="s">
        <v>7</v>
      </c>
      <c r="K9">
        <v>878</v>
      </c>
      <c r="L9">
        <v>0</v>
      </c>
      <c r="O9" s="35">
        <v>30799</v>
      </c>
      <c r="P9" s="83">
        <v>1464.7</v>
      </c>
      <c r="Q9" s="83">
        <v>0</v>
      </c>
    </row>
    <row r="10" spans="1:17" x14ac:dyDescent="0.3">
      <c r="A10">
        <v>30787</v>
      </c>
      <c r="B10" t="s">
        <v>118</v>
      </c>
      <c r="C10">
        <f>VLOOKUP(A10,Table97[],3,FALSE)</f>
        <v>695</v>
      </c>
      <c r="D10">
        <f>VLOOKUP(A10,Table97[],4,FALSE)</f>
        <v>0</v>
      </c>
      <c r="I10">
        <v>31118</v>
      </c>
      <c r="J10" t="s">
        <v>7</v>
      </c>
      <c r="K10">
        <v>536</v>
      </c>
      <c r="L10">
        <v>0</v>
      </c>
      <c r="O10" s="35">
        <v>30841</v>
      </c>
      <c r="P10" s="83">
        <v>211</v>
      </c>
      <c r="Q10" s="83">
        <v>0</v>
      </c>
    </row>
    <row r="11" spans="1:17" x14ac:dyDescent="0.3">
      <c r="A11">
        <v>31061</v>
      </c>
      <c r="B11" t="s">
        <v>118</v>
      </c>
      <c r="C11">
        <f>VLOOKUP(A11,Table97[],3,FALSE)</f>
        <v>361</v>
      </c>
      <c r="D11">
        <f>VLOOKUP(A11,Table97[],4,FALSE)</f>
        <v>0</v>
      </c>
      <c r="I11">
        <v>31115</v>
      </c>
      <c r="J11" t="s">
        <v>7</v>
      </c>
      <c r="K11">
        <v>454</v>
      </c>
      <c r="L11">
        <v>0</v>
      </c>
      <c r="O11" s="35">
        <v>30852</v>
      </c>
      <c r="P11" s="83">
        <v>683.5</v>
      </c>
      <c r="Q11" s="83">
        <v>683.5</v>
      </c>
    </row>
    <row r="12" spans="1:17" x14ac:dyDescent="0.3">
      <c r="A12">
        <v>31025</v>
      </c>
      <c r="B12" t="s">
        <v>118</v>
      </c>
      <c r="C12">
        <f>VLOOKUP(A12,Table97[],3,FALSE)</f>
        <v>23</v>
      </c>
      <c r="D12">
        <f>VLOOKUP(A12,Table97[],4,FALSE)</f>
        <v>0</v>
      </c>
      <c r="I12">
        <v>31113</v>
      </c>
      <c r="J12" t="s">
        <v>7</v>
      </c>
      <c r="K12">
        <v>925</v>
      </c>
      <c r="L12">
        <v>925</v>
      </c>
      <c r="O12" s="35">
        <v>30856</v>
      </c>
      <c r="P12" s="83">
        <v>600</v>
      </c>
      <c r="Q12" s="83">
        <v>0</v>
      </c>
    </row>
    <row r="13" spans="1:17" x14ac:dyDescent="0.3">
      <c r="A13">
        <v>31053</v>
      </c>
      <c r="B13" t="s">
        <v>118</v>
      </c>
      <c r="C13">
        <f>VLOOKUP(A13,Table97[],3,FALSE)</f>
        <v>624</v>
      </c>
      <c r="D13">
        <f>VLOOKUP(A13,Table97[],4,FALSE)</f>
        <v>624</v>
      </c>
      <c r="I13">
        <v>31111</v>
      </c>
      <c r="J13" t="s">
        <v>7</v>
      </c>
      <c r="K13">
        <v>476</v>
      </c>
      <c r="L13">
        <v>0</v>
      </c>
      <c r="O13" s="35">
        <v>30876</v>
      </c>
      <c r="P13" s="83">
        <v>2048</v>
      </c>
      <c r="Q13" s="83">
        <v>0</v>
      </c>
    </row>
    <row r="14" spans="1:17" x14ac:dyDescent="0.3">
      <c r="A14">
        <v>31057</v>
      </c>
      <c r="B14" t="s">
        <v>118</v>
      </c>
      <c r="C14">
        <f>VLOOKUP(A14,Table97[],3,FALSE)</f>
        <v>473</v>
      </c>
      <c r="D14">
        <f>VLOOKUP(A14,Table97[],4,FALSE)</f>
        <v>0</v>
      </c>
      <c r="I14">
        <v>31110</v>
      </c>
      <c r="J14" t="s">
        <v>7</v>
      </c>
      <c r="K14">
        <v>846.65</v>
      </c>
      <c r="L14">
        <v>0</v>
      </c>
      <c r="O14" s="35">
        <v>30879</v>
      </c>
      <c r="P14" s="83">
        <v>103</v>
      </c>
      <c r="Q14" s="83">
        <v>0</v>
      </c>
    </row>
    <row r="15" spans="1:17" x14ac:dyDescent="0.3">
      <c r="A15">
        <v>31072</v>
      </c>
      <c r="B15" t="s">
        <v>118</v>
      </c>
      <c r="C15">
        <f>VLOOKUP(A15,Table97[],3,FALSE)</f>
        <v>490</v>
      </c>
      <c r="D15">
        <f>VLOOKUP(A15,Table97[],4,FALSE)</f>
        <v>0</v>
      </c>
      <c r="I15">
        <v>31109</v>
      </c>
      <c r="J15" t="s">
        <v>7</v>
      </c>
      <c r="K15">
        <v>854</v>
      </c>
      <c r="L15">
        <v>0</v>
      </c>
      <c r="O15" s="35">
        <v>30886</v>
      </c>
      <c r="P15" s="83">
        <v>629</v>
      </c>
      <c r="Q15" s="83">
        <v>0</v>
      </c>
    </row>
    <row r="16" spans="1:17" x14ac:dyDescent="0.3">
      <c r="A16">
        <v>30754</v>
      </c>
      <c r="B16" t="s">
        <v>134</v>
      </c>
      <c r="C16">
        <f>VLOOKUP(A16,Table97[],3,FALSE)</f>
        <v>25</v>
      </c>
      <c r="D16">
        <f>VLOOKUP(A16,Table97[],4,FALSE)</f>
        <v>0</v>
      </c>
      <c r="I16">
        <v>31108</v>
      </c>
      <c r="J16" t="s">
        <v>7</v>
      </c>
      <c r="K16">
        <v>1190</v>
      </c>
      <c r="L16">
        <v>1190</v>
      </c>
      <c r="O16" s="35">
        <v>30888</v>
      </c>
      <c r="P16" s="83">
        <v>2401</v>
      </c>
      <c r="Q16" s="83">
        <v>0</v>
      </c>
    </row>
    <row r="17" spans="1:17" x14ac:dyDescent="0.3">
      <c r="A17">
        <v>31055</v>
      </c>
      <c r="B17" t="s">
        <v>134</v>
      </c>
      <c r="C17">
        <f>VLOOKUP(A17,Table97[],3,FALSE)</f>
        <v>985</v>
      </c>
      <c r="D17">
        <f>VLOOKUP(A17,Table97[],4,FALSE)</f>
        <v>0</v>
      </c>
      <c r="I17">
        <v>31107</v>
      </c>
      <c r="J17" t="s">
        <v>7</v>
      </c>
      <c r="K17">
        <v>945.5</v>
      </c>
      <c r="L17">
        <v>0</v>
      </c>
      <c r="O17" s="35">
        <v>30898</v>
      </c>
      <c r="P17" s="83">
        <v>648</v>
      </c>
      <c r="Q17" s="83">
        <v>0</v>
      </c>
    </row>
    <row r="18" spans="1:17" x14ac:dyDescent="0.3">
      <c r="A18">
        <v>31078</v>
      </c>
      <c r="B18" t="s">
        <v>134</v>
      </c>
      <c r="C18">
        <f>VLOOKUP(A18,Table97[],3,FALSE)</f>
        <v>453</v>
      </c>
      <c r="D18">
        <f>VLOOKUP(A18,Table97[],4,FALSE)</f>
        <v>453</v>
      </c>
      <c r="I18">
        <v>31106</v>
      </c>
      <c r="J18" t="s">
        <v>7</v>
      </c>
      <c r="K18">
        <v>34.299999999999997</v>
      </c>
      <c r="L18">
        <v>0</v>
      </c>
      <c r="O18" s="35">
        <v>30899</v>
      </c>
      <c r="P18" s="83">
        <v>907</v>
      </c>
      <c r="Q18" s="83">
        <v>0</v>
      </c>
    </row>
    <row r="19" spans="1:17" x14ac:dyDescent="0.3">
      <c r="A19">
        <v>31015</v>
      </c>
      <c r="B19" t="s">
        <v>134</v>
      </c>
      <c r="C19">
        <f>VLOOKUP(A19,Table97[],3,FALSE)</f>
        <v>784</v>
      </c>
      <c r="D19">
        <f>VLOOKUP(A19,Table97[],4,FALSE)</f>
        <v>0</v>
      </c>
      <c r="I19">
        <v>31105</v>
      </c>
      <c r="J19" t="s">
        <v>7</v>
      </c>
      <c r="K19">
        <v>503</v>
      </c>
      <c r="L19">
        <v>0</v>
      </c>
      <c r="O19" s="35">
        <v>30916</v>
      </c>
      <c r="P19" s="83">
        <v>502</v>
      </c>
      <c r="Q19" s="83">
        <v>0</v>
      </c>
    </row>
    <row r="20" spans="1:17" x14ac:dyDescent="0.3">
      <c r="A20">
        <v>31054</v>
      </c>
      <c r="B20" t="s">
        <v>134</v>
      </c>
      <c r="C20">
        <f>VLOOKUP(A20,Table97[],3,FALSE)</f>
        <v>951</v>
      </c>
      <c r="D20">
        <f>VLOOKUP(A20,Table97[],4,FALSE)</f>
        <v>0</v>
      </c>
      <c r="I20">
        <v>31104</v>
      </c>
      <c r="J20" t="s">
        <v>119</v>
      </c>
      <c r="K20">
        <v>399</v>
      </c>
      <c r="L20">
        <v>399</v>
      </c>
      <c r="O20" s="35">
        <v>30925</v>
      </c>
      <c r="P20" s="83">
        <v>362</v>
      </c>
      <c r="Q20" s="83">
        <v>0</v>
      </c>
    </row>
    <row r="21" spans="1:17" x14ac:dyDescent="0.3">
      <c r="A21">
        <v>30980</v>
      </c>
      <c r="B21" t="s">
        <v>134</v>
      </c>
      <c r="C21">
        <f>VLOOKUP(A21,Table97[],3,FALSE)</f>
        <v>60</v>
      </c>
      <c r="D21">
        <f>VLOOKUP(A21,Table97[],4,FALSE)</f>
        <v>0</v>
      </c>
      <c r="I21">
        <v>31103</v>
      </c>
      <c r="J21" t="s">
        <v>7</v>
      </c>
      <c r="K21">
        <v>500</v>
      </c>
      <c r="L21">
        <v>0</v>
      </c>
      <c r="O21" s="35">
        <v>30935</v>
      </c>
      <c r="P21" s="83">
        <v>464</v>
      </c>
      <c r="Q21" s="83">
        <v>0</v>
      </c>
    </row>
    <row r="22" spans="1:17" x14ac:dyDescent="0.3">
      <c r="A22">
        <v>30954</v>
      </c>
      <c r="B22" t="s">
        <v>134</v>
      </c>
      <c r="C22">
        <f>VLOOKUP(A22,Table97[],3,FALSE)</f>
        <v>456</v>
      </c>
      <c r="D22">
        <f>VLOOKUP(A22,Table97[],4,FALSE)</f>
        <v>0</v>
      </c>
      <c r="I22">
        <v>31102</v>
      </c>
      <c r="J22" t="s">
        <v>7</v>
      </c>
      <c r="K22">
        <v>454</v>
      </c>
      <c r="L22">
        <v>0</v>
      </c>
      <c r="O22" s="35">
        <v>30944</v>
      </c>
      <c r="P22" s="83">
        <v>525</v>
      </c>
      <c r="Q22" s="83">
        <v>0</v>
      </c>
    </row>
    <row r="23" spans="1:17" x14ac:dyDescent="0.3">
      <c r="A23">
        <v>31088</v>
      </c>
      <c r="B23" t="s">
        <v>134</v>
      </c>
      <c r="C23">
        <f>VLOOKUP(A23,Table97[],3,FALSE)</f>
        <v>613</v>
      </c>
      <c r="D23">
        <f>VLOOKUP(A23,Table97[],4,FALSE)</f>
        <v>0</v>
      </c>
      <c r="I23">
        <v>31101</v>
      </c>
      <c r="J23" t="s">
        <v>7</v>
      </c>
      <c r="K23">
        <v>441</v>
      </c>
      <c r="L23">
        <v>0</v>
      </c>
      <c r="O23" s="35">
        <v>30945</v>
      </c>
      <c r="P23" s="83">
        <v>134</v>
      </c>
      <c r="Q23" s="83">
        <v>0</v>
      </c>
    </row>
    <row r="24" spans="1:17" x14ac:dyDescent="0.3">
      <c r="A24">
        <v>30935</v>
      </c>
      <c r="B24" t="s">
        <v>134</v>
      </c>
      <c r="C24">
        <f>VLOOKUP(A24,Table97[],3,FALSE)</f>
        <v>464</v>
      </c>
      <c r="D24">
        <f>VLOOKUP(A24,Table97[],4,FALSE)</f>
        <v>0</v>
      </c>
      <c r="I24">
        <v>31100</v>
      </c>
      <c r="J24" t="s">
        <v>15</v>
      </c>
      <c r="K24">
        <v>541</v>
      </c>
      <c r="L24">
        <v>0</v>
      </c>
      <c r="O24" s="35">
        <v>30946</v>
      </c>
      <c r="P24" s="83">
        <v>843</v>
      </c>
      <c r="Q24" s="83">
        <v>0</v>
      </c>
    </row>
    <row r="25" spans="1:17" x14ac:dyDescent="0.3">
      <c r="A25">
        <v>30973</v>
      </c>
      <c r="B25" t="s">
        <v>134</v>
      </c>
      <c r="C25">
        <f>VLOOKUP(A25,Table97[],3,FALSE)</f>
        <v>334</v>
      </c>
      <c r="D25">
        <f>VLOOKUP(A25,Table97[],4,FALSE)</f>
        <v>0</v>
      </c>
      <c r="I25">
        <v>31099</v>
      </c>
      <c r="J25" t="s">
        <v>15</v>
      </c>
      <c r="K25">
        <v>2433</v>
      </c>
      <c r="L25">
        <v>0</v>
      </c>
      <c r="O25" s="35">
        <v>30954</v>
      </c>
      <c r="P25" s="83">
        <v>456</v>
      </c>
      <c r="Q25" s="83">
        <v>0</v>
      </c>
    </row>
    <row r="26" spans="1:17" x14ac:dyDescent="0.3">
      <c r="A26">
        <v>31084</v>
      </c>
      <c r="B26" t="s">
        <v>134</v>
      </c>
      <c r="C26">
        <f>VLOOKUP(A26,Table97[],3,FALSE)</f>
        <v>471</v>
      </c>
      <c r="D26">
        <f>VLOOKUP(A26,Table97[],4,FALSE)</f>
        <v>0</v>
      </c>
      <c r="I26">
        <v>31098</v>
      </c>
      <c r="J26" t="s">
        <v>8</v>
      </c>
      <c r="K26">
        <v>551</v>
      </c>
      <c r="L26">
        <v>551</v>
      </c>
      <c r="O26" s="35">
        <v>30957</v>
      </c>
      <c r="P26" s="83">
        <v>1009</v>
      </c>
      <c r="Q26" s="83">
        <v>0</v>
      </c>
    </row>
    <row r="27" spans="1:17" x14ac:dyDescent="0.3">
      <c r="A27">
        <v>31097</v>
      </c>
      <c r="B27" t="s">
        <v>134</v>
      </c>
      <c r="C27">
        <f>VLOOKUP(A27,Table97[],3,FALSE)</f>
        <v>475</v>
      </c>
      <c r="D27">
        <f>VLOOKUP(A27,Table97[],4,FALSE)</f>
        <v>0</v>
      </c>
      <c r="I27">
        <v>31097</v>
      </c>
      <c r="J27" t="s">
        <v>133</v>
      </c>
      <c r="K27">
        <v>475</v>
      </c>
      <c r="L27">
        <v>0</v>
      </c>
      <c r="O27" s="35">
        <v>30960</v>
      </c>
      <c r="P27" s="83">
        <v>1269</v>
      </c>
      <c r="Q27" s="83">
        <v>0</v>
      </c>
    </row>
    <row r="28" spans="1:17" x14ac:dyDescent="0.3">
      <c r="A28">
        <v>31021</v>
      </c>
      <c r="B28" t="s">
        <v>134</v>
      </c>
      <c r="C28">
        <f>VLOOKUP(A28,Table97[],3,FALSE)</f>
        <v>262</v>
      </c>
      <c r="D28">
        <f>VLOOKUP(A28,Table97[],4,FALSE)</f>
        <v>0</v>
      </c>
      <c r="I28">
        <v>31096</v>
      </c>
      <c r="J28" t="s">
        <v>53</v>
      </c>
      <c r="K28">
        <v>23</v>
      </c>
      <c r="L28">
        <v>0</v>
      </c>
      <c r="O28" s="35">
        <v>30966</v>
      </c>
      <c r="P28" s="83">
        <v>131</v>
      </c>
      <c r="Q28" s="83">
        <v>0</v>
      </c>
    </row>
    <row r="29" spans="1:17" x14ac:dyDescent="0.3">
      <c r="A29">
        <v>31064</v>
      </c>
      <c r="B29" t="s">
        <v>2</v>
      </c>
      <c r="C29">
        <f>VLOOKUP(A29,Table97[],3,FALSE)</f>
        <v>465</v>
      </c>
      <c r="D29">
        <f>VLOOKUP(A29,Table97[],4,FALSE)</f>
        <v>0</v>
      </c>
      <c r="I29">
        <v>31095</v>
      </c>
      <c r="J29" t="s">
        <v>7</v>
      </c>
      <c r="K29">
        <v>2000</v>
      </c>
      <c r="L29">
        <v>0</v>
      </c>
      <c r="O29" s="35">
        <v>30968</v>
      </c>
      <c r="P29" s="83">
        <v>479.65</v>
      </c>
      <c r="Q29" s="83">
        <v>0</v>
      </c>
    </row>
    <row r="30" spans="1:17" x14ac:dyDescent="0.3">
      <c r="A30">
        <v>31026</v>
      </c>
      <c r="B30" t="s">
        <v>2</v>
      </c>
      <c r="C30">
        <f>VLOOKUP(A30,Table97[],3,FALSE)</f>
        <v>522</v>
      </c>
      <c r="D30">
        <f>VLOOKUP(A30,Table97[],4,FALSE)</f>
        <v>0</v>
      </c>
      <c r="I30">
        <v>31094</v>
      </c>
      <c r="J30" t="s">
        <v>15</v>
      </c>
      <c r="K30">
        <v>290.64999999999998</v>
      </c>
      <c r="L30">
        <v>0</v>
      </c>
      <c r="O30" s="35">
        <v>30970</v>
      </c>
      <c r="P30" s="83">
        <v>332</v>
      </c>
      <c r="Q30" s="83">
        <v>0</v>
      </c>
    </row>
    <row r="31" spans="1:17" x14ac:dyDescent="0.3">
      <c r="A31">
        <v>31016</v>
      </c>
      <c r="B31" t="s">
        <v>2</v>
      </c>
      <c r="C31">
        <f>VLOOKUP(A31,Table97[],3,FALSE)</f>
        <v>511</v>
      </c>
      <c r="D31">
        <f>VLOOKUP(A31,Table97[],4,FALSE)</f>
        <v>0</v>
      </c>
      <c r="I31">
        <v>31093</v>
      </c>
      <c r="J31" t="s">
        <v>7</v>
      </c>
      <c r="K31">
        <v>1017</v>
      </c>
      <c r="L31">
        <v>0</v>
      </c>
      <c r="O31" s="35">
        <v>30971</v>
      </c>
      <c r="P31" s="83">
        <v>441</v>
      </c>
      <c r="Q31" s="83">
        <v>0</v>
      </c>
    </row>
    <row r="32" spans="1:17" x14ac:dyDescent="0.3">
      <c r="A32">
        <v>31022</v>
      </c>
      <c r="B32" t="s">
        <v>2</v>
      </c>
      <c r="C32">
        <f>VLOOKUP(A32,Table97[],3,FALSE)</f>
        <v>461</v>
      </c>
      <c r="D32">
        <f>VLOOKUP(A32,Table97[],4,FALSE)</f>
        <v>0</v>
      </c>
      <c r="I32">
        <v>31092</v>
      </c>
      <c r="J32" t="s">
        <v>173</v>
      </c>
      <c r="K32">
        <v>207</v>
      </c>
      <c r="L32">
        <v>0</v>
      </c>
      <c r="O32" s="35">
        <v>30973</v>
      </c>
      <c r="P32" s="83">
        <v>334</v>
      </c>
      <c r="Q32" s="83">
        <v>0</v>
      </c>
    </row>
    <row r="33" spans="1:17" x14ac:dyDescent="0.3">
      <c r="A33">
        <v>30988</v>
      </c>
      <c r="B33" t="s">
        <v>2</v>
      </c>
      <c r="C33">
        <f>VLOOKUP(A33,Table97[],3,FALSE)</f>
        <v>460</v>
      </c>
      <c r="D33">
        <f>VLOOKUP(A33,Table97[],4,FALSE)</f>
        <v>0</v>
      </c>
      <c r="I33">
        <v>31090</v>
      </c>
      <c r="J33" t="s">
        <v>7</v>
      </c>
      <c r="K33">
        <v>487</v>
      </c>
      <c r="L33">
        <v>0</v>
      </c>
      <c r="O33" s="35">
        <v>30974</v>
      </c>
      <c r="P33" s="83">
        <v>349</v>
      </c>
      <c r="Q33" s="83">
        <v>0</v>
      </c>
    </row>
    <row r="34" spans="1:17" x14ac:dyDescent="0.3">
      <c r="A34">
        <v>30886</v>
      </c>
      <c r="B34" t="s">
        <v>2</v>
      </c>
      <c r="C34">
        <f>VLOOKUP(A34,Table97[],3,FALSE)</f>
        <v>629</v>
      </c>
      <c r="D34">
        <f>VLOOKUP(A34,Table97[],4,FALSE)</f>
        <v>0</v>
      </c>
      <c r="I34">
        <v>31089</v>
      </c>
      <c r="J34" t="s">
        <v>15</v>
      </c>
      <c r="K34">
        <v>442</v>
      </c>
      <c r="L34">
        <v>0</v>
      </c>
      <c r="O34" s="35">
        <v>30975</v>
      </c>
      <c r="P34" s="83">
        <v>475</v>
      </c>
      <c r="Q34" s="83">
        <v>0</v>
      </c>
    </row>
    <row r="35" spans="1:17" x14ac:dyDescent="0.3">
      <c r="A35">
        <v>30975</v>
      </c>
      <c r="B35" t="s">
        <v>2</v>
      </c>
      <c r="C35">
        <f>VLOOKUP(A35,Table97[],3,FALSE)</f>
        <v>475</v>
      </c>
      <c r="D35">
        <f>VLOOKUP(A35,Table97[],4,FALSE)</f>
        <v>0</v>
      </c>
      <c r="I35">
        <v>31088</v>
      </c>
      <c r="J35" t="s">
        <v>133</v>
      </c>
      <c r="K35">
        <v>613</v>
      </c>
      <c r="L35">
        <v>0</v>
      </c>
      <c r="O35" s="35">
        <v>30980</v>
      </c>
      <c r="P35" s="83">
        <v>60</v>
      </c>
      <c r="Q35" s="83">
        <v>0</v>
      </c>
    </row>
    <row r="36" spans="1:17" x14ac:dyDescent="0.3">
      <c r="A36">
        <v>31051</v>
      </c>
      <c r="B36" t="s">
        <v>2</v>
      </c>
      <c r="C36">
        <f>VLOOKUP(A36,Table97[],3,FALSE)</f>
        <v>1366</v>
      </c>
      <c r="D36">
        <f>VLOOKUP(A36,Table97[],4,FALSE)</f>
        <v>0</v>
      </c>
      <c r="I36">
        <v>31087</v>
      </c>
      <c r="J36" t="s">
        <v>7</v>
      </c>
      <c r="K36">
        <v>489</v>
      </c>
      <c r="L36">
        <v>0</v>
      </c>
      <c r="O36" s="35">
        <v>30981</v>
      </c>
      <c r="P36" s="83">
        <v>690</v>
      </c>
      <c r="Q36" s="83">
        <v>690</v>
      </c>
    </row>
    <row r="37" spans="1:17" x14ac:dyDescent="0.3">
      <c r="A37">
        <v>31033</v>
      </c>
      <c r="B37" t="s">
        <v>2</v>
      </c>
      <c r="C37">
        <f>VLOOKUP(A37,Table97[],3,FALSE)</f>
        <v>534</v>
      </c>
      <c r="D37">
        <f>VLOOKUP(A37,Table97[],4,FALSE)</f>
        <v>534</v>
      </c>
      <c r="I37">
        <v>31086</v>
      </c>
      <c r="J37" t="s">
        <v>7</v>
      </c>
      <c r="K37">
        <v>1443</v>
      </c>
      <c r="L37">
        <v>1443</v>
      </c>
      <c r="O37" s="35">
        <v>30983</v>
      </c>
      <c r="P37" s="83">
        <v>242</v>
      </c>
      <c r="Q37" s="83">
        <v>0</v>
      </c>
    </row>
    <row r="38" spans="1:17" x14ac:dyDescent="0.3">
      <c r="A38">
        <v>30876</v>
      </c>
      <c r="B38" t="s">
        <v>110</v>
      </c>
      <c r="C38">
        <f>VLOOKUP(A38,Table97[],3,FALSE)</f>
        <v>2048</v>
      </c>
      <c r="D38">
        <f>VLOOKUP(A38,Table97[],4,FALSE)</f>
        <v>0</v>
      </c>
      <c r="I38">
        <v>31085</v>
      </c>
      <c r="J38" t="s">
        <v>7</v>
      </c>
      <c r="K38">
        <v>992</v>
      </c>
      <c r="L38">
        <v>0</v>
      </c>
      <c r="O38" s="35">
        <v>30984</v>
      </c>
      <c r="P38" s="83">
        <v>1514</v>
      </c>
      <c r="Q38" s="83">
        <v>1514</v>
      </c>
    </row>
    <row r="39" spans="1:17" x14ac:dyDescent="0.3">
      <c r="A39">
        <v>30925</v>
      </c>
      <c r="B39" t="s">
        <v>110</v>
      </c>
      <c r="C39">
        <f>VLOOKUP(A39,Table97[],3,FALSE)</f>
        <v>362</v>
      </c>
      <c r="D39">
        <f>VLOOKUP(A39,Table97[],4,FALSE)</f>
        <v>0</v>
      </c>
      <c r="I39">
        <v>31084</v>
      </c>
      <c r="J39" t="s">
        <v>133</v>
      </c>
      <c r="K39">
        <v>471</v>
      </c>
      <c r="L39">
        <v>0</v>
      </c>
      <c r="O39" s="35">
        <v>30986</v>
      </c>
      <c r="P39" s="83">
        <v>1463</v>
      </c>
      <c r="Q39" s="83">
        <v>0</v>
      </c>
    </row>
    <row r="40" spans="1:17" x14ac:dyDescent="0.3">
      <c r="A40">
        <v>30946</v>
      </c>
      <c r="B40" t="s">
        <v>110</v>
      </c>
      <c r="C40">
        <f>VLOOKUP(A40,Table97[],3,FALSE)</f>
        <v>843</v>
      </c>
      <c r="D40">
        <f>VLOOKUP(A40,Table97[],4,FALSE)</f>
        <v>0</v>
      </c>
      <c r="I40">
        <v>31083</v>
      </c>
      <c r="J40" t="s">
        <v>7</v>
      </c>
      <c r="K40">
        <v>107</v>
      </c>
      <c r="L40">
        <v>0</v>
      </c>
      <c r="O40" s="35">
        <v>30987</v>
      </c>
      <c r="P40" s="83">
        <v>1005</v>
      </c>
      <c r="Q40" s="83">
        <v>0</v>
      </c>
    </row>
    <row r="41" spans="1:17" x14ac:dyDescent="0.3">
      <c r="A41">
        <v>31014</v>
      </c>
      <c r="B41" t="s">
        <v>110</v>
      </c>
      <c r="C41">
        <f>VLOOKUP(A41,Table97[],3,FALSE)</f>
        <v>430</v>
      </c>
      <c r="D41">
        <f>VLOOKUP(A41,Table97[],4,FALSE)</f>
        <v>0</v>
      </c>
      <c r="I41">
        <v>31082</v>
      </c>
      <c r="J41" t="s">
        <v>12</v>
      </c>
      <c r="K41">
        <v>1652</v>
      </c>
      <c r="L41">
        <v>0</v>
      </c>
      <c r="O41" s="35">
        <v>30988</v>
      </c>
      <c r="P41" s="83">
        <v>460</v>
      </c>
      <c r="Q41" s="83">
        <v>0</v>
      </c>
    </row>
    <row r="42" spans="1:17" x14ac:dyDescent="0.3">
      <c r="A42">
        <v>31013</v>
      </c>
      <c r="B42" t="s">
        <v>110</v>
      </c>
      <c r="C42">
        <f>VLOOKUP(A42,Table97[],3,FALSE)</f>
        <v>462</v>
      </c>
      <c r="D42">
        <f>VLOOKUP(A42,Table97[],4,FALSE)</f>
        <v>0</v>
      </c>
      <c r="I42">
        <v>31081</v>
      </c>
      <c r="J42" t="s">
        <v>20</v>
      </c>
      <c r="K42">
        <v>623</v>
      </c>
      <c r="L42">
        <v>623</v>
      </c>
      <c r="O42" s="35">
        <v>30989</v>
      </c>
      <c r="P42" s="83">
        <v>337</v>
      </c>
      <c r="Q42" s="83">
        <v>0</v>
      </c>
    </row>
    <row r="43" spans="1:17" x14ac:dyDescent="0.3">
      <c r="A43">
        <v>30989</v>
      </c>
      <c r="B43" t="s">
        <v>110</v>
      </c>
      <c r="C43">
        <f>VLOOKUP(A43,Table97[],3,FALSE)</f>
        <v>337</v>
      </c>
      <c r="D43">
        <f>VLOOKUP(A43,Table97[],4,FALSE)</f>
        <v>0</v>
      </c>
      <c r="I43">
        <v>31080</v>
      </c>
      <c r="J43" t="s">
        <v>91</v>
      </c>
      <c r="K43">
        <v>464</v>
      </c>
      <c r="L43">
        <v>0</v>
      </c>
      <c r="O43" s="35">
        <v>30990</v>
      </c>
      <c r="P43" s="83">
        <v>650</v>
      </c>
      <c r="Q43" s="83">
        <v>0</v>
      </c>
    </row>
    <row r="44" spans="1:17" x14ac:dyDescent="0.3">
      <c r="A44">
        <v>30944</v>
      </c>
      <c r="B44" t="s">
        <v>110</v>
      </c>
      <c r="C44">
        <f>VLOOKUP(A44,Table97[],3,FALSE)</f>
        <v>525</v>
      </c>
      <c r="D44">
        <f>VLOOKUP(A44,Table97[],4,FALSE)</f>
        <v>0</v>
      </c>
      <c r="I44">
        <v>31079</v>
      </c>
      <c r="J44" t="s">
        <v>173</v>
      </c>
      <c r="K44">
        <v>78</v>
      </c>
      <c r="L44">
        <v>0</v>
      </c>
      <c r="O44" s="35">
        <v>30991</v>
      </c>
      <c r="P44" s="83">
        <v>1131</v>
      </c>
      <c r="Q44" s="83">
        <v>0</v>
      </c>
    </row>
    <row r="45" spans="1:17" x14ac:dyDescent="0.3">
      <c r="A45">
        <v>31047</v>
      </c>
      <c r="B45" t="s">
        <v>110</v>
      </c>
      <c r="C45">
        <f>VLOOKUP(A45,Table97[],3,FALSE)</f>
        <v>701</v>
      </c>
      <c r="D45">
        <f>VLOOKUP(A45,Table97[],4,FALSE)</f>
        <v>0</v>
      </c>
      <c r="I45">
        <v>31078</v>
      </c>
      <c r="J45" t="s">
        <v>133</v>
      </c>
      <c r="K45">
        <v>453</v>
      </c>
      <c r="L45">
        <v>453</v>
      </c>
      <c r="O45" s="35">
        <v>30992</v>
      </c>
      <c r="P45" s="83">
        <v>569</v>
      </c>
      <c r="Q45" s="83">
        <v>0</v>
      </c>
    </row>
    <row r="46" spans="1:17" x14ac:dyDescent="0.3">
      <c r="A46">
        <v>31071</v>
      </c>
      <c r="B46" t="s">
        <v>110</v>
      </c>
      <c r="C46">
        <f>VLOOKUP(A46,Table97[],3,FALSE)</f>
        <v>1672</v>
      </c>
      <c r="D46">
        <f>VLOOKUP(A46,Table97[],4,FALSE)</f>
        <v>0</v>
      </c>
      <c r="I46">
        <v>31077</v>
      </c>
      <c r="J46" t="s">
        <v>20</v>
      </c>
      <c r="K46">
        <v>449</v>
      </c>
      <c r="L46">
        <v>0</v>
      </c>
      <c r="O46" s="35">
        <v>30997</v>
      </c>
      <c r="P46" s="83">
        <v>491</v>
      </c>
      <c r="Q46" s="83">
        <v>0</v>
      </c>
    </row>
    <row r="47" spans="1:17" x14ac:dyDescent="0.3">
      <c r="A47">
        <v>31075</v>
      </c>
      <c r="B47" t="s">
        <v>1</v>
      </c>
      <c r="C47">
        <f>VLOOKUP(A47,Table97[],3,FALSE)</f>
        <v>495</v>
      </c>
      <c r="D47">
        <f>VLOOKUP(A47,Table97[],4,FALSE)</f>
        <v>0</v>
      </c>
      <c r="I47">
        <v>31076</v>
      </c>
      <c r="J47" t="s">
        <v>20</v>
      </c>
      <c r="K47">
        <v>452</v>
      </c>
      <c r="L47">
        <v>0</v>
      </c>
      <c r="O47" s="35">
        <v>30998</v>
      </c>
      <c r="P47" s="83">
        <v>459</v>
      </c>
      <c r="Q47" s="83">
        <v>0</v>
      </c>
    </row>
    <row r="48" spans="1:17" x14ac:dyDescent="0.3">
      <c r="A48">
        <v>31063</v>
      </c>
      <c r="B48" t="s">
        <v>1</v>
      </c>
      <c r="C48">
        <f>VLOOKUP(A48,Table97[],3,FALSE)</f>
        <v>473</v>
      </c>
      <c r="D48">
        <f>VLOOKUP(A48,Table97[],4,FALSE)</f>
        <v>0</v>
      </c>
      <c r="I48">
        <v>31075</v>
      </c>
      <c r="J48" t="s">
        <v>8</v>
      </c>
      <c r="K48">
        <v>495</v>
      </c>
      <c r="L48">
        <v>0</v>
      </c>
      <c r="O48" s="35">
        <v>30999</v>
      </c>
      <c r="P48" s="83">
        <v>515</v>
      </c>
      <c r="Q48" s="83">
        <v>0</v>
      </c>
    </row>
    <row r="49" spans="1:17" x14ac:dyDescent="0.3">
      <c r="A49">
        <v>30981</v>
      </c>
      <c r="B49" t="s">
        <v>1</v>
      </c>
      <c r="C49">
        <f>VLOOKUP(A49,Table97[],3,FALSE)</f>
        <v>690</v>
      </c>
      <c r="D49">
        <f>VLOOKUP(A49,Table97[],4,FALSE)</f>
        <v>690</v>
      </c>
      <c r="I49">
        <v>31073</v>
      </c>
      <c r="J49" t="s">
        <v>15</v>
      </c>
      <c r="K49">
        <v>113</v>
      </c>
      <c r="L49">
        <v>0</v>
      </c>
      <c r="O49" s="35">
        <v>31000</v>
      </c>
      <c r="P49" s="83">
        <v>325</v>
      </c>
      <c r="Q49" s="83">
        <v>0</v>
      </c>
    </row>
    <row r="50" spans="1:17" x14ac:dyDescent="0.3">
      <c r="A50">
        <v>31098</v>
      </c>
      <c r="B50" t="s">
        <v>1</v>
      </c>
      <c r="C50">
        <f>VLOOKUP(A50,Table97[],3,FALSE)</f>
        <v>551</v>
      </c>
      <c r="D50">
        <f>VLOOKUP(A50,Table97[],4,FALSE)</f>
        <v>551</v>
      </c>
      <c r="I50">
        <v>31072</v>
      </c>
      <c r="J50" t="s">
        <v>119</v>
      </c>
      <c r="K50">
        <v>490</v>
      </c>
      <c r="L50">
        <v>0</v>
      </c>
      <c r="O50" s="35">
        <v>31001</v>
      </c>
      <c r="P50" s="83">
        <v>1736</v>
      </c>
      <c r="Q50" s="83">
        <v>0</v>
      </c>
    </row>
    <row r="51" spans="1:17" x14ac:dyDescent="0.3">
      <c r="A51">
        <v>30799</v>
      </c>
      <c r="B51" t="s">
        <v>1</v>
      </c>
      <c r="C51">
        <f>VLOOKUP(A51,Table97[],3,FALSE)</f>
        <v>1464.7</v>
      </c>
      <c r="D51">
        <f>VLOOKUP(A51,Table97[],4,FALSE)</f>
        <v>0</v>
      </c>
      <c r="I51">
        <v>31071</v>
      </c>
      <c r="J51" t="s">
        <v>111</v>
      </c>
      <c r="K51">
        <v>1672</v>
      </c>
      <c r="L51">
        <v>0</v>
      </c>
      <c r="O51" s="35">
        <v>31002</v>
      </c>
      <c r="P51" s="83">
        <v>374</v>
      </c>
      <c r="Q51" s="83">
        <v>0</v>
      </c>
    </row>
    <row r="52" spans="1:17" x14ac:dyDescent="0.3">
      <c r="A52">
        <v>31017</v>
      </c>
      <c r="B52" t="s">
        <v>1</v>
      </c>
      <c r="C52">
        <f>VLOOKUP(A52,Table97[],3,FALSE)</f>
        <v>461</v>
      </c>
      <c r="D52">
        <f>VLOOKUP(A52,Table97[],4,FALSE)</f>
        <v>0</v>
      </c>
      <c r="I52">
        <v>31070</v>
      </c>
      <c r="J52" t="s">
        <v>7</v>
      </c>
      <c r="K52">
        <v>824</v>
      </c>
      <c r="L52">
        <v>0</v>
      </c>
      <c r="O52" s="35">
        <v>31003</v>
      </c>
      <c r="P52" s="83">
        <v>444</v>
      </c>
      <c r="Q52" s="83">
        <v>0</v>
      </c>
    </row>
    <row r="53" spans="1:17" x14ac:dyDescent="0.3">
      <c r="A53">
        <v>31068</v>
      </c>
      <c r="B53" t="s">
        <v>1</v>
      </c>
      <c r="C53">
        <f>VLOOKUP(A53,Table97[],3,FALSE)</f>
        <v>618</v>
      </c>
      <c r="D53">
        <f>VLOOKUP(A53,Table97[],4,FALSE)</f>
        <v>0</v>
      </c>
      <c r="I53">
        <v>31069</v>
      </c>
      <c r="J53" t="s">
        <v>8</v>
      </c>
      <c r="K53">
        <v>574</v>
      </c>
      <c r="L53">
        <v>0</v>
      </c>
      <c r="O53" s="35">
        <v>31004</v>
      </c>
      <c r="P53" s="83">
        <v>348</v>
      </c>
      <c r="Q53" s="83">
        <v>0</v>
      </c>
    </row>
    <row r="54" spans="1:17" x14ac:dyDescent="0.3">
      <c r="A54">
        <v>31069</v>
      </c>
      <c r="B54" t="s">
        <v>1</v>
      </c>
      <c r="C54">
        <f>VLOOKUP(A54,Table97[],3,FALSE)</f>
        <v>574</v>
      </c>
      <c r="D54">
        <f>VLOOKUP(A54,Table97[],4,FALSE)</f>
        <v>0</v>
      </c>
      <c r="I54">
        <v>31068</v>
      </c>
      <c r="J54" t="s">
        <v>8</v>
      </c>
      <c r="K54">
        <v>618</v>
      </c>
      <c r="L54">
        <v>0</v>
      </c>
      <c r="O54" s="35">
        <v>31005</v>
      </c>
      <c r="P54" s="83">
        <v>467</v>
      </c>
      <c r="Q54" s="83">
        <v>0</v>
      </c>
    </row>
    <row r="55" spans="1:17" x14ac:dyDescent="0.3">
      <c r="A55">
        <v>31096</v>
      </c>
      <c r="B55" t="s">
        <v>52</v>
      </c>
      <c r="C55">
        <f>VLOOKUP(A55,Table97[],3,FALSE)</f>
        <v>23</v>
      </c>
      <c r="D55">
        <f>VLOOKUP(A55,Table97[],4,FALSE)</f>
        <v>0</v>
      </c>
      <c r="I55">
        <v>31067</v>
      </c>
      <c r="J55" t="s">
        <v>119</v>
      </c>
      <c r="K55">
        <v>500</v>
      </c>
      <c r="L55">
        <v>0</v>
      </c>
      <c r="O55" s="35">
        <v>31009</v>
      </c>
      <c r="P55" s="83">
        <v>1132</v>
      </c>
      <c r="Q55" s="83">
        <v>0</v>
      </c>
    </row>
    <row r="56" spans="1:17" x14ac:dyDescent="0.3">
      <c r="A56">
        <v>31003</v>
      </c>
      <c r="B56" t="s">
        <v>52</v>
      </c>
      <c r="C56">
        <f>VLOOKUP(A56,Table97[],3,FALSE)</f>
        <v>444</v>
      </c>
      <c r="D56">
        <f>VLOOKUP(A56,Table97[],4,FALSE)</f>
        <v>0</v>
      </c>
      <c r="I56">
        <v>31066</v>
      </c>
      <c r="J56" t="s">
        <v>53</v>
      </c>
      <c r="K56">
        <v>488.5</v>
      </c>
      <c r="L56">
        <v>0</v>
      </c>
      <c r="O56" s="35">
        <v>31011</v>
      </c>
      <c r="P56" s="83">
        <v>450</v>
      </c>
      <c r="Q56" s="83">
        <v>0</v>
      </c>
    </row>
    <row r="57" spans="1:17" x14ac:dyDescent="0.3">
      <c r="A57">
        <v>30879</v>
      </c>
      <c r="B57" t="s">
        <v>52</v>
      </c>
      <c r="C57">
        <f>VLOOKUP(A57,Table97[],3,FALSE)</f>
        <v>103</v>
      </c>
      <c r="D57">
        <f>VLOOKUP(A57,Table97[],4,FALSE)</f>
        <v>0</v>
      </c>
      <c r="I57">
        <v>31065</v>
      </c>
      <c r="J57" t="s">
        <v>173</v>
      </c>
      <c r="K57">
        <v>536</v>
      </c>
      <c r="L57">
        <v>0</v>
      </c>
      <c r="O57" s="35">
        <v>31013</v>
      </c>
      <c r="P57" s="83">
        <v>462</v>
      </c>
      <c r="Q57" s="83">
        <v>0</v>
      </c>
    </row>
    <row r="58" spans="1:17" x14ac:dyDescent="0.3">
      <c r="A58">
        <v>31049</v>
      </c>
      <c r="B58" t="s">
        <v>52</v>
      </c>
      <c r="C58">
        <f>VLOOKUP(A58,Table97[],3,FALSE)</f>
        <v>1113</v>
      </c>
      <c r="D58">
        <f>VLOOKUP(A58,Table97[],4,FALSE)</f>
        <v>1113</v>
      </c>
      <c r="I58">
        <v>31064</v>
      </c>
      <c r="J58" t="s">
        <v>11</v>
      </c>
      <c r="K58">
        <v>465</v>
      </c>
      <c r="L58">
        <v>0</v>
      </c>
      <c r="O58" s="35">
        <v>31014</v>
      </c>
      <c r="P58" s="83">
        <v>430</v>
      </c>
      <c r="Q58" s="83">
        <v>0</v>
      </c>
    </row>
    <row r="59" spans="1:17" x14ac:dyDescent="0.3">
      <c r="A59">
        <v>31058</v>
      </c>
      <c r="B59" t="s">
        <v>52</v>
      </c>
      <c r="C59">
        <f>VLOOKUP(A59,Table97[],3,FALSE)</f>
        <v>114</v>
      </c>
      <c r="D59">
        <f>VLOOKUP(A59,Table97[],4,FALSE)</f>
        <v>0</v>
      </c>
      <c r="I59">
        <v>31063</v>
      </c>
      <c r="J59" t="s">
        <v>8</v>
      </c>
      <c r="K59">
        <v>473</v>
      </c>
      <c r="L59">
        <v>0</v>
      </c>
      <c r="O59" s="35">
        <v>31015</v>
      </c>
      <c r="P59" s="83">
        <v>784</v>
      </c>
      <c r="Q59" s="83">
        <v>0</v>
      </c>
    </row>
    <row r="60" spans="1:17" x14ac:dyDescent="0.3">
      <c r="A60">
        <v>31052</v>
      </c>
      <c r="B60" t="s">
        <v>52</v>
      </c>
      <c r="C60">
        <f>VLOOKUP(A60,Table97[],3,FALSE)</f>
        <v>990</v>
      </c>
      <c r="D60">
        <f>VLOOKUP(A60,Table97[],4,FALSE)</f>
        <v>0</v>
      </c>
      <c r="I60">
        <v>31061</v>
      </c>
      <c r="J60" t="s">
        <v>119</v>
      </c>
      <c r="K60">
        <v>361</v>
      </c>
      <c r="L60">
        <v>0</v>
      </c>
      <c r="O60" s="35">
        <v>31016</v>
      </c>
      <c r="P60" s="83">
        <v>511</v>
      </c>
      <c r="Q60" s="83">
        <v>0</v>
      </c>
    </row>
    <row r="61" spans="1:17" x14ac:dyDescent="0.3">
      <c r="A61">
        <v>31030</v>
      </c>
      <c r="B61" t="s">
        <v>52</v>
      </c>
      <c r="C61">
        <f>VLOOKUP(A61,Table97[],3,FALSE)</f>
        <v>460</v>
      </c>
      <c r="D61">
        <f>VLOOKUP(A61,Table97[],4,FALSE)</f>
        <v>0</v>
      </c>
      <c r="I61">
        <v>31060</v>
      </c>
      <c r="J61" t="s">
        <v>53</v>
      </c>
      <c r="K61">
        <v>168</v>
      </c>
      <c r="L61">
        <v>0</v>
      </c>
      <c r="O61" s="35">
        <v>31017</v>
      </c>
      <c r="P61" s="83">
        <v>461</v>
      </c>
      <c r="Q61" s="83">
        <v>0</v>
      </c>
    </row>
    <row r="62" spans="1:17" x14ac:dyDescent="0.3">
      <c r="A62">
        <v>31034</v>
      </c>
      <c r="B62" t="s">
        <v>52</v>
      </c>
      <c r="C62">
        <f>VLOOKUP(A62,Table97[],3,FALSE)</f>
        <v>556</v>
      </c>
      <c r="D62">
        <f>VLOOKUP(A62,Table97[],4,FALSE)</f>
        <v>0</v>
      </c>
      <c r="I62">
        <v>31059</v>
      </c>
      <c r="J62" t="s">
        <v>20</v>
      </c>
      <c r="K62">
        <v>477</v>
      </c>
      <c r="L62">
        <v>0</v>
      </c>
      <c r="O62" s="35">
        <v>31020</v>
      </c>
      <c r="P62" s="83">
        <v>453</v>
      </c>
      <c r="Q62" s="83">
        <v>453</v>
      </c>
    </row>
    <row r="63" spans="1:17" x14ac:dyDescent="0.3">
      <c r="A63">
        <v>31039</v>
      </c>
      <c r="B63" t="s">
        <v>52</v>
      </c>
      <c r="C63">
        <f>VLOOKUP(A63,Table97[],3,FALSE)</f>
        <v>427</v>
      </c>
      <c r="D63">
        <f>VLOOKUP(A63,Table97[],4,FALSE)</f>
        <v>0</v>
      </c>
      <c r="I63">
        <v>31058</v>
      </c>
      <c r="J63" t="s">
        <v>53</v>
      </c>
      <c r="K63">
        <v>114</v>
      </c>
      <c r="L63">
        <v>0</v>
      </c>
      <c r="O63" s="35">
        <v>31021</v>
      </c>
      <c r="P63" s="83">
        <v>262</v>
      </c>
      <c r="Q63" s="83">
        <v>0</v>
      </c>
    </row>
    <row r="64" spans="1:17" x14ac:dyDescent="0.3">
      <c r="A64">
        <v>31011</v>
      </c>
      <c r="B64" t="s">
        <v>52</v>
      </c>
      <c r="C64">
        <f>VLOOKUP(A64,Table97[],3,FALSE)</f>
        <v>450</v>
      </c>
      <c r="D64">
        <f>VLOOKUP(A64,Table97[],4,FALSE)</f>
        <v>0</v>
      </c>
      <c r="I64">
        <v>31057</v>
      </c>
      <c r="J64" t="s">
        <v>119</v>
      </c>
      <c r="K64">
        <v>473</v>
      </c>
      <c r="L64">
        <v>0</v>
      </c>
      <c r="O64" s="35">
        <v>31022</v>
      </c>
      <c r="P64" s="83">
        <v>461</v>
      </c>
      <c r="Q64" s="83">
        <v>0</v>
      </c>
    </row>
    <row r="65" spans="1:17" x14ac:dyDescent="0.3">
      <c r="A65">
        <v>31060</v>
      </c>
      <c r="B65" t="s">
        <v>52</v>
      </c>
      <c r="C65">
        <f>VLOOKUP(A65,Table97[],3,FALSE)</f>
        <v>168</v>
      </c>
      <c r="D65">
        <f>VLOOKUP(A65,Table97[],4,FALSE)</f>
        <v>0</v>
      </c>
      <c r="I65">
        <v>31056</v>
      </c>
      <c r="J65" t="s">
        <v>173</v>
      </c>
      <c r="K65">
        <v>473.7</v>
      </c>
      <c r="L65">
        <v>0</v>
      </c>
      <c r="O65" s="35">
        <v>31025</v>
      </c>
      <c r="P65" s="83">
        <v>23</v>
      </c>
      <c r="Q65" s="83">
        <v>0</v>
      </c>
    </row>
    <row r="66" spans="1:17" x14ac:dyDescent="0.3">
      <c r="A66">
        <v>31066</v>
      </c>
      <c r="B66" t="s">
        <v>52</v>
      </c>
      <c r="C66">
        <f>VLOOKUP(A66,Table97[],3,FALSE)</f>
        <v>488.5</v>
      </c>
      <c r="D66">
        <f>VLOOKUP(A66,Table97[],4,FALSE)</f>
        <v>0</v>
      </c>
      <c r="I66">
        <v>31055</v>
      </c>
      <c r="J66" t="s">
        <v>133</v>
      </c>
      <c r="K66">
        <v>985</v>
      </c>
      <c r="L66">
        <v>0</v>
      </c>
      <c r="O66" s="35">
        <v>31026</v>
      </c>
      <c r="P66" s="83">
        <v>522</v>
      </c>
      <c r="Q66" s="83">
        <v>0</v>
      </c>
    </row>
    <row r="67" spans="1:17" x14ac:dyDescent="0.3">
      <c r="A67">
        <v>31038</v>
      </c>
      <c r="B67" t="s">
        <v>52</v>
      </c>
      <c r="C67">
        <f>VLOOKUP(A67,Table97[],3,FALSE)</f>
        <v>643</v>
      </c>
      <c r="D67">
        <f>VLOOKUP(A67,Table97[],4,FALSE)</f>
        <v>0</v>
      </c>
      <c r="I67">
        <v>31054</v>
      </c>
      <c r="J67" t="s">
        <v>133</v>
      </c>
      <c r="K67">
        <v>951</v>
      </c>
      <c r="L67">
        <v>0</v>
      </c>
      <c r="O67" s="35">
        <v>31028</v>
      </c>
      <c r="P67" s="83">
        <v>203</v>
      </c>
      <c r="Q67" s="83">
        <v>0</v>
      </c>
    </row>
    <row r="68" spans="1:17" x14ac:dyDescent="0.3">
      <c r="A68">
        <v>30899</v>
      </c>
      <c r="B68" t="s">
        <v>52</v>
      </c>
      <c r="C68">
        <f>VLOOKUP(A68,Table97[],3,FALSE)</f>
        <v>907</v>
      </c>
      <c r="D68">
        <f>VLOOKUP(A68,Table97[],4,FALSE)</f>
        <v>0</v>
      </c>
      <c r="I68">
        <v>31053</v>
      </c>
      <c r="J68" t="s">
        <v>119</v>
      </c>
      <c r="K68">
        <v>624</v>
      </c>
      <c r="L68">
        <v>624</v>
      </c>
      <c r="O68" s="35">
        <v>31029</v>
      </c>
      <c r="P68" s="83">
        <v>522</v>
      </c>
      <c r="Q68" s="83">
        <v>0</v>
      </c>
    </row>
    <row r="69" spans="1:17" x14ac:dyDescent="0.3">
      <c r="A69">
        <v>30974</v>
      </c>
      <c r="B69" t="s">
        <v>52</v>
      </c>
      <c r="C69">
        <f>VLOOKUP(A69,Table97[],3,FALSE)</f>
        <v>349</v>
      </c>
      <c r="D69">
        <f>VLOOKUP(A69,Table97[],4,FALSE)</f>
        <v>0</v>
      </c>
      <c r="I69">
        <v>31052</v>
      </c>
      <c r="J69" t="s">
        <v>53</v>
      </c>
      <c r="K69">
        <v>990</v>
      </c>
      <c r="L69">
        <v>0</v>
      </c>
      <c r="O69" s="35">
        <v>31030</v>
      </c>
      <c r="P69" s="83">
        <v>460</v>
      </c>
      <c r="Q69" s="83">
        <v>0</v>
      </c>
    </row>
    <row r="70" spans="1:17" x14ac:dyDescent="0.3">
      <c r="A70">
        <v>31020</v>
      </c>
      <c r="B70" t="s">
        <v>52</v>
      </c>
      <c r="C70">
        <f>VLOOKUP(A70,Table97[],3,FALSE)</f>
        <v>453</v>
      </c>
      <c r="D70">
        <f>VLOOKUP(A70,Table97[],4,FALSE)</f>
        <v>453</v>
      </c>
      <c r="I70">
        <v>31051</v>
      </c>
      <c r="J70" t="s">
        <v>11</v>
      </c>
      <c r="K70">
        <v>1366</v>
      </c>
      <c r="L70">
        <v>0</v>
      </c>
      <c r="O70" s="35">
        <v>31032</v>
      </c>
      <c r="P70" s="83">
        <v>494</v>
      </c>
      <c r="Q70" s="83">
        <v>0</v>
      </c>
    </row>
    <row r="71" spans="1:17" x14ac:dyDescent="0.3">
      <c r="A71">
        <v>30991</v>
      </c>
      <c r="B71" t="s">
        <v>52</v>
      </c>
      <c r="C71">
        <f>VLOOKUP(A71,Table97[],3,FALSE)</f>
        <v>1131</v>
      </c>
      <c r="D71">
        <f>VLOOKUP(A71,Table97[],4,FALSE)</f>
        <v>0</v>
      </c>
      <c r="I71">
        <v>31050</v>
      </c>
      <c r="J71" t="s">
        <v>20</v>
      </c>
      <c r="K71">
        <v>468</v>
      </c>
      <c r="L71">
        <v>0</v>
      </c>
      <c r="O71" s="35">
        <v>31033</v>
      </c>
      <c r="P71" s="83">
        <v>534</v>
      </c>
      <c r="Q71" s="83">
        <v>534</v>
      </c>
    </row>
    <row r="72" spans="1:17" x14ac:dyDescent="0.3">
      <c r="A72">
        <v>31045</v>
      </c>
      <c r="B72" t="s">
        <v>46</v>
      </c>
      <c r="C72">
        <f>VLOOKUP(A72,Table97[],3,FALSE)</f>
        <v>739</v>
      </c>
      <c r="D72">
        <f>VLOOKUP(A72,Table97[],4,FALSE)</f>
        <v>0</v>
      </c>
      <c r="I72">
        <v>31049</v>
      </c>
      <c r="J72" t="s">
        <v>53</v>
      </c>
      <c r="K72">
        <v>1113</v>
      </c>
      <c r="L72">
        <v>1113</v>
      </c>
      <c r="O72" s="35">
        <v>31034</v>
      </c>
      <c r="P72" s="83">
        <v>556</v>
      </c>
      <c r="Q72" s="83">
        <v>0</v>
      </c>
    </row>
    <row r="73" spans="1:17" x14ac:dyDescent="0.3">
      <c r="A73">
        <v>31036</v>
      </c>
      <c r="B73" t="s">
        <v>46</v>
      </c>
      <c r="C73">
        <f>VLOOKUP(A73,Table97[],3,FALSE)</f>
        <v>466</v>
      </c>
      <c r="D73">
        <f>VLOOKUP(A73,Table97[],4,FALSE)</f>
        <v>0</v>
      </c>
      <c r="I73">
        <v>31048</v>
      </c>
      <c r="J73" t="s">
        <v>15</v>
      </c>
      <c r="K73">
        <v>151</v>
      </c>
      <c r="L73">
        <v>0</v>
      </c>
      <c r="O73" s="35">
        <v>31036</v>
      </c>
      <c r="P73" s="83">
        <v>466</v>
      </c>
      <c r="Q73" s="83">
        <v>0</v>
      </c>
    </row>
    <row r="74" spans="1:17" x14ac:dyDescent="0.3">
      <c r="A74">
        <v>31089</v>
      </c>
      <c r="B74" t="s">
        <v>46</v>
      </c>
      <c r="C74">
        <f>VLOOKUP(A74,Table97[],3,FALSE)</f>
        <v>442</v>
      </c>
      <c r="D74">
        <f>VLOOKUP(A74,Table97[],4,FALSE)</f>
        <v>0</v>
      </c>
      <c r="I74">
        <v>31047</v>
      </c>
      <c r="J74" t="s">
        <v>111</v>
      </c>
      <c r="K74">
        <v>701</v>
      </c>
      <c r="L74">
        <v>0</v>
      </c>
      <c r="O74" s="35">
        <v>31038</v>
      </c>
      <c r="P74" s="83">
        <v>643</v>
      </c>
      <c r="Q74" s="83">
        <v>0</v>
      </c>
    </row>
    <row r="75" spans="1:17" x14ac:dyDescent="0.3">
      <c r="A75">
        <v>30990</v>
      </c>
      <c r="B75" t="s">
        <v>46</v>
      </c>
      <c r="C75">
        <f>VLOOKUP(A75,Table97[],3,FALSE)</f>
        <v>650</v>
      </c>
      <c r="D75">
        <f>VLOOKUP(A75,Table97[],4,FALSE)</f>
        <v>0</v>
      </c>
      <c r="I75">
        <v>31046</v>
      </c>
      <c r="J75" t="s">
        <v>91</v>
      </c>
      <c r="K75">
        <v>2774</v>
      </c>
      <c r="L75">
        <v>0</v>
      </c>
      <c r="O75" s="35">
        <v>31039</v>
      </c>
      <c r="P75" s="83">
        <v>427</v>
      </c>
      <c r="Q75" s="83">
        <v>0</v>
      </c>
    </row>
    <row r="76" spans="1:17" x14ac:dyDescent="0.3">
      <c r="A76">
        <v>31100</v>
      </c>
      <c r="B76" t="s">
        <v>46</v>
      </c>
      <c r="C76">
        <f>VLOOKUP(A76,Table97[],3,FALSE)</f>
        <v>541</v>
      </c>
      <c r="D76">
        <f>VLOOKUP(A76,Table97[],4,FALSE)</f>
        <v>0</v>
      </c>
      <c r="I76">
        <v>31045</v>
      </c>
      <c r="J76" t="s">
        <v>15</v>
      </c>
      <c r="K76">
        <v>739</v>
      </c>
      <c r="L76">
        <v>0</v>
      </c>
      <c r="O76" s="35">
        <v>31040</v>
      </c>
      <c r="P76" s="83">
        <v>652</v>
      </c>
      <c r="Q76" s="83">
        <v>0</v>
      </c>
    </row>
    <row r="77" spans="1:17" x14ac:dyDescent="0.3">
      <c r="A77">
        <v>30945</v>
      </c>
      <c r="B77" t="s">
        <v>46</v>
      </c>
      <c r="C77">
        <f>VLOOKUP(A77,Table97[],3,FALSE)</f>
        <v>134</v>
      </c>
      <c r="D77">
        <f>VLOOKUP(A77,Table97[],4,FALSE)</f>
        <v>0</v>
      </c>
      <c r="I77">
        <v>31044</v>
      </c>
      <c r="J77" t="s">
        <v>12</v>
      </c>
      <c r="K77">
        <v>819</v>
      </c>
      <c r="L77">
        <v>0</v>
      </c>
      <c r="O77" s="35">
        <v>31041</v>
      </c>
      <c r="P77" s="83">
        <v>1216</v>
      </c>
      <c r="Q77" s="83">
        <v>0</v>
      </c>
    </row>
    <row r="78" spans="1:17" x14ac:dyDescent="0.3">
      <c r="A78">
        <v>31073</v>
      </c>
      <c r="B78" t="s">
        <v>46</v>
      </c>
      <c r="C78">
        <f>VLOOKUP(A78,Table97[],3,FALSE)</f>
        <v>113</v>
      </c>
      <c r="D78">
        <f>VLOOKUP(A78,Table97[],4,FALSE)</f>
        <v>0</v>
      </c>
      <c r="I78">
        <v>31043</v>
      </c>
      <c r="J78" t="s">
        <v>15</v>
      </c>
      <c r="K78">
        <v>425</v>
      </c>
      <c r="L78">
        <v>0</v>
      </c>
      <c r="O78" s="35">
        <v>31042</v>
      </c>
      <c r="P78" s="83">
        <v>450</v>
      </c>
      <c r="Q78" s="83">
        <v>0</v>
      </c>
    </row>
    <row r="79" spans="1:17" x14ac:dyDescent="0.3">
      <c r="A79">
        <v>31048</v>
      </c>
      <c r="B79" t="s">
        <v>46</v>
      </c>
      <c r="C79">
        <f>VLOOKUP(A79,Table97[],3,FALSE)</f>
        <v>151</v>
      </c>
      <c r="D79">
        <f>VLOOKUP(A79,Table97[],4,FALSE)</f>
        <v>0</v>
      </c>
      <c r="I79">
        <v>31042</v>
      </c>
      <c r="J79" t="s">
        <v>20</v>
      </c>
      <c r="K79">
        <v>450</v>
      </c>
      <c r="L79">
        <v>0</v>
      </c>
      <c r="O79" s="35">
        <v>31043</v>
      </c>
      <c r="P79" s="83">
        <v>425</v>
      </c>
      <c r="Q79" s="83">
        <v>0</v>
      </c>
    </row>
    <row r="80" spans="1:17" x14ac:dyDescent="0.3">
      <c r="A80">
        <v>31043</v>
      </c>
      <c r="B80" t="s">
        <v>46</v>
      </c>
      <c r="C80">
        <f>VLOOKUP(A80,Table97[],3,FALSE)</f>
        <v>425</v>
      </c>
      <c r="D80">
        <f>VLOOKUP(A80,Table97[],4,FALSE)</f>
        <v>0</v>
      </c>
      <c r="I80">
        <v>31041</v>
      </c>
      <c r="J80" t="s">
        <v>15</v>
      </c>
      <c r="K80">
        <v>1216</v>
      </c>
      <c r="L80">
        <v>0</v>
      </c>
      <c r="O80" s="35">
        <v>31044</v>
      </c>
      <c r="P80" s="83">
        <v>819</v>
      </c>
      <c r="Q80" s="83">
        <v>0</v>
      </c>
    </row>
    <row r="81" spans="1:17" x14ac:dyDescent="0.3">
      <c r="A81">
        <v>31029</v>
      </c>
      <c r="B81" t="s">
        <v>46</v>
      </c>
      <c r="C81">
        <f>VLOOKUP(A81,Table97[],3,FALSE)</f>
        <v>522</v>
      </c>
      <c r="D81">
        <f>VLOOKUP(A81,Table97[],4,FALSE)</f>
        <v>0</v>
      </c>
      <c r="I81">
        <v>31040</v>
      </c>
      <c r="J81" t="s">
        <v>20</v>
      </c>
      <c r="K81">
        <v>652</v>
      </c>
      <c r="L81">
        <v>0</v>
      </c>
      <c r="O81" s="35">
        <v>31045</v>
      </c>
      <c r="P81" s="83">
        <v>739</v>
      </c>
      <c r="Q81" s="83">
        <v>0</v>
      </c>
    </row>
    <row r="82" spans="1:17" x14ac:dyDescent="0.3">
      <c r="A82">
        <v>30768</v>
      </c>
      <c r="B82" t="s">
        <v>46</v>
      </c>
      <c r="C82">
        <f>VLOOKUP(A82,Table97[],3,FALSE)</f>
        <v>172</v>
      </c>
      <c r="D82">
        <f>VLOOKUP(A82,Table97[],4,FALSE)</f>
        <v>0</v>
      </c>
      <c r="I82">
        <v>31039</v>
      </c>
      <c r="J82" t="s">
        <v>53</v>
      </c>
      <c r="K82">
        <v>427</v>
      </c>
      <c r="L82">
        <v>0</v>
      </c>
      <c r="O82" s="35">
        <v>31046</v>
      </c>
      <c r="P82" s="83">
        <v>2774</v>
      </c>
      <c r="Q82" s="83">
        <v>0</v>
      </c>
    </row>
    <row r="83" spans="1:17" x14ac:dyDescent="0.3">
      <c r="A83">
        <v>31041</v>
      </c>
      <c r="B83" t="s">
        <v>46</v>
      </c>
      <c r="C83">
        <f>VLOOKUP(A83,Table97[],3,FALSE)</f>
        <v>1216</v>
      </c>
      <c r="D83">
        <f>VLOOKUP(A83,Table97[],4,FALSE)</f>
        <v>0</v>
      </c>
      <c r="I83">
        <v>31038</v>
      </c>
      <c r="J83" t="s">
        <v>53</v>
      </c>
      <c r="K83">
        <v>643</v>
      </c>
      <c r="L83">
        <v>0</v>
      </c>
      <c r="O83" s="35">
        <v>31047</v>
      </c>
      <c r="P83" s="83">
        <v>701</v>
      </c>
      <c r="Q83" s="83">
        <v>0</v>
      </c>
    </row>
    <row r="84" spans="1:17" x14ac:dyDescent="0.3">
      <c r="A84">
        <v>31094</v>
      </c>
      <c r="B84" t="s">
        <v>46</v>
      </c>
      <c r="C84">
        <f>VLOOKUP(A84,Table97[],3,FALSE)</f>
        <v>290.64999999999998</v>
      </c>
      <c r="D84">
        <f>VLOOKUP(A84,Table97[],4,FALSE)</f>
        <v>0</v>
      </c>
      <c r="I84">
        <v>31037</v>
      </c>
      <c r="J84" t="s">
        <v>7</v>
      </c>
      <c r="K84">
        <v>0</v>
      </c>
      <c r="L84">
        <v>0</v>
      </c>
      <c r="O84" s="35">
        <v>31048</v>
      </c>
      <c r="P84" s="83">
        <v>151</v>
      </c>
      <c r="Q84" s="83">
        <v>0</v>
      </c>
    </row>
    <row r="85" spans="1:17" x14ac:dyDescent="0.3">
      <c r="A85">
        <v>30780</v>
      </c>
      <c r="B85" t="s">
        <v>46</v>
      </c>
      <c r="C85">
        <f>VLOOKUP(A85,Table97[],3,FALSE)</f>
        <v>1261</v>
      </c>
      <c r="D85">
        <f>VLOOKUP(A85,Table97[],4,FALSE)</f>
        <v>0</v>
      </c>
      <c r="I85">
        <v>31036</v>
      </c>
      <c r="J85" t="s">
        <v>15</v>
      </c>
      <c r="K85">
        <v>466</v>
      </c>
      <c r="L85">
        <v>0</v>
      </c>
      <c r="O85" s="35">
        <v>31049</v>
      </c>
      <c r="P85" s="83">
        <v>1113</v>
      </c>
      <c r="Q85" s="83">
        <v>1113</v>
      </c>
    </row>
    <row r="86" spans="1:17" x14ac:dyDescent="0.3">
      <c r="A86">
        <v>30968</v>
      </c>
      <c r="B86" t="s">
        <v>46</v>
      </c>
      <c r="C86">
        <f>VLOOKUP(A86,Table97[],3,FALSE)</f>
        <v>479.65</v>
      </c>
      <c r="D86">
        <f>VLOOKUP(A86,Table97[],4,FALSE)</f>
        <v>0</v>
      </c>
      <c r="I86">
        <v>31035</v>
      </c>
      <c r="J86" t="s">
        <v>7</v>
      </c>
      <c r="K86">
        <v>427</v>
      </c>
      <c r="L86">
        <v>0</v>
      </c>
      <c r="O86" s="35">
        <v>31050</v>
      </c>
      <c r="P86" s="83">
        <v>468</v>
      </c>
      <c r="Q86" s="83">
        <v>0</v>
      </c>
    </row>
    <row r="87" spans="1:17" x14ac:dyDescent="0.3">
      <c r="A87">
        <v>31009</v>
      </c>
      <c r="B87" t="s">
        <v>39</v>
      </c>
      <c r="C87">
        <f>VLOOKUP(A87,Table97[],3,FALSE)</f>
        <v>1132</v>
      </c>
      <c r="D87">
        <f>VLOOKUP(A87,Table97[],4,FALSE)</f>
        <v>0</v>
      </c>
      <c r="I87">
        <v>31034</v>
      </c>
      <c r="J87" t="s">
        <v>53</v>
      </c>
      <c r="K87">
        <v>556</v>
      </c>
      <c r="L87">
        <v>0</v>
      </c>
      <c r="O87" s="35">
        <v>31051</v>
      </c>
      <c r="P87" s="83">
        <v>1366</v>
      </c>
      <c r="Q87" s="83">
        <v>0</v>
      </c>
    </row>
    <row r="88" spans="1:17" x14ac:dyDescent="0.3">
      <c r="A88">
        <v>31040</v>
      </c>
      <c r="B88" t="s">
        <v>39</v>
      </c>
      <c r="C88">
        <f>VLOOKUP(A88,Table97[],3,FALSE)</f>
        <v>652</v>
      </c>
      <c r="D88">
        <f>VLOOKUP(A88,Table97[],4,FALSE)</f>
        <v>0</v>
      </c>
      <c r="I88">
        <v>31033</v>
      </c>
      <c r="J88" t="s">
        <v>11</v>
      </c>
      <c r="K88">
        <v>534</v>
      </c>
      <c r="L88">
        <v>534</v>
      </c>
      <c r="O88" s="35">
        <v>31052</v>
      </c>
      <c r="P88" s="83">
        <v>990</v>
      </c>
      <c r="Q88" s="83">
        <v>0</v>
      </c>
    </row>
    <row r="89" spans="1:17" x14ac:dyDescent="0.3">
      <c r="A89">
        <v>31081</v>
      </c>
      <c r="B89" t="s">
        <v>39</v>
      </c>
      <c r="C89">
        <f>VLOOKUP(A89,Table97[],3,FALSE)</f>
        <v>623</v>
      </c>
      <c r="D89">
        <f>VLOOKUP(A89,Table97[],4,FALSE)</f>
        <v>623</v>
      </c>
      <c r="I89">
        <v>31032</v>
      </c>
      <c r="J89" t="s">
        <v>119</v>
      </c>
      <c r="K89">
        <v>494</v>
      </c>
      <c r="L89">
        <v>0</v>
      </c>
      <c r="O89" s="35">
        <v>31053</v>
      </c>
      <c r="P89" s="83">
        <v>624</v>
      </c>
      <c r="Q89" s="83">
        <v>624</v>
      </c>
    </row>
    <row r="90" spans="1:17" x14ac:dyDescent="0.3">
      <c r="A90">
        <v>31050</v>
      </c>
      <c r="B90" t="s">
        <v>39</v>
      </c>
      <c r="C90">
        <f>VLOOKUP(A90,Table97[],3,FALSE)</f>
        <v>468</v>
      </c>
      <c r="D90">
        <f>VLOOKUP(A90,Table97[],4,FALSE)</f>
        <v>0</v>
      </c>
      <c r="I90">
        <v>31031</v>
      </c>
      <c r="J90" t="s">
        <v>7</v>
      </c>
      <c r="K90">
        <v>482</v>
      </c>
      <c r="L90">
        <v>0</v>
      </c>
      <c r="O90" s="35">
        <v>31054</v>
      </c>
      <c r="P90" s="83">
        <v>951</v>
      </c>
      <c r="Q90" s="83">
        <v>0</v>
      </c>
    </row>
    <row r="91" spans="1:17" x14ac:dyDescent="0.3">
      <c r="A91">
        <v>31042</v>
      </c>
      <c r="B91" t="s">
        <v>39</v>
      </c>
      <c r="C91">
        <f>VLOOKUP(A91,Table97[],3,FALSE)</f>
        <v>450</v>
      </c>
      <c r="D91">
        <f>VLOOKUP(A91,Table97[],4,FALSE)</f>
        <v>0</v>
      </c>
      <c r="I91">
        <v>31030</v>
      </c>
      <c r="J91" t="s">
        <v>53</v>
      </c>
      <c r="K91">
        <v>460</v>
      </c>
      <c r="L91">
        <v>0</v>
      </c>
      <c r="O91" s="35">
        <v>31055</v>
      </c>
      <c r="P91" s="83">
        <v>985</v>
      </c>
      <c r="Q91" s="83">
        <v>0</v>
      </c>
    </row>
    <row r="92" spans="1:17" x14ac:dyDescent="0.3">
      <c r="A92">
        <v>31059</v>
      </c>
      <c r="B92" t="s">
        <v>39</v>
      </c>
      <c r="C92">
        <f>VLOOKUP(A92,Table97[],3,FALSE)</f>
        <v>477</v>
      </c>
      <c r="D92">
        <f>VLOOKUP(A92,Table97[],4,FALSE)</f>
        <v>0</v>
      </c>
      <c r="I92">
        <v>31029</v>
      </c>
      <c r="J92" t="s">
        <v>15</v>
      </c>
      <c r="K92">
        <v>522</v>
      </c>
      <c r="L92">
        <v>0</v>
      </c>
      <c r="O92" s="35">
        <v>31056</v>
      </c>
      <c r="P92" s="83">
        <v>473.7</v>
      </c>
      <c r="Q92" s="83">
        <v>0</v>
      </c>
    </row>
    <row r="93" spans="1:17" x14ac:dyDescent="0.3">
      <c r="A93">
        <v>30987</v>
      </c>
      <c r="B93" t="s">
        <v>39</v>
      </c>
      <c r="C93">
        <f>VLOOKUP(A93,Table97[],3,FALSE)</f>
        <v>1005</v>
      </c>
      <c r="D93">
        <f>VLOOKUP(A93,Table97[],4,FALSE)</f>
        <v>0</v>
      </c>
      <c r="I93">
        <v>31028</v>
      </c>
      <c r="J93" t="s">
        <v>173</v>
      </c>
      <c r="K93">
        <v>203</v>
      </c>
      <c r="L93">
        <v>0</v>
      </c>
      <c r="O93" s="35">
        <v>31057</v>
      </c>
      <c r="P93" s="83">
        <v>473</v>
      </c>
      <c r="Q93" s="83">
        <v>0</v>
      </c>
    </row>
    <row r="94" spans="1:17" x14ac:dyDescent="0.3">
      <c r="A94">
        <v>31076</v>
      </c>
      <c r="B94" t="s">
        <v>39</v>
      </c>
      <c r="C94">
        <f>VLOOKUP(A94,Table97[],3,FALSE)</f>
        <v>452</v>
      </c>
      <c r="D94">
        <f>VLOOKUP(A94,Table97[],4,FALSE)</f>
        <v>0</v>
      </c>
      <c r="I94">
        <v>31027</v>
      </c>
      <c r="J94" t="s">
        <v>7</v>
      </c>
      <c r="K94">
        <v>1355</v>
      </c>
      <c r="L94">
        <v>0</v>
      </c>
      <c r="O94" s="35">
        <v>31058</v>
      </c>
      <c r="P94" s="83">
        <v>114</v>
      </c>
      <c r="Q94" s="83">
        <v>0</v>
      </c>
    </row>
    <row r="95" spans="1:17" x14ac:dyDescent="0.3">
      <c r="A95">
        <v>31077</v>
      </c>
      <c r="B95" t="s">
        <v>39</v>
      </c>
      <c r="C95">
        <f>VLOOKUP(A95,Table97[],3,FALSE)</f>
        <v>449</v>
      </c>
      <c r="D95">
        <f>VLOOKUP(A95,Table97[],4,FALSE)</f>
        <v>0</v>
      </c>
      <c r="I95">
        <v>31026</v>
      </c>
      <c r="J95" t="s">
        <v>11</v>
      </c>
      <c r="K95">
        <v>522</v>
      </c>
      <c r="L95">
        <v>0</v>
      </c>
      <c r="O95" s="35">
        <v>31059</v>
      </c>
      <c r="P95" s="83">
        <v>477</v>
      </c>
      <c r="Q95" s="83">
        <v>0</v>
      </c>
    </row>
    <row r="96" spans="1:17" x14ac:dyDescent="0.3">
      <c r="A96">
        <v>30986</v>
      </c>
      <c r="B96" t="s">
        <v>39</v>
      </c>
      <c r="C96">
        <f>VLOOKUP(A96,Table97[],3,FALSE)</f>
        <v>1463</v>
      </c>
      <c r="D96">
        <f>VLOOKUP(A96,Table97[],4,FALSE)</f>
        <v>0</v>
      </c>
      <c r="I96">
        <v>31025</v>
      </c>
      <c r="J96" t="s">
        <v>119</v>
      </c>
      <c r="K96">
        <v>23</v>
      </c>
      <c r="L96">
        <v>0</v>
      </c>
      <c r="O96" s="35">
        <v>31060</v>
      </c>
      <c r="P96" s="83">
        <v>168</v>
      </c>
      <c r="Q96" s="83">
        <v>0</v>
      </c>
    </row>
    <row r="97" spans="1:17" x14ac:dyDescent="0.3">
      <c r="A97">
        <v>31065</v>
      </c>
      <c r="B97" t="s">
        <v>172</v>
      </c>
      <c r="C97">
        <f>VLOOKUP(A97,Table97[],3,FALSE)</f>
        <v>536</v>
      </c>
      <c r="D97">
        <f>VLOOKUP(A97,Table97[],4,FALSE)</f>
        <v>0</v>
      </c>
      <c r="I97">
        <v>31024</v>
      </c>
      <c r="J97" t="s">
        <v>7</v>
      </c>
      <c r="K97">
        <v>1630</v>
      </c>
      <c r="L97">
        <v>0</v>
      </c>
      <c r="O97" s="35">
        <v>31061</v>
      </c>
      <c r="P97" s="83">
        <v>361</v>
      </c>
      <c r="Q97" s="83">
        <v>0</v>
      </c>
    </row>
    <row r="98" spans="1:17" x14ac:dyDescent="0.3">
      <c r="A98">
        <v>31079</v>
      </c>
      <c r="B98" t="s">
        <v>172</v>
      </c>
      <c r="C98">
        <f>VLOOKUP(A98,Table97[],3,FALSE)</f>
        <v>78</v>
      </c>
      <c r="D98">
        <f>VLOOKUP(A98,Table97[],4,FALSE)</f>
        <v>0</v>
      </c>
      <c r="I98">
        <v>31022</v>
      </c>
      <c r="J98" t="s">
        <v>11</v>
      </c>
      <c r="K98">
        <v>461</v>
      </c>
      <c r="L98">
        <v>0</v>
      </c>
      <c r="O98" s="35">
        <v>31063</v>
      </c>
      <c r="P98" s="83">
        <v>473</v>
      </c>
      <c r="Q98" s="83">
        <v>0</v>
      </c>
    </row>
    <row r="99" spans="1:17" x14ac:dyDescent="0.3">
      <c r="A99">
        <v>31005</v>
      </c>
      <c r="B99" t="s">
        <v>172</v>
      </c>
      <c r="C99">
        <f>VLOOKUP(A99,Table97[],3,FALSE)</f>
        <v>467</v>
      </c>
      <c r="D99">
        <f>VLOOKUP(A99,Table97[],4,FALSE)</f>
        <v>0</v>
      </c>
      <c r="I99">
        <v>31021</v>
      </c>
      <c r="J99" t="s">
        <v>133</v>
      </c>
      <c r="K99">
        <v>262</v>
      </c>
      <c r="L99">
        <v>0</v>
      </c>
      <c r="O99" s="35">
        <v>31064</v>
      </c>
      <c r="P99" s="83">
        <v>465</v>
      </c>
      <c r="Q99" s="83">
        <v>0</v>
      </c>
    </row>
    <row r="100" spans="1:17" x14ac:dyDescent="0.3">
      <c r="A100">
        <v>31056</v>
      </c>
      <c r="B100" t="s">
        <v>172</v>
      </c>
      <c r="C100">
        <f>VLOOKUP(A100,Table97[],3,FALSE)</f>
        <v>473.7</v>
      </c>
      <c r="D100">
        <f>VLOOKUP(A100,Table97[],4,FALSE)</f>
        <v>0</v>
      </c>
      <c r="I100">
        <v>31020</v>
      </c>
      <c r="J100" t="s">
        <v>53</v>
      </c>
      <c r="K100">
        <v>453</v>
      </c>
      <c r="L100">
        <v>453</v>
      </c>
      <c r="O100" s="35">
        <v>31065</v>
      </c>
      <c r="P100" s="83">
        <v>536</v>
      </c>
      <c r="Q100" s="83">
        <v>0</v>
      </c>
    </row>
    <row r="101" spans="1:17" x14ac:dyDescent="0.3">
      <c r="A101">
        <v>30997</v>
      </c>
      <c r="B101" t="s">
        <v>172</v>
      </c>
      <c r="C101">
        <f>VLOOKUP(A101,Table97[],3,FALSE)</f>
        <v>491</v>
      </c>
      <c r="D101">
        <f>VLOOKUP(A101,Table97[],4,FALSE)</f>
        <v>0</v>
      </c>
      <c r="I101">
        <v>31019</v>
      </c>
      <c r="J101" t="s">
        <v>7</v>
      </c>
      <c r="K101">
        <v>528</v>
      </c>
      <c r="L101">
        <v>0</v>
      </c>
      <c r="O101" s="35">
        <v>31066</v>
      </c>
      <c r="P101" s="83">
        <v>488.5</v>
      </c>
      <c r="Q101" s="83">
        <v>0</v>
      </c>
    </row>
    <row r="102" spans="1:17" x14ac:dyDescent="0.3">
      <c r="A102">
        <v>31004</v>
      </c>
      <c r="B102" t="s">
        <v>172</v>
      </c>
      <c r="C102">
        <f>VLOOKUP(A102,Table97[],3,FALSE)</f>
        <v>348</v>
      </c>
      <c r="D102">
        <f>VLOOKUP(A102,Table97[],4,FALSE)</f>
        <v>0</v>
      </c>
      <c r="I102">
        <v>31018</v>
      </c>
      <c r="J102" t="s">
        <v>7</v>
      </c>
      <c r="K102">
        <v>449</v>
      </c>
      <c r="L102">
        <v>0</v>
      </c>
      <c r="O102" s="35">
        <v>31067</v>
      </c>
      <c r="P102" s="83">
        <v>500</v>
      </c>
      <c r="Q102" s="83">
        <v>0</v>
      </c>
    </row>
    <row r="103" spans="1:17" x14ac:dyDescent="0.3">
      <c r="A103">
        <v>30898</v>
      </c>
      <c r="B103" t="s">
        <v>172</v>
      </c>
      <c r="C103">
        <f>VLOOKUP(A103,Table97[],3,FALSE)</f>
        <v>648</v>
      </c>
      <c r="D103">
        <f>VLOOKUP(A103,Table97[],4,FALSE)</f>
        <v>0</v>
      </c>
      <c r="I103">
        <v>31017</v>
      </c>
      <c r="J103" t="s">
        <v>8</v>
      </c>
      <c r="K103">
        <v>461</v>
      </c>
      <c r="L103">
        <v>0</v>
      </c>
      <c r="O103" s="35">
        <v>31068</v>
      </c>
      <c r="P103" s="83">
        <v>618</v>
      </c>
      <c r="Q103" s="83">
        <v>0</v>
      </c>
    </row>
    <row r="104" spans="1:17" x14ac:dyDescent="0.3">
      <c r="A104">
        <v>30856</v>
      </c>
      <c r="B104" t="s">
        <v>172</v>
      </c>
      <c r="C104">
        <f>VLOOKUP(A104,Table97[],3,FALSE)</f>
        <v>600</v>
      </c>
      <c r="D104">
        <f>VLOOKUP(A104,Table97[],4,FALSE)</f>
        <v>0</v>
      </c>
      <c r="I104">
        <v>31016</v>
      </c>
      <c r="J104" t="s">
        <v>11</v>
      </c>
      <c r="K104">
        <v>511</v>
      </c>
      <c r="L104">
        <v>0</v>
      </c>
      <c r="O104" s="35">
        <v>31069</v>
      </c>
      <c r="P104" s="83">
        <v>574</v>
      </c>
      <c r="Q104" s="83">
        <v>0</v>
      </c>
    </row>
    <row r="105" spans="1:17" x14ac:dyDescent="0.3">
      <c r="A105">
        <v>31028</v>
      </c>
      <c r="B105" t="s">
        <v>172</v>
      </c>
      <c r="C105">
        <f>VLOOKUP(A105,Table97[],3,FALSE)</f>
        <v>203</v>
      </c>
      <c r="D105">
        <f>VLOOKUP(A105,Table97[],4,FALSE)</f>
        <v>0</v>
      </c>
      <c r="I105">
        <v>31015</v>
      </c>
      <c r="J105" t="s">
        <v>133</v>
      </c>
      <c r="K105">
        <v>784</v>
      </c>
      <c r="L105">
        <v>0</v>
      </c>
      <c r="O105" s="35">
        <v>31071</v>
      </c>
      <c r="P105" s="83">
        <v>1672</v>
      </c>
      <c r="Q105" s="83">
        <v>0</v>
      </c>
    </row>
    <row r="106" spans="1:17" x14ac:dyDescent="0.3">
      <c r="A106">
        <v>30999</v>
      </c>
      <c r="B106" t="s">
        <v>172</v>
      </c>
      <c r="C106">
        <f>VLOOKUP(A106,Table97[],3,FALSE)</f>
        <v>515</v>
      </c>
      <c r="D106">
        <f>VLOOKUP(A106,Table97[],4,FALSE)</f>
        <v>0</v>
      </c>
      <c r="I106">
        <v>31014</v>
      </c>
      <c r="J106" t="s">
        <v>111</v>
      </c>
      <c r="K106">
        <v>430</v>
      </c>
      <c r="L106">
        <v>0</v>
      </c>
      <c r="O106" s="35">
        <v>31072</v>
      </c>
      <c r="P106" s="83">
        <v>490</v>
      </c>
      <c r="Q106" s="83">
        <v>0</v>
      </c>
    </row>
    <row r="107" spans="1:17" x14ac:dyDescent="0.3">
      <c r="A107">
        <v>31092</v>
      </c>
      <c r="B107" t="s">
        <v>172</v>
      </c>
      <c r="C107">
        <f>VLOOKUP(A107,Table97[],3,FALSE)</f>
        <v>207</v>
      </c>
      <c r="D107">
        <f>VLOOKUP(A107,Table97[],4,FALSE)</f>
        <v>0</v>
      </c>
      <c r="I107">
        <v>31013</v>
      </c>
      <c r="J107" t="s">
        <v>111</v>
      </c>
      <c r="K107">
        <v>462</v>
      </c>
      <c r="L107">
        <v>0</v>
      </c>
      <c r="O107" s="35">
        <v>31073</v>
      </c>
      <c r="P107" s="83">
        <v>113</v>
      </c>
      <c r="Q107" s="83">
        <v>0</v>
      </c>
    </row>
    <row r="108" spans="1:17" x14ac:dyDescent="0.3">
      <c r="A108">
        <v>31046</v>
      </c>
      <c r="B108" t="s">
        <v>50</v>
      </c>
      <c r="C108">
        <f>VLOOKUP(A108,Table97[],3,FALSE)</f>
        <v>2774</v>
      </c>
      <c r="D108">
        <f>VLOOKUP(A108,Table97[],4,FALSE)</f>
        <v>0</v>
      </c>
      <c r="I108">
        <v>31012</v>
      </c>
      <c r="J108" t="s">
        <v>7</v>
      </c>
      <c r="K108">
        <v>527</v>
      </c>
      <c r="L108">
        <v>0</v>
      </c>
      <c r="O108" s="35">
        <v>31075</v>
      </c>
      <c r="P108" s="83">
        <v>495</v>
      </c>
      <c r="Q108" s="83">
        <v>0</v>
      </c>
    </row>
    <row r="109" spans="1:17" x14ac:dyDescent="0.3">
      <c r="A109">
        <v>30957</v>
      </c>
      <c r="B109" t="s">
        <v>50</v>
      </c>
      <c r="C109">
        <f>VLOOKUP(A109,Table97[],3,FALSE)</f>
        <v>1009</v>
      </c>
      <c r="D109">
        <f>VLOOKUP(A109,Table97[],4,FALSE)</f>
        <v>0</v>
      </c>
      <c r="I109">
        <v>31011</v>
      </c>
      <c r="J109" t="s">
        <v>53</v>
      </c>
      <c r="K109">
        <v>450</v>
      </c>
      <c r="L109">
        <v>0</v>
      </c>
      <c r="O109" s="35">
        <v>31076</v>
      </c>
      <c r="P109" s="83">
        <v>452</v>
      </c>
      <c r="Q109" s="83">
        <v>0</v>
      </c>
    </row>
    <row r="110" spans="1:17" x14ac:dyDescent="0.3">
      <c r="A110">
        <v>30984</v>
      </c>
      <c r="B110" t="s">
        <v>50</v>
      </c>
      <c r="C110">
        <f>VLOOKUP(A110,Table97[],3,FALSE)</f>
        <v>1514</v>
      </c>
      <c r="D110">
        <f>VLOOKUP(A110,Table97[],4,FALSE)</f>
        <v>1514</v>
      </c>
      <c r="I110">
        <v>31010</v>
      </c>
      <c r="J110" t="s">
        <v>7</v>
      </c>
      <c r="K110">
        <v>506</v>
      </c>
      <c r="L110">
        <v>0</v>
      </c>
      <c r="O110" s="35">
        <v>31077</v>
      </c>
      <c r="P110" s="83">
        <v>449</v>
      </c>
      <c r="Q110" s="83">
        <v>0</v>
      </c>
    </row>
    <row r="111" spans="1:17" x14ac:dyDescent="0.3">
      <c r="A111">
        <v>30998</v>
      </c>
      <c r="B111" t="s">
        <v>50</v>
      </c>
      <c r="C111">
        <f>VLOOKUP(A111,Table97[],3,FALSE)</f>
        <v>459</v>
      </c>
      <c r="D111">
        <f>VLOOKUP(A111,Table97[],4,FALSE)</f>
        <v>0</v>
      </c>
      <c r="I111">
        <v>31009</v>
      </c>
      <c r="J111" t="s">
        <v>20</v>
      </c>
      <c r="K111">
        <v>1132</v>
      </c>
      <c r="L111">
        <v>0</v>
      </c>
      <c r="O111" s="35">
        <v>31078</v>
      </c>
      <c r="P111" s="83">
        <v>453</v>
      </c>
      <c r="Q111" s="83">
        <v>453</v>
      </c>
    </row>
    <row r="112" spans="1:17" x14ac:dyDescent="0.3">
      <c r="A112">
        <v>31080</v>
      </c>
      <c r="B112" t="s">
        <v>50</v>
      </c>
      <c r="C112">
        <f>VLOOKUP(A112,Table97[],3,FALSE)</f>
        <v>464</v>
      </c>
      <c r="D112">
        <f>VLOOKUP(A112,Table97[],4,FALSE)</f>
        <v>0</v>
      </c>
      <c r="I112">
        <v>31008</v>
      </c>
      <c r="J112" t="s">
        <v>7</v>
      </c>
      <c r="K112">
        <v>642</v>
      </c>
      <c r="L112">
        <v>0</v>
      </c>
      <c r="O112" s="35">
        <v>31079</v>
      </c>
      <c r="P112" s="83">
        <v>78</v>
      </c>
      <c r="Q112" s="83">
        <v>0</v>
      </c>
    </row>
    <row r="113" spans="1:17" x14ac:dyDescent="0.3">
      <c r="A113">
        <v>30960</v>
      </c>
      <c r="B113" t="s">
        <v>50</v>
      </c>
      <c r="C113">
        <f>VLOOKUP(A113,Table97[],3,FALSE)</f>
        <v>1269</v>
      </c>
      <c r="D113">
        <f>VLOOKUP(A113,Table97[],4,FALSE)</f>
        <v>0</v>
      </c>
      <c r="I113">
        <v>31007</v>
      </c>
      <c r="J113" t="s">
        <v>7</v>
      </c>
      <c r="K113">
        <v>88</v>
      </c>
      <c r="L113">
        <v>0</v>
      </c>
      <c r="O113" s="35">
        <v>31080</v>
      </c>
      <c r="P113" s="83">
        <v>464</v>
      </c>
      <c r="Q113" s="83">
        <v>0</v>
      </c>
    </row>
    <row r="114" spans="1:17" x14ac:dyDescent="0.3">
      <c r="A114">
        <v>30888</v>
      </c>
      <c r="B114" t="s">
        <v>6</v>
      </c>
      <c r="C114">
        <f>VLOOKUP(A114,Table97[],3,FALSE)</f>
        <v>2401</v>
      </c>
      <c r="D114">
        <f>VLOOKUP(A114,Table97[],4,FALSE)</f>
        <v>0</v>
      </c>
      <c r="I114">
        <v>31006</v>
      </c>
      <c r="J114" t="s">
        <v>7</v>
      </c>
      <c r="K114">
        <v>551</v>
      </c>
      <c r="L114">
        <v>0</v>
      </c>
      <c r="O114" s="35">
        <v>31081</v>
      </c>
      <c r="P114" s="83">
        <v>623</v>
      </c>
      <c r="Q114" s="83">
        <v>623</v>
      </c>
    </row>
    <row r="115" spans="1:17" x14ac:dyDescent="0.3">
      <c r="A115">
        <v>30852</v>
      </c>
      <c r="B115" t="s">
        <v>6</v>
      </c>
      <c r="C115">
        <f>VLOOKUP(A115,Table97[],3,FALSE)</f>
        <v>683.5</v>
      </c>
      <c r="D115">
        <f>VLOOKUP(A115,Table97[],4,FALSE)</f>
        <v>683.5</v>
      </c>
      <c r="I115">
        <v>31005</v>
      </c>
      <c r="J115" t="s">
        <v>173</v>
      </c>
      <c r="K115">
        <v>467</v>
      </c>
      <c r="L115">
        <v>0</v>
      </c>
      <c r="O115" s="35">
        <v>31082</v>
      </c>
      <c r="P115" s="83">
        <v>1652</v>
      </c>
      <c r="Q115" s="83">
        <v>0</v>
      </c>
    </row>
    <row r="116" spans="1:17" x14ac:dyDescent="0.3">
      <c r="A116">
        <v>31082</v>
      </c>
      <c r="B116" t="s">
        <v>6</v>
      </c>
      <c r="C116">
        <f>VLOOKUP(A116,Table97[],3,FALSE)</f>
        <v>1652</v>
      </c>
      <c r="D116">
        <f>VLOOKUP(A116,Table97[],4,FALSE)</f>
        <v>0</v>
      </c>
      <c r="I116">
        <v>31004</v>
      </c>
      <c r="J116" t="s">
        <v>173</v>
      </c>
      <c r="K116">
        <v>348</v>
      </c>
      <c r="L116">
        <v>0</v>
      </c>
      <c r="O116" s="35">
        <v>31084</v>
      </c>
      <c r="P116" s="83">
        <v>471</v>
      </c>
      <c r="Q116" s="83">
        <v>0</v>
      </c>
    </row>
    <row r="117" spans="1:17" x14ac:dyDescent="0.3">
      <c r="A117">
        <v>30970</v>
      </c>
      <c r="B117" t="s">
        <v>6</v>
      </c>
      <c r="C117">
        <f>VLOOKUP(A117,Table97[],3,FALSE)</f>
        <v>332</v>
      </c>
      <c r="D117">
        <f>VLOOKUP(A117,Table97[],4,FALSE)</f>
        <v>0</v>
      </c>
      <c r="I117">
        <v>31003</v>
      </c>
      <c r="J117" t="s">
        <v>53</v>
      </c>
      <c r="K117">
        <v>444</v>
      </c>
      <c r="L117">
        <v>0</v>
      </c>
      <c r="O117" s="35">
        <v>31088</v>
      </c>
      <c r="P117" s="83">
        <v>613</v>
      </c>
      <c r="Q117" s="83">
        <v>0</v>
      </c>
    </row>
    <row r="118" spans="1:17" x14ac:dyDescent="0.3">
      <c r="A118">
        <v>31000</v>
      </c>
      <c r="B118" t="s">
        <v>6</v>
      </c>
      <c r="C118">
        <f>VLOOKUP(A118,Table97[],3,FALSE)</f>
        <v>325</v>
      </c>
      <c r="D118">
        <f>VLOOKUP(A118,Table97[],4,FALSE)</f>
        <v>0</v>
      </c>
      <c r="I118">
        <v>31002</v>
      </c>
      <c r="J118" t="s">
        <v>119</v>
      </c>
      <c r="K118">
        <v>374</v>
      </c>
      <c r="L118">
        <v>0</v>
      </c>
      <c r="O118" s="35">
        <v>31089</v>
      </c>
      <c r="P118" s="83">
        <v>442</v>
      </c>
      <c r="Q118" s="83">
        <v>0</v>
      </c>
    </row>
    <row r="119" spans="1:17" x14ac:dyDescent="0.3">
      <c r="A119">
        <v>31044</v>
      </c>
      <c r="B119" t="s">
        <v>6</v>
      </c>
      <c r="C119">
        <f>VLOOKUP(A119,Table97[],3,FALSE)</f>
        <v>819</v>
      </c>
      <c r="D119">
        <f>VLOOKUP(A119,Table97[],4,FALSE)</f>
        <v>0</v>
      </c>
      <c r="I119">
        <v>31001</v>
      </c>
      <c r="J119" t="s">
        <v>119</v>
      </c>
      <c r="K119">
        <v>1736</v>
      </c>
      <c r="L119">
        <v>0</v>
      </c>
      <c r="O119" s="35">
        <v>31092</v>
      </c>
      <c r="P119" s="83">
        <v>207</v>
      </c>
      <c r="Q119" s="83">
        <v>0</v>
      </c>
    </row>
    <row r="120" spans="1:17" x14ac:dyDescent="0.3">
      <c r="A120">
        <v>30992</v>
      </c>
      <c r="B120" t="s">
        <v>6</v>
      </c>
      <c r="C120">
        <f>VLOOKUP(A120,Table97[],3,FALSE)</f>
        <v>569</v>
      </c>
      <c r="D120">
        <f>VLOOKUP(A120,Table97[],4,FALSE)</f>
        <v>0</v>
      </c>
      <c r="I120">
        <v>31000</v>
      </c>
      <c r="J120" t="s">
        <v>12</v>
      </c>
      <c r="K120">
        <v>325</v>
      </c>
      <c r="L120">
        <v>0</v>
      </c>
      <c r="O120" s="35">
        <v>31094</v>
      </c>
      <c r="P120" s="83">
        <v>290.64999999999998</v>
      </c>
      <c r="Q120" s="83">
        <v>0</v>
      </c>
    </row>
    <row r="121" spans="1:17" x14ac:dyDescent="0.3">
      <c r="A121">
        <v>30916</v>
      </c>
      <c r="B121" t="s">
        <v>6</v>
      </c>
      <c r="C121">
        <f>VLOOKUP(A121,Table97[],3,FALSE)</f>
        <v>502</v>
      </c>
      <c r="D121">
        <f>VLOOKUP(A121,Table97[],4,FALSE)</f>
        <v>0</v>
      </c>
      <c r="I121">
        <v>30999</v>
      </c>
      <c r="J121" t="s">
        <v>173</v>
      </c>
      <c r="K121">
        <v>515</v>
      </c>
      <c r="L121">
        <v>0</v>
      </c>
      <c r="O121" s="35">
        <v>31096</v>
      </c>
      <c r="P121" s="83">
        <v>23</v>
      </c>
      <c r="Q121" s="83">
        <v>0</v>
      </c>
    </row>
    <row r="122" spans="1:17" x14ac:dyDescent="0.3">
      <c r="A122">
        <v>30983</v>
      </c>
      <c r="B122" t="s">
        <v>39</v>
      </c>
      <c r="C122">
        <f>VLOOKUP(A122,Table97[],3,FALSE)</f>
        <v>242</v>
      </c>
      <c r="D122">
        <f>VLOOKUP(A122,Table97[],4,FALSE)</f>
        <v>0</v>
      </c>
      <c r="I122">
        <v>30998</v>
      </c>
      <c r="J122" t="s">
        <v>91</v>
      </c>
      <c r="K122">
        <v>459</v>
      </c>
      <c r="L122">
        <v>0</v>
      </c>
      <c r="O122" s="35">
        <v>31097</v>
      </c>
      <c r="P122" s="83">
        <v>475</v>
      </c>
      <c r="Q122" s="83">
        <v>0</v>
      </c>
    </row>
    <row r="123" spans="1:17" x14ac:dyDescent="0.3">
      <c r="A123">
        <v>30971</v>
      </c>
      <c r="B123" t="s">
        <v>39</v>
      </c>
      <c r="C123">
        <f>VLOOKUP(A123,Table97[],3,FALSE)</f>
        <v>441</v>
      </c>
      <c r="D123">
        <f>VLOOKUP(A123,Table97[],4,FALSE)</f>
        <v>0</v>
      </c>
      <c r="I123">
        <v>30997</v>
      </c>
      <c r="J123" t="s">
        <v>173</v>
      </c>
      <c r="K123">
        <v>491</v>
      </c>
      <c r="L123">
        <v>0</v>
      </c>
      <c r="O123" s="35">
        <v>31098</v>
      </c>
      <c r="P123" s="83">
        <v>551</v>
      </c>
      <c r="Q123" s="83">
        <v>551</v>
      </c>
    </row>
    <row r="124" spans="1:17" x14ac:dyDescent="0.3">
      <c r="A124">
        <v>31099</v>
      </c>
      <c r="B124" t="s">
        <v>46</v>
      </c>
      <c r="C124">
        <f>VLOOKUP(A124,Table97[],3,FALSE)</f>
        <v>2433</v>
      </c>
      <c r="D124">
        <f>VLOOKUP(A124,Table97[],4,FALSE)</f>
        <v>0</v>
      </c>
      <c r="I124">
        <v>30996</v>
      </c>
      <c r="J124" t="s">
        <v>7</v>
      </c>
      <c r="K124">
        <v>713</v>
      </c>
      <c r="L124">
        <v>0</v>
      </c>
      <c r="O124" s="35">
        <v>31099</v>
      </c>
      <c r="P124" s="83">
        <v>2433</v>
      </c>
      <c r="Q124" s="83">
        <v>0</v>
      </c>
    </row>
    <row r="125" spans="1:17" x14ac:dyDescent="0.3">
      <c r="A125">
        <v>31070</v>
      </c>
      <c r="B125" t="s">
        <v>2</v>
      </c>
      <c r="C125">
        <f>VLOOKUP(A125,Table97[],3,FALSE)</f>
        <v>824</v>
      </c>
      <c r="D125">
        <f>VLOOKUP(A125,Table97[],4,FALSE)</f>
        <v>0</v>
      </c>
      <c r="I125">
        <v>30995</v>
      </c>
      <c r="J125" t="s">
        <v>7</v>
      </c>
      <c r="K125">
        <v>567</v>
      </c>
      <c r="L125">
        <v>0</v>
      </c>
      <c r="O125" s="35">
        <v>31100</v>
      </c>
      <c r="P125" s="83">
        <v>541</v>
      </c>
      <c r="Q125" s="83">
        <v>0</v>
      </c>
    </row>
    <row r="126" spans="1:17" x14ac:dyDescent="0.3">
      <c r="A126">
        <v>31090</v>
      </c>
      <c r="B126" t="s">
        <v>2</v>
      </c>
      <c r="C126">
        <f>VLOOKUP(A126,Table97[],3,FALSE)</f>
        <v>487</v>
      </c>
      <c r="D126">
        <f>VLOOKUP(A126,Table97[],4,FALSE)</f>
        <v>0</v>
      </c>
      <c r="I126">
        <v>30993</v>
      </c>
      <c r="J126" t="s">
        <v>7</v>
      </c>
      <c r="K126">
        <v>734.15</v>
      </c>
      <c r="L126">
        <v>0</v>
      </c>
      <c r="O126" s="35">
        <v>31104</v>
      </c>
      <c r="P126" s="83">
        <v>399</v>
      </c>
      <c r="Q126" s="83">
        <v>399</v>
      </c>
    </row>
    <row r="127" spans="1:17" x14ac:dyDescent="0.3">
      <c r="A127">
        <v>31119</v>
      </c>
      <c r="B127" t="s">
        <v>128</v>
      </c>
      <c r="C127">
        <f>VLOOKUP(A127,Table97[],3,FALSE)</f>
        <v>878</v>
      </c>
      <c r="D127">
        <f>VLOOKUP(A127,Table97[],4,FALSE)</f>
        <v>0</v>
      </c>
      <c r="I127">
        <v>30992</v>
      </c>
      <c r="J127" t="s">
        <v>12</v>
      </c>
      <c r="K127">
        <v>569</v>
      </c>
      <c r="L127">
        <v>0</v>
      </c>
      <c r="O127" s="35">
        <v>31070</v>
      </c>
      <c r="P127" s="83">
        <v>824</v>
      </c>
      <c r="Q127" s="83">
        <v>0</v>
      </c>
    </row>
    <row r="128" spans="1:17" x14ac:dyDescent="0.3">
      <c r="A128">
        <v>31111</v>
      </c>
      <c r="B128" t="s">
        <v>128</v>
      </c>
      <c r="C128">
        <f>VLOOKUP(A128,Table97[],3,FALSE)</f>
        <v>476</v>
      </c>
      <c r="D128">
        <f>VLOOKUP(A128,Table97[],4,FALSE)</f>
        <v>0</v>
      </c>
      <c r="I128">
        <v>30991</v>
      </c>
      <c r="J128" t="s">
        <v>53</v>
      </c>
      <c r="K128">
        <v>1131</v>
      </c>
      <c r="L128">
        <v>0</v>
      </c>
      <c r="O128" s="35">
        <v>31090</v>
      </c>
      <c r="P128" s="83">
        <v>487</v>
      </c>
      <c r="Q128" s="83">
        <v>0</v>
      </c>
    </row>
    <row r="129" spans="1:17" x14ac:dyDescent="0.3">
      <c r="A129">
        <v>31102</v>
      </c>
      <c r="B129" t="s">
        <v>128</v>
      </c>
      <c r="C129">
        <f>VLOOKUP(A129,Table97[],3,FALSE)</f>
        <v>454</v>
      </c>
      <c r="D129">
        <f>VLOOKUP(A129,Table97[],4,FALSE)</f>
        <v>0</v>
      </c>
      <c r="I129">
        <v>30990</v>
      </c>
      <c r="J129" t="s">
        <v>15</v>
      </c>
      <c r="K129">
        <v>650</v>
      </c>
      <c r="L129">
        <v>0</v>
      </c>
      <c r="O129" s="35">
        <v>31119</v>
      </c>
      <c r="P129" s="83">
        <v>878</v>
      </c>
      <c r="Q129" s="83">
        <v>0</v>
      </c>
    </row>
    <row r="130" spans="1:17" x14ac:dyDescent="0.3">
      <c r="A130">
        <v>31109</v>
      </c>
      <c r="B130" t="s">
        <v>128</v>
      </c>
      <c r="C130">
        <f>VLOOKUP(A130,Table97[],3,FALSE)</f>
        <v>854</v>
      </c>
      <c r="D130">
        <f>VLOOKUP(A130,Table97[],4,FALSE)</f>
        <v>0</v>
      </c>
      <c r="I130">
        <v>30989</v>
      </c>
      <c r="J130" t="s">
        <v>111</v>
      </c>
      <c r="K130">
        <v>337</v>
      </c>
      <c r="L130">
        <v>0</v>
      </c>
      <c r="O130" s="35">
        <v>31111</v>
      </c>
      <c r="P130" s="83">
        <v>476</v>
      </c>
      <c r="Q130" s="83">
        <v>0</v>
      </c>
    </row>
    <row r="131" spans="1:17" x14ac:dyDescent="0.3">
      <c r="A131">
        <v>31031</v>
      </c>
      <c r="B131" t="s">
        <v>128</v>
      </c>
      <c r="C131">
        <f>VLOOKUP(A131,Table97[],3,FALSE)</f>
        <v>482</v>
      </c>
      <c r="D131">
        <f>VLOOKUP(A131,Table97[],4,FALSE)</f>
        <v>0</v>
      </c>
      <c r="I131">
        <v>30988</v>
      </c>
      <c r="J131" t="s">
        <v>11</v>
      </c>
      <c r="K131">
        <v>460</v>
      </c>
      <c r="L131">
        <v>0</v>
      </c>
      <c r="O131" s="35">
        <v>31102</v>
      </c>
      <c r="P131" s="83">
        <v>454</v>
      </c>
      <c r="Q131" s="83">
        <v>0</v>
      </c>
    </row>
    <row r="132" spans="1:17" x14ac:dyDescent="0.3">
      <c r="A132">
        <v>30625</v>
      </c>
      <c r="B132" t="s">
        <v>181</v>
      </c>
      <c r="C132">
        <f>VLOOKUP(A132,Table97[],3,FALSE)</f>
        <v>1821</v>
      </c>
      <c r="D132">
        <f>VLOOKUP(A132,Table97[],4,FALSE)</f>
        <v>0</v>
      </c>
      <c r="I132">
        <v>30987</v>
      </c>
      <c r="J132" t="s">
        <v>20</v>
      </c>
      <c r="K132">
        <v>1005</v>
      </c>
      <c r="L132">
        <v>0</v>
      </c>
      <c r="O132" s="35">
        <v>31109</v>
      </c>
      <c r="P132" s="83">
        <v>854</v>
      </c>
      <c r="Q132" s="83">
        <v>0</v>
      </c>
    </row>
    <row r="133" spans="1:17" x14ac:dyDescent="0.3">
      <c r="A133">
        <v>31086</v>
      </c>
      <c r="B133" t="s">
        <v>181</v>
      </c>
      <c r="C133">
        <f>VLOOKUP(A133,Table97[],3,FALSE)</f>
        <v>1443</v>
      </c>
      <c r="D133">
        <f>VLOOKUP(A133,Table97[],4,FALSE)</f>
        <v>1443</v>
      </c>
      <c r="I133">
        <v>30986</v>
      </c>
      <c r="J133" t="s">
        <v>20</v>
      </c>
      <c r="K133">
        <v>1463</v>
      </c>
      <c r="L133">
        <v>0</v>
      </c>
      <c r="O133" s="35">
        <v>31031</v>
      </c>
      <c r="P133" s="83">
        <v>482</v>
      </c>
      <c r="Q133" s="83">
        <v>0</v>
      </c>
    </row>
    <row r="134" spans="1:17" x14ac:dyDescent="0.3">
      <c r="A134">
        <v>30995</v>
      </c>
      <c r="B134" t="s">
        <v>181</v>
      </c>
      <c r="C134">
        <f>VLOOKUP(A134,Table97[],3,FALSE)</f>
        <v>567</v>
      </c>
      <c r="D134">
        <f>VLOOKUP(A134,Table97[],4,FALSE)</f>
        <v>0</v>
      </c>
      <c r="I134">
        <v>30985</v>
      </c>
      <c r="J134" t="s">
        <v>7</v>
      </c>
      <c r="K134">
        <v>1319</v>
      </c>
      <c r="L134">
        <v>0</v>
      </c>
      <c r="O134" s="35">
        <v>30625</v>
      </c>
      <c r="P134" s="83">
        <v>1821</v>
      </c>
      <c r="Q134" s="83">
        <v>0</v>
      </c>
    </row>
    <row r="135" spans="1:17" x14ac:dyDescent="0.3">
      <c r="A135">
        <v>31121</v>
      </c>
      <c r="B135" t="s">
        <v>2</v>
      </c>
      <c r="C135">
        <f>VLOOKUP(A135,Table97[],3,FALSE)</f>
        <v>487</v>
      </c>
      <c r="D135">
        <f>VLOOKUP(A135,Table97[],4,FALSE)</f>
        <v>487</v>
      </c>
      <c r="I135">
        <v>30984</v>
      </c>
      <c r="J135" t="s">
        <v>91</v>
      </c>
      <c r="K135">
        <v>1514</v>
      </c>
      <c r="L135">
        <v>1514</v>
      </c>
      <c r="O135" s="35">
        <v>31086</v>
      </c>
      <c r="P135" s="83">
        <v>1443</v>
      </c>
      <c r="Q135" s="83">
        <v>1443</v>
      </c>
    </row>
    <row r="136" spans="1:17" x14ac:dyDescent="0.3">
      <c r="A136">
        <v>31122</v>
      </c>
      <c r="B136" t="s">
        <v>2</v>
      </c>
      <c r="C136">
        <f>VLOOKUP(A136,Table97[],3,FALSE)</f>
        <v>590</v>
      </c>
      <c r="D136">
        <f>VLOOKUP(A136,Table97[],4,FALSE)</f>
        <v>590</v>
      </c>
      <c r="I136">
        <v>30983</v>
      </c>
      <c r="J136" t="s">
        <v>20</v>
      </c>
      <c r="K136">
        <v>242</v>
      </c>
      <c r="L136">
        <v>0</v>
      </c>
      <c r="O136" s="35">
        <v>30995</v>
      </c>
      <c r="P136" s="83">
        <v>567</v>
      </c>
      <c r="Q136" s="83">
        <v>0</v>
      </c>
    </row>
    <row r="137" spans="1:17" x14ac:dyDescent="0.3">
      <c r="A137">
        <v>31113</v>
      </c>
      <c r="B137" t="s">
        <v>2</v>
      </c>
      <c r="C137">
        <f>VLOOKUP(A137,Table97[],3,FALSE)</f>
        <v>925</v>
      </c>
      <c r="D137">
        <f>VLOOKUP(A137,Table97[],4,FALSE)</f>
        <v>925</v>
      </c>
      <c r="I137">
        <v>30982</v>
      </c>
      <c r="J137" t="s">
        <v>7</v>
      </c>
      <c r="K137">
        <v>23</v>
      </c>
      <c r="L137">
        <v>0</v>
      </c>
      <c r="O137" s="35">
        <v>31121</v>
      </c>
      <c r="P137" s="83">
        <v>487</v>
      </c>
      <c r="Q137" s="83">
        <v>487</v>
      </c>
    </row>
    <row r="138" spans="1:17" x14ac:dyDescent="0.3">
      <c r="A138">
        <v>31107</v>
      </c>
      <c r="B138" t="s">
        <v>2</v>
      </c>
      <c r="C138">
        <f>VLOOKUP(A138,Table97[],3,FALSE)</f>
        <v>945.5</v>
      </c>
      <c r="D138">
        <f>VLOOKUP(A138,Table97[],4,FALSE)</f>
        <v>0</v>
      </c>
      <c r="I138">
        <v>30981</v>
      </c>
      <c r="J138" t="s">
        <v>8</v>
      </c>
      <c r="K138">
        <v>690</v>
      </c>
      <c r="L138">
        <v>690</v>
      </c>
      <c r="O138" s="35">
        <v>31122</v>
      </c>
      <c r="P138" s="83">
        <v>590</v>
      </c>
      <c r="Q138" s="83">
        <v>590</v>
      </c>
    </row>
    <row r="139" spans="1:17" x14ac:dyDescent="0.3">
      <c r="A139">
        <v>31118</v>
      </c>
      <c r="B139" t="s">
        <v>2</v>
      </c>
      <c r="C139">
        <f>VLOOKUP(A139,Table97[],3,FALSE)</f>
        <v>536</v>
      </c>
      <c r="D139">
        <f>VLOOKUP(A139,Table97[],4,FALSE)</f>
        <v>0</v>
      </c>
      <c r="I139">
        <v>30980</v>
      </c>
      <c r="J139" t="s">
        <v>133</v>
      </c>
      <c r="K139">
        <v>60</v>
      </c>
      <c r="L139">
        <v>0</v>
      </c>
      <c r="O139" s="35">
        <v>31113</v>
      </c>
      <c r="P139" s="83">
        <v>925</v>
      </c>
      <c r="Q139" s="83">
        <v>925</v>
      </c>
    </row>
    <row r="140" spans="1:17" x14ac:dyDescent="0.3">
      <c r="A140">
        <v>30985</v>
      </c>
      <c r="B140" t="s">
        <v>2</v>
      </c>
      <c r="C140">
        <f>VLOOKUP(A140,Table97[],3,FALSE)</f>
        <v>1319</v>
      </c>
      <c r="D140">
        <f>VLOOKUP(A140,Table97[],4,FALSE)</f>
        <v>0</v>
      </c>
      <c r="I140">
        <v>30979</v>
      </c>
      <c r="J140" t="s">
        <v>7</v>
      </c>
      <c r="K140">
        <v>0</v>
      </c>
      <c r="L140">
        <v>0</v>
      </c>
      <c r="O140" s="35">
        <v>31107</v>
      </c>
      <c r="P140" s="83">
        <v>945.5</v>
      </c>
      <c r="Q140" s="83">
        <v>0</v>
      </c>
    </row>
    <row r="141" spans="1:17" x14ac:dyDescent="0.3">
      <c r="A141">
        <v>30972</v>
      </c>
      <c r="B141" t="s">
        <v>182</v>
      </c>
      <c r="C141">
        <f>VLOOKUP(A141,Table97[],3,FALSE)</f>
        <v>330</v>
      </c>
      <c r="D141">
        <f>VLOOKUP(A141,Table97[],4,FALSE)</f>
        <v>0</v>
      </c>
      <c r="I141">
        <v>30977</v>
      </c>
      <c r="J141" t="s">
        <v>7</v>
      </c>
      <c r="K141">
        <v>460</v>
      </c>
      <c r="L141">
        <v>0</v>
      </c>
      <c r="O141" s="35">
        <v>31118</v>
      </c>
      <c r="P141" s="83">
        <v>536</v>
      </c>
      <c r="Q141" s="83">
        <v>0</v>
      </c>
    </row>
    <row r="142" spans="1:17" x14ac:dyDescent="0.3">
      <c r="A142">
        <v>31010</v>
      </c>
      <c r="B142" t="s">
        <v>182</v>
      </c>
      <c r="C142">
        <f>VLOOKUP(A142,Table97[],3,FALSE)</f>
        <v>506</v>
      </c>
      <c r="D142">
        <f>VLOOKUP(A142,Table97[],4,FALSE)</f>
        <v>0</v>
      </c>
      <c r="I142">
        <v>30975</v>
      </c>
      <c r="J142" t="s">
        <v>11</v>
      </c>
      <c r="K142">
        <v>475</v>
      </c>
      <c r="L142">
        <v>0</v>
      </c>
      <c r="O142" s="35">
        <v>30985</v>
      </c>
      <c r="P142" s="83">
        <v>1319</v>
      </c>
      <c r="Q142" s="83">
        <v>0</v>
      </c>
    </row>
    <row r="143" spans="1:17" x14ac:dyDescent="0.3">
      <c r="A143">
        <v>31008</v>
      </c>
      <c r="B143" t="s">
        <v>182</v>
      </c>
      <c r="C143">
        <f>VLOOKUP(A143,Table97[],3,FALSE)</f>
        <v>642</v>
      </c>
      <c r="D143">
        <f>VLOOKUP(A143,Table97[],4,FALSE)</f>
        <v>0</v>
      </c>
      <c r="I143">
        <v>30974</v>
      </c>
      <c r="J143" t="s">
        <v>53</v>
      </c>
      <c r="K143">
        <v>349</v>
      </c>
      <c r="L143">
        <v>0</v>
      </c>
      <c r="O143" s="35">
        <v>30972</v>
      </c>
      <c r="P143" s="83">
        <v>330</v>
      </c>
      <c r="Q143" s="83">
        <v>0</v>
      </c>
    </row>
    <row r="144" spans="1:17" x14ac:dyDescent="0.3">
      <c r="A144">
        <v>30969</v>
      </c>
      <c r="B144" t="s">
        <v>182</v>
      </c>
      <c r="C144">
        <f>VLOOKUP(A144,Table97[],3,FALSE)</f>
        <v>601</v>
      </c>
      <c r="D144">
        <f>VLOOKUP(A144,Table97[],4,FALSE)</f>
        <v>0</v>
      </c>
      <c r="I144">
        <v>30973</v>
      </c>
      <c r="J144" t="s">
        <v>133</v>
      </c>
      <c r="K144">
        <v>334</v>
      </c>
      <c r="L144">
        <v>0</v>
      </c>
      <c r="O144" s="35">
        <v>31010</v>
      </c>
      <c r="P144" s="83">
        <v>506</v>
      </c>
      <c r="Q144" s="83">
        <v>0</v>
      </c>
    </row>
    <row r="145" spans="1:17" x14ac:dyDescent="0.3">
      <c r="A145">
        <v>31115</v>
      </c>
      <c r="B145" t="s">
        <v>182</v>
      </c>
      <c r="C145">
        <f>VLOOKUP(A145,Table97[],3,FALSE)</f>
        <v>454</v>
      </c>
      <c r="D145">
        <f>VLOOKUP(A145,Table97[],4,FALSE)</f>
        <v>0</v>
      </c>
      <c r="I145">
        <v>30972</v>
      </c>
      <c r="J145" t="s">
        <v>7</v>
      </c>
      <c r="K145">
        <v>330</v>
      </c>
      <c r="L145">
        <v>0</v>
      </c>
      <c r="O145" s="35">
        <v>31008</v>
      </c>
      <c r="P145" s="83">
        <v>642</v>
      </c>
      <c r="Q145" s="83">
        <v>0</v>
      </c>
    </row>
    <row r="146" spans="1:17" x14ac:dyDescent="0.3">
      <c r="I146">
        <v>30971</v>
      </c>
      <c r="J146" t="s">
        <v>20</v>
      </c>
      <c r="K146">
        <v>441</v>
      </c>
      <c r="L146">
        <v>0</v>
      </c>
      <c r="O146" s="35">
        <v>30969</v>
      </c>
      <c r="P146" s="83">
        <v>601</v>
      </c>
      <c r="Q146" s="83">
        <v>0</v>
      </c>
    </row>
    <row r="147" spans="1:17" x14ac:dyDescent="0.3">
      <c r="I147">
        <v>30970</v>
      </c>
      <c r="J147" t="s">
        <v>12</v>
      </c>
      <c r="K147">
        <v>332</v>
      </c>
      <c r="L147">
        <v>0</v>
      </c>
      <c r="O147" s="35">
        <v>31115</v>
      </c>
      <c r="P147" s="83">
        <v>454</v>
      </c>
      <c r="Q147" s="83">
        <v>0</v>
      </c>
    </row>
    <row r="148" spans="1:17" x14ac:dyDescent="0.3">
      <c r="I148">
        <v>30969</v>
      </c>
      <c r="J148" t="s">
        <v>7</v>
      </c>
      <c r="K148">
        <v>601</v>
      </c>
      <c r="L148">
        <v>0</v>
      </c>
      <c r="O148" s="35" t="s">
        <v>30</v>
      </c>
      <c r="P148" s="83">
        <v>92643.199999999997</v>
      </c>
      <c r="Q148" s="83">
        <v>11082.5</v>
      </c>
    </row>
    <row r="149" spans="1:17" x14ac:dyDescent="0.3">
      <c r="I149">
        <v>30968</v>
      </c>
      <c r="J149" t="s">
        <v>15</v>
      </c>
      <c r="K149">
        <v>479.65</v>
      </c>
      <c r="L149">
        <v>0</v>
      </c>
    </row>
    <row r="150" spans="1:17" x14ac:dyDescent="0.3">
      <c r="I150">
        <v>30967</v>
      </c>
      <c r="J150" t="s">
        <v>7</v>
      </c>
      <c r="K150">
        <v>420</v>
      </c>
      <c r="L150">
        <v>0</v>
      </c>
    </row>
    <row r="151" spans="1:17" x14ac:dyDescent="0.3">
      <c r="I151">
        <v>30966</v>
      </c>
      <c r="J151" t="s">
        <v>119</v>
      </c>
      <c r="K151">
        <v>131</v>
      </c>
      <c r="L151">
        <v>0</v>
      </c>
    </row>
    <row r="152" spans="1:17" x14ac:dyDescent="0.3">
      <c r="I152">
        <v>30965</v>
      </c>
      <c r="J152" t="s">
        <v>12</v>
      </c>
      <c r="K152">
        <v>1654</v>
      </c>
      <c r="L152">
        <v>1654</v>
      </c>
    </row>
    <row r="153" spans="1:17" x14ac:dyDescent="0.3">
      <c r="I153">
        <v>30964</v>
      </c>
      <c r="J153" t="s">
        <v>20</v>
      </c>
      <c r="K153">
        <v>467</v>
      </c>
      <c r="L153">
        <v>0</v>
      </c>
    </row>
    <row r="154" spans="1:17" x14ac:dyDescent="0.3">
      <c r="I154">
        <v>30963</v>
      </c>
      <c r="J154" t="s">
        <v>12</v>
      </c>
      <c r="K154">
        <v>447</v>
      </c>
      <c r="L154">
        <v>0</v>
      </c>
    </row>
    <row r="155" spans="1:17" x14ac:dyDescent="0.3">
      <c r="I155">
        <v>30962</v>
      </c>
      <c r="J155" t="s">
        <v>53</v>
      </c>
      <c r="K155">
        <v>611</v>
      </c>
      <c r="L155">
        <v>0</v>
      </c>
    </row>
    <row r="156" spans="1:17" x14ac:dyDescent="0.3">
      <c r="I156">
        <v>30961</v>
      </c>
      <c r="J156" t="s">
        <v>9</v>
      </c>
      <c r="K156">
        <v>1182</v>
      </c>
      <c r="L156">
        <v>0</v>
      </c>
    </row>
    <row r="157" spans="1:17" x14ac:dyDescent="0.3">
      <c r="I157">
        <v>30960</v>
      </c>
      <c r="J157" t="s">
        <v>91</v>
      </c>
      <c r="K157">
        <v>1269</v>
      </c>
      <c r="L157">
        <v>0</v>
      </c>
    </row>
    <row r="158" spans="1:17" x14ac:dyDescent="0.3">
      <c r="I158">
        <v>30959</v>
      </c>
      <c r="J158" t="s">
        <v>18</v>
      </c>
      <c r="K158">
        <v>608</v>
      </c>
      <c r="L158">
        <v>0</v>
      </c>
    </row>
    <row r="159" spans="1:17" x14ac:dyDescent="0.3">
      <c r="I159">
        <v>30958</v>
      </c>
      <c r="J159" t="s">
        <v>53</v>
      </c>
      <c r="K159">
        <v>616</v>
      </c>
      <c r="L159">
        <v>0</v>
      </c>
    </row>
    <row r="160" spans="1:17" x14ac:dyDescent="0.3">
      <c r="I160">
        <v>30957</v>
      </c>
      <c r="J160" t="s">
        <v>91</v>
      </c>
      <c r="K160">
        <v>1009</v>
      </c>
      <c r="L160">
        <v>0</v>
      </c>
    </row>
    <row r="161" spans="9:12" x14ac:dyDescent="0.3">
      <c r="I161">
        <v>30956</v>
      </c>
      <c r="J161" t="s">
        <v>9</v>
      </c>
      <c r="K161">
        <v>198</v>
      </c>
      <c r="L161">
        <v>198</v>
      </c>
    </row>
    <row r="162" spans="9:12" x14ac:dyDescent="0.3">
      <c r="I162">
        <v>30955</v>
      </c>
      <c r="J162" t="s">
        <v>8</v>
      </c>
      <c r="K162">
        <v>611</v>
      </c>
      <c r="L162">
        <v>611</v>
      </c>
    </row>
    <row r="163" spans="9:12" x14ac:dyDescent="0.3">
      <c r="I163">
        <v>30954</v>
      </c>
      <c r="J163" t="s">
        <v>133</v>
      </c>
      <c r="K163">
        <v>456</v>
      </c>
      <c r="L163">
        <v>0</v>
      </c>
    </row>
    <row r="164" spans="9:12" x14ac:dyDescent="0.3">
      <c r="I164">
        <v>30953</v>
      </c>
      <c r="J164" t="s">
        <v>53</v>
      </c>
      <c r="K164">
        <v>511</v>
      </c>
      <c r="L164">
        <v>0</v>
      </c>
    </row>
    <row r="165" spans="9:12" x14ac:dyDescent="0.3">
      <c r="I165">
        <v>30952</v>
      </c>
      <c r="J165" t="s">
        <v>20</v>
      </c>
      <c r="K165">
        <v>560</v>
      </c>
      <c r="L165">
        <v>0</v>
      </c>
    </row>
    <row r="166" spans="9:12" x14ac:dyDescent="0.3">
      <c r="I166">
        <v>30951</v>
      </c>
      <c r="J166" t="s">
        <v>53</v>
      </c>
      <c r="K166">
        <v>1332</v>
      </c>
      <c r="L166">
        <v>0</v>
      </c>
    </row>
    <row r="167" spans="9:12" x14ac:dyDescent="0.3">
      <c r="I167">
        <v>30950</v>
      </c>
      <c r="J167" t="s">
        <v>18</v>
      </c>
      <c r="K167">
        <v>442</v>
      </c>
      <c r="L167">
        <v>0</v>
      </c>
    </row>
    <row r="168" spans="9:12" x14ac:dyDescent="0.3">
      <c r="I168">
        <v>30949</v>
      </c>
      <c r="J168" t="s">
        <v>9</v>
      </c>
      <c r="K168">
        <v>526</v>
      </c>
      <c r="L168">
        <v>0</v>
      </c>
    </row>
    <row r="169" spans="9:12" x14ac:dyDescent="0.3">
      <c r="I169">
        <v>30947</v>
      </c>
      <c r="J169" t="s">
        <v>12</v>
      </c>
      <c r="K169">
        <v>521</v>
      </c>
      <c r="L169">
        <v>0</v>
      </c>
    </row>
    <row r="170" spans="9:12" x14ac:dyDescent="0.3">
      <c r="I170">
        <v>30946</v>
      </c>
      <c r="J170" t="s">
        <v>8</v>
      </c>
      <c r="K170">
        <v>843</v>
      </c>
      <c r="L170">
        <v>0</v>
      </c>
    </row>
    <row r="171" spans="9:12" x14ac:dyDescent="0.3">
      <c r="I171">
        <v>30945</v>
      </c>
      <c r="J171" t="s">
        <v>15</v>
      </c>
      <c r="K171">
        <v>134</v>
      </c>
      <c r="L171">
        <v>0</v>
      </c>
    </row>
    <row r="172" spans="9:12" x14ac:dyDescent="0.3">
      <c r="I172">
        <v>30944</v>
      </c>
      <c r="J172" t="s">
        <v>111</v>
      </c>
      <c r="K172">
        <v>525</v>
      </c>
      <c r="L172">
        <v>0</v>
      </c>
    </row>
    <row r="173" spans="9:12" x14ac:dyDescent="0.3">
      <c r="I173">
        <v>30943</v>
      </c>
      <c r="J173" t="s">
        <v>8</v>
      </c>
      <c r="K173">
        <v>1849</v>
      </c>
      <c r="L173">
        <v>0</v>
      </c>
    </row>
    <row r="174" spans="9:12" x14ac:dyDescent="0.3">
      <c r="I174">
        <v>30942</v>
      </c>
      <c r="J174" t="s">
        <v>53</v>
      </c>
      <c r="K174">
        <v>757</v>
      </c>
      <c r="L174">
        <v>0</v>
      </c>
    </row>
    <row r="175" spans="9:12" x14ac:dyDescent="0.3">
      <c r="I175">
        <v>30941</v>
      </c>
      <c r="J175" t="s">
        <v>12</v>
      </c>
      <c r="K175">
        <v>580</v>
      </c>
      <c r="L175">
        <v>0</v>
      </c>
    </row>
    <row r="176" spans="9:12" x14ac:dyDescent="0.3">
      <c r="I176">
        <v>30940</v>
      </c>
      <c r="J176" t="s">
        <v>11</v>
      </c>
      <c r="K176">
        <v>1148</v>
      </c>
      <c r="L176">
        <v>0</v>
      </c>
    </row>
    <row r="177" spans="9:12" x14ac:dyDescent="0.3">
      <c r="I177">
        <v>30939</v>
      </c>
      <c r="J177" t="s">
        <v>53</v>
      </c>
      <c r="K177">
        <v>524</v>
      </c>
      <c r="L177">
        <v>0</v>
      </c>
    </row>
    <row r="178" spans="9:12" x14ac:dyDescent="0.3">
      <c r="I178">
        <v>30938</v>
      </c>
      <c r="J178" t="s">
        <v>53</v>
      </c>
      <c r="K178">
        <v>450</v>
      </c>
      <c r="L178">
        <v>0</v>
      </c>
    </row>
    <row r="179" spans="9:12" x14ac:dyDescent="0.3">
      <c r="I179">
        <v>30937</v>
      </c>
      <c r="J179" t="s">
        <v>11</v>
      </c>
      <c r="K179">
        <v>693</v>
      </c>
      <c r="L179">
        <v>0</v>
      </c>
    </row>
    <row r="180" spans="9:12" x14ac:dyDescent="0.3">
      <c r="I180">
        <v>30936</v>
      </c>
      <c r="J180" t="s">
        <v>20</v>
      </c>
      <c r="K180">
        <v>278</v>
      </c>
      <c r="L180">
        <v>0</v>
      </c>
    </row>
    <row r="181" spans="9:12" x14ac:dyDescent="0.3">
      <c r="I181">
        <v>30935</v>
      </c>
      <c r="J181" t="s">
        <v>133</v>
      </c>
      <c r="K181">
        <v>464</v>
      </c>
      <c r="L181">
        <v>0</v>
      </c>
    </row>
    <row r="182" spans="9:12" x14ac:dyDescent="0.3">
      <c r="I182">
        <v>30934</v>
      </c>
      <c r="J182" t="s">
        <v>18</v>
      </c>
      <c r="K182">
        <v>1410</v>
      </c>
      <c r="L182">
        <v>0</v>
      </c>
    </row>
    <row r="183" spans="9:12" x14ac:dyDescent="0.3">
      <c r="I183">
        <v>30933</v>
      </c>
      <c r="J183" t="s">
        <v>8</v>
      </c>
      <c r="K183">
        <v>572.5</v>
      </c>
      <c r="L183">
        <v>0</v>
      </c>
    </row>
    <row r="184" spans="9:12" x14ac:dyDescent="0.3">
      <c r="I184">
        <v>30932</v>
      </c>
      <c r="J184" t="s">
        <v>12</v>
      </c>
      <c r="K184">
        <v>485</v>
      </c>
      <c r="L184">
        <v>0</v>
      </c>
    </row>
    <row r="185" spans="9:12" x14ac:dyDescent="0.3">
      <c r="I185">
        <v>30931</v>
      </c>
      <c r="J185" t="s">
        <v>12</v>
      </c>
      <c r="K185">
        <v>1625</v>
      </c>
      <c r="L185">
        <v>0</v>
      </c>
    </row>
    <row r="186" spans="9:12" x14ac:dyDescent="0.3">
      <c r="I186">
        <v>30930</v>
      </c>
      <c r="J186" t="s">
        <v>11</v>
      </c>
      <c r="K186">
        <v>673</v>
      </c>
      <c r="L186">
        <v>0</v>
      </c>
    </row>
    <row r="187" spans="9:12" x14ac:dyDescent="0.3">
      <c r="I187">
        <v>30929</v>
      </c>
      <c r="J187" t="s">
        <v>53</v>
      </c>
      <c r="K187">
        <v>129</v>
      </c>
      <c r="L187">
        <v>0</v>
      </c>
    </row>
    <row r="188" spans="9:12" x14ac:dyDescent="0.3">
      <c r="I188">
        <v>30928</v>
      </c>
      <c r="J188" t="s">
        <v>8</v>
      </c>
      <c r="K188">
        <v>660</v>
      </c>
      <c r="L188">
        <v>0</v>
      </c>
    </row>
    <row r="189" spans="9:12" x14ac:dyDescent="0.3">
      <c r="I189">
        <v>30927</v>
      </c>
      <c r="J189" t="s">
        <v>8</v>
      </c>
      <c r="K189">
        <v>463.3</v>
      </c>
      <c r="L189">
        <v>463.3</v>
      </c>
    </row>
    <row r="190" spans="9:12" x14ac:dyDescent="0.3">
      <c r="I190">
        <v>30926</v>
      </c>
      <c r="J190" t="s">
        <v>11</v>
      </c>
      <c r="K190">
        <v>0</v>
      </c>
      <c r="L190">
        <v>0</v>
      </c>
    </row>
    <row r="191" spans="9:12" x14ac:dyDescent="0.3">
      <c r="I191">
        <v>30925</v>
      </c>
      <c r="J191" t="s">
        <v>8</v>
      </c>
      <c r="K191">
        <v>362</v>
      </c>
      <c r="L191">
        <v>0</v>
      </c>
    </row>
    <row r="192" spans="9:12" x14ac:dyDescent="0.3">
      <c r="I192">
        <v>30924</v>
      </c>
      <c r="J192" t="s">
        <v>91</v>
      </c>
      <c r="K192">
        <v>1080</v>
      </c>
      <c r="L192">
        <v>0</v>
      </c>
    </row>
    <row r="193" spans="9:12" x14ac:dyDescent="0.3">
      <c r="I193">
        <v>30923</v>
      </c>
      <c r="J193" t="s">
        <v>15</v>
      </c>
      <c r="K193">
        <v>448</v>
      </c>
      <c r="L193">
        <v>0</v>
      </c>
    </row>
    <row r="194" spans="9:12" x14ac:dyDescent="0.3">
      <c r="I194">
        <v>30922</v>
      </c>
      <c r="J194" t="s">
        <v>8</v>
      </c>
      <c r="K194">
        <v>511.5</v>
      </c>
      <c r="L194">
        <v>0</v>
      </c>
    </row>
    <row r="195" spans="9:12" x14ac:dyDescent="0.3">
      <c r="I195">
        <v>30921</v>
      </c>
      <c r="J195" t="s">
        <v>91</v>
      </c>
      <c r="K195">
        <v>649</v>
      </c>
      <c r="L195">
        <v>0</v>
      </c>
    </row>
    <row r="196" spans="9:12" x14ac:dyDescent="0.3">
      <c r="I196">
        <v>30920</v>
      </c>
      <c r="J196" t="s">
        <v>18</v>
      </c>
      <c r="K196">
        <v>558</v>
      </c>
      <c r="L196">
        <v>0</v>
      </c>
    </row>
    <row r="197" spans="9:12" x14ac:dyDescent="0.3">
      <c r="I197">
        <v>30919</v>
      </c>
      <c r="J197" t="s">
        <v>91</v>
      </c>
      <c r="K197">
        <v>1052</v>
      </c>
      <c r="L197">
        <v>0</v>
      </c>
    </row>
    <row r="198" spans="9:12" x14ac:dyDescent="0.3">
      <c r="I198">
        <v>30918</v>
      </c>
      <c r="J198" t="s">
        <v>9</v>
      </c>
      <c r="K198">
        <v>440</v>
      </c>
      <c r="L198">
        <v>0</v>
      </c>
    </row>
    <row r="199" spans="9:12" x14ac:dyDescent="0.3">
      <c r="I199">
        <v>30917</v>
      </c>
      <c r="J199" t="s">
        <v>53</v>
      </c>
      <c r="K199">
        <v>624.65</v>
      </c>
      <c r="L199">
        <v>0</v>
      </c>
    </row>
    <row r="200" spans="9:12" x14ac:dyDescent="0.3">
      <c r="I200">
        <v>30916</v>
      </c>
      <c r="J200" t="s">
        <v>12</v>
      </c>
      <c r="K200">
        <v>502</v>
      </c>
      <c r="L200">
        <v>0</v>
      </c>
    </row>
    <row r="201" spans="9:12" x14ac:dyDescent="0.3">
      <c r="I201">
        <v>30915</v>
      </c>
      <c r="J201" t="s">
        <v>9</v>
      </c>
      <c r="K201">
        <v>608</v>
      </c>
      <c r="L201">
        <v>0</v>
      </c>
    </row>
    <row r="202" spans="9:12" x14ac:dyDescent="0.3">
      <c r="I202">
        <v>30914</v>
      </c>
      <c r="J202" t="s">
        <v>8</v>
      </c>
      <c r="K202">
        <v>631</v>
      </c>
      <c r="L202">
        <v>0</v>
      </c>
    </row>
    <row r="203" spans="9:12" x14ac:dyDescent="0.3">
      <c r="I203">
        <v>30913</v>
      </c>
      <c r="J203" t="s">
        <v>53</v>
      </c>
      <c r="K203">
        <v>1341</v>
      </c>
      <c r="L203">
        <v>0</v>
      </c>
    </row>
    <row r="204" spans="9:12" x14ac:dyDescent="0.3">
      <c r="I204">
        <v>30912</v>
      </c>
      <c r="J204" t="s">
        <v>53</v>
      </c>
      <c r="K204">
        <v>744.6</v>
      </c>
      <c r="L204">
        <v>0</v>
      </c>
    </row>
    <row r="205" spans="9:12" x14ac:dyDescent="0.3">
      <c r="I205">
        <v>30911</v>
      </c>
      <c r="J205" t="s">
        <v>53</v>
      </c>
      <c r="K205">
        <v>785</v>
      </c>
      <c r="L205">
        <v>0</v>
      </c>
    </row>
    <row r="206" spans="9:12" x14ac:dyDescent="0.3">
      <c r="I206">
        <v>30910</v>
      </c>
      <c r="J206" t="s">
        <v>8</v>
      </c>
      <c r="K206">
        <v>1574</v>
      </c>
      <c r="L206">
        <v>0</v>
      </c>
    </row>
    <row r="207" spans="9:12" x14ac:dyDescent="0.3">
      <c r="I207">
        <v>30909</v>
      </c>
      <c r="J207" t="s">
        <v>9</v>
      </c>
      <c r="K207">
        <v>539</v>
      </c>
      <c r="L207">
        <v>0</v>
      </c>
    </row>
    <row r="208" spans="9:12" x14ac:dyDescent="0.3">
      <c r="I208">
        <v>30908</v>
      </c>
      <c r="J208" t="s">
        <v>12</v>
      </c>
      <c r="K208">
        <v>441</v>
      </c>
      <c r="L208">
        <v>441</v>
      </c>
    </row>
    <row r="209" spans="9:12" x14ac:dyDescent="0.3">
      <c r="I209">
        <v>30906</v>
      </c>
      <c r="J209" t="s">
        <v>53</v>
      </c>
      <c r="K209">
        <v>497</v>
      </c>
      <c r="L209">
        <v>0</v>
      </c>
    </row>
    <row r="210" spans="9:12" x14ac:dyDescent="0.3">
      <c r="I210">
        <v>30905</v>
      </c>
      <c r="J210" t="s">
        <v>12</v>
      </c>
      <c r="K210">
        <v>236</v>
      </c>
      <c r="L210">
        <v>0</v>
      </c>
    </row>
    <row r="211" spans="9:12" x14ac:dyDescent="0.3">
      <c r="I211">
        <v>30904</v>
      </c>
      <c r="J211" t="s">
        <v>15</v>
      </c>
      <c r="K211">
        <v>-31</v>
      </c>
      <c r="L211">
        <v>0</v>
      </c>
    </row>
    <row r="212" spans="9:12" x14ac:dyDescent="0.3">
      <c r="I212">
        <v>30902</v>
      </c>
      <c r="J212" t="s">
        <v>15</v>
      </c>
      <c r="K212">
        <v>481</v>
      </c>
      <c r="L212">
        <v>0</v>
      </c>
    </row>
    <row r="213" spans="9:12" x14ac:dyDescent="0.3">
      <c r="I213">
        <v>30901</v>
      </c>
      <c r="J213" t="s">
        <v>18</v>
      </c>
      <c r="K213">
        <v>5013</v>
      </c>
      <c r="L213">
        <v>0</v>
      </c>
    </row>
    <row r="214" spans="9:12" x14ac:dyDescent="0.3">
      <c r="I214">
        <v>30900</v>
      </c>
      <c r="J214" t="s">
        <v>18</v>
      </c>
      <c r="K214">
        <v>1671.5</v>
      </c>
      <c r="L214">
        <v>1671.5</v>
      </c>
    </row>
    <row r="215" spans="9:12" x14ac:dyDescent="0.3">
      <c r="I215">
        <v>30899</v>
      </c>
      <c r="J215" t="s">
        <v>53</v>
      </c>
      <c r="K215">
        <v>907</v>
      </c>
      <c r="L215">
        <v>0</v>
      </c>
    </row>
    <row r="216" spans="9:12" x14ac:dyDescent="0.3">
      <c r="I216">
        <v>30898</v>
      </c>
      <c r="J216" t="s">
        <v>173</v>
      </c>
      <c r="K216">
        <v>648</v>
      </c>
      <c r="L216">
        <v>0</v>
      </c>
    </row>
    <row r="217" spans="9:12" x14ac:dyDescent="0.3">
      <c r="I217">
        <v>30895</v>
      </c>
      <c r="J217" t="s">
        <v>8</v>
      </c>
      <c r="K217">
        <v>0</v>
      </c>
      <c r="L217">
        <v>0</v>
      </c>
    </row>
    <row r="218" spans="9:12" x14ac:dyDescent="0.3">
      <c r="I218">
        <v>30894</v>
      </c>
      <c r="J218" t="s">
        <v>12</v>
      </c>
      <c r="K218">
        <v>467.65</v>
      </c>
      <c r="L218">
        <v>0</v>
      </c>
    </row>
    <row r="219" spans="9:12" x14ac:dyDescent="0.3">
      <c r="I219">
        <v>30893</v>
      </c>
      <c r="J219" t="s">
        <v>12</v>
      </c>
      <c r="K219">
        <v>1090</v>
      </c>
      <c r="L219">
        <v>0</v>
      </c>
    </row>
    <row r="220" spans="9:12" x14ac:dyDescent="0.3">
      <c r="I220">
        <v>30892</v>
      </c>
      <c r="J220" t="s">
        <v>8</v>
      </c>
      <c r="K220">
        <v>0</v>
      </c>
      <c r="L220">
        <v>0</v>
      </c>
    </row>
    <row r="221" spans="9:12" x14ac:dyDescent="0.3">
      <c r="I221">
        <v>30891</v>
      </c>
      <c r="J221" t="s">
        <v>15</v>
      </c>
      <c r="K221">
        <v>422</v>
      </c>
      <c r="L221">
        <v>0</v>
      </c>
    </row>
    <row r="222" spans="9:12" x14ac:dyDescent="0.3">
      <c r="I222">
        <v>30890</v>
      </c>
      <c r="J222" t="s">
        <v>15</v>
      </c>
      <c r="K222">
        <v>85</v>
      </c>
      <c r="L222">
        <v>0</v>
      </c>
    </row>
    <row r="223" spans="9:12" x14ac:dyDescent="0.3">
      <c r="I223">
        <v>30889</v>
      </c>
      <c r="J223" t="s">
        <v>9</v>
      </c>
      <c r="K223">
        <v>524</v>
      </c>
      <c r="L223">
        <v>0</v>
      </c>
    </row>
    <row r="224" spans="9:12" x14ac:dyDescent="0.3">
      <c r="I224">
        <v>30888</v>
      </c>
      <c r="J224" t="s">
        <v>12</v>
      </c>
      <c r="K224">
        <v>2401</v>
      </c>
      <c r="L224">
        <v>0</v>
      </c>
    </row>
    <row r="225" spans="9:12" x14ac:dyDescent="0.3">
      <c r="I225">
        <v>30886</v>
      </c>
      <c r="J225" t="s">
        <v>11</v>
      </c>
      <c r="K225">
        <v>629</v>
      </c>
      <c r="L225">
        <v>0</v>
      </c>
    </row>
    <row r="226" spans="9:12" x14ac:dyDescent="0.3">
      <c r="I226">
        <v>30884</v>
      </c>
      <c r="J226" t="s">
        <v>11</v>
      </c>
      <c r="K226">
        <v>1194.95</v>
      </c>
      <c r="L226">
        <v>0</v>
      </c>
    </row>
    <row r="227" spans="9:12" x14ac:dyDescent="0.3">
      <c r="I227">
        <v>30882</v>
      </c>
      <c r="J227" t="s">
        <v>20</v>
      </c>
      <c r="K227">
        <v>510</v>
      </c>
      <c r="L227">
        <v>0</v>
      </c>
    </row>
    <row r="228" spans="9:12" x14ac:dyDescent="0.3">
      <c r="I228">
        <v>30881</v>
      </c>
      <c r="J228" t="s">
        <v>91</v>
      </c>
      <c r="K228">
        <v>459</v>
      </c>
      <c r="L228">
        <v>0</v>
      </c>
    </row>
    <row r="229" spans="9:12" x14ac:dyDescent="0.3">
      <c r="I229">
        <v>30880</v>
      </c>
      <c r="J229" t="s">
        <v>53</v>
      </c>
      <c r="K229">
        <v>68</v>
      </c>
      <c r="L229">
        <v>0</v>
      </c>
    </row>
    <row r="230" spans="9:12" x14ac:dyDescent="0.3">
      <c r="I230">
        <v>30879</v>
      </c>
      <c r="J230" t="s">
        <v>53</v>
      </c>
      <c r="K230">
        <v>103</v>
      </c>
      <c r="L230">
        <v>0</v>
      </c>
    </row>
    <row r="231" spans="9:12" x14ac:dyDescent="0.3">
      <c r="I231">
        <v>30878</v>
      </c>
      <c r="J231" t="s">
        <v>20</v>
      </c>
      <c r="K231">
        <v>1342</v>
      </c>
      <c r="L231">
        <v>1342</v>
      </c>
    </row>
    <row r="232" spans="9:12" x14ac:dyDescent="0.3">
      <c r="I232">
        <v>30877</v>
      </c>
      <c r="J232" t="s">
        <v>18</v>
      </c>
      <c r="K232">
        <v>532</v>
      </c>
      <c r="L232">
        <v>0</v>
      </c>
    </row>
    <row r="233" spans="9:12" x14ac:dyDescent="0.3">
      <c r="I233">
        <v>30876</v>
      </c>
      <c r="J233" t="s">
        <v>8</v>
      </c>
      <c r="K233">
        <v>2048</v>
      </c>
      <c r="L233">
        <v>0</v>
      </c>
    </row>
    <row r="234" spans="9:12" x14ac:dyDescent="0.3">
      <c r="I234">
        <v>30874</v>
      </c>
      <c r="J234" t="s">
        <v>9</v>
      </c>
      <c r="K234">
        <v>2020</v>
      </c>
      <c r="L234">
        <v>0</v>
      </c>
    </row>
    <row r="235" spans="9:12" x14ac:dyDescent="0.3">
      <c r="I235">
        <v>30873</v>
      </c>
      <c r="J235" t="s">
        <v>91</v>
      </c>
      <c r="K235">
        <v>565</v>
      </c>
      <c r="L235">
        <v>0</v>
      </c>
    </row>
    <row r="236" spans="9:12" x14ac:dyDescent="0.3">
      <c r="I236">
        <v>30871</v>
      </c>
      <c r="J236" t="s">
        <v>18</v>
      </c>
      <c r="K236">
        <v>510</v>
      </c>
      <c r="L236">
        <v>0</v>
      </c>
    </row>
    <row r="237" spans="9:12" x14ac:dyDescent="0.3">
      <c r="I237">
        <v>30868</v>
      </c>
      <c r="J237" t="s">
        <v>15</v>
      </c>
      <c r="K237">
        <v>504</v>
      </c>
      <c r="L237">
        <v>0</v>
      </c>
    </row>
    <row r="238" spans="9:12" x14ac:dyDescent="0.3">
      <c r="I238">
        <v>30865</v>
      </c>
      <c r="J238" t="s">
        <v>18</v>
      </c>
      <c r="K238">
        <v>575</v>
      </c>
      <c r="L238">
        <v>0</v>
      </c>
    </row>
    <row r="239" spans="9:12" x14ac:dyDescent="0.3">
      <c r="I239">
        <v>30862</v>
      </c>
      <c r="J239" t="s">
        <v>18</v>
      </c>
      <c r="K239">
        <v>752</v>
      </c>
      <c r="L239">
        <v>0</v>
      </c>
    </row>
    <row r="240" spans="9:12" x14ac:dyDescent="0.3">
      <c r="I240">
        <v>30861</v>
      </c>
      <c r="J240" t="s">
        <v>12</v>
      </c>
      <c r="K240">
        <v>471</v>
      </c>
      <c r="L240">
        <v>0</v>
      </c>
    </row>
    <row r="241" spans="9:12" x14ac:dyDescent="0.3">
      <c r="I241">
        <v>30860</v>
      </c>
      <c r="J241" t="s">
        <v>7</v>
      </c>
      <c r="K241">
        <v>215</v>
      </c>
      <c r="L241">
        <v>0</v>
      </c>
    </row>
    <row r="242" spans="9:12" x14ac:dyDescent="0.3">
      <c r="I242">
        <v>30857</v>
      </c>
      <c r="J242" t="s">
        <v>18</v>
      </c>
      <c r="K242">
        <v>505</v>
      </c>
      <c r="L242">
        <v>0</v>
      </c>
    </row>
    <row r="243" spans="9:12" x14ac:dyDescent="0.3">
      <c r="I243">
        <v>30856</v>
      </c>
      <c r="J243" t="s">
        <v>15</v>
      </c>
      <c r="K243">
        <v>600</v>
      </c>
      <c r="L243">
        <v>0</v>
      </c>
    </row>
    <row r="244" spans="9:12" x14ac:dyDescent="0.3">
      <c r="I244">
        <v>30854</v>
      </c>
      <c r="J244" t="s">
        <v>9</v>
      </c>
      <c r="K244">
        <v>2027</v>
      </c>
      <c r="L244">
        <v>0</v>
      </c>
    </row>
    <row r="245" spans="9:12" x14ac:dyDescent="0.3">
      <c r="I245">
        <v>30852</v>
      </c>
      <c r="J245" t="s">
        <v>12</v>
      </c>
      <c r="K245">
        <v>683.5</v>
      </c>
      <c r="L245">
        <v>683.5</v>
      </c>
    </row>
    <row r="246" spans="9:12" x14ac:dyDescent="0.3">
      <c r="I246">
        <v>30851</v>
      </c>
      <c r="J246" t="s">
        <v>11</v>
      </c>
      <c r="K246">
        <v>23</v>
      </c>
      <c r="L246">
        <v>0</v>
      </c>
    </row>
    <row r="247" spans="9:12" x14ac:dyDescent="0.3">
      <c r="I247">
        <v>30850</v>
      </c>
      <c r="J247" t="s">
        <v>9</v>
      </c>
      <c r="K247">
        <v>51</v>
      </c>
      <c r="L247">
        <v>0</v>
      </c>
    </row>
    <row r="248" spans="9:12" x14ac:dyDescent="0.3">
      <c r="I248">
        <v>30848</v>
      </c>
      <c r="J248" t="s">
        <v>20</v>
      </c>
      <c r="K248">
        <v>699</v>
      </c>
      <c r="L248">
        <v>0</v>
      </c>
    </row>
    <row r="249" spans="9:12" x14ac:dyDescent="0.3">
      <c r="I249">
        <v>30847</v>
      </c>
      <c r="J249" t="s">
        <v>12</v>
      </c>
      <c r="K249">
        <v>538</v>
      </c>
      <c r="L249">
        <v>0</v>
      </c>
    </row>
    <row r="250" spans="9:12" x14ac:dyDescent="0.3">
      <c r="I250">
        <v>30842</v>
      </c>
      <c r="J250" t="s">
        <v>20</v>
      </c>
      <c r="K250">
        <v>1018</v>
      </c>
      <c r="L250">
        <v>0</v>
      </c>
    </row>
    <row r="251" spans="9:12" x14ac:dyDescent="0.3">
      <c r="I251">
        <v>30841</v>
      </c>
      <c r="J251" t="s">
        <v>119</v>
      </c>
      <c r="K251">
        <v>211</v>
      </c>
      <c r="L251">
        <v>0</v>
      </c>
    </row>
    <row r="252" spans="9:12" x14ac:dyDescent="0.3">
      <c r="I252">
        <v>30839</v>
      </c>
      <c r="J252" t="s">
        <v>7</v>
      </c>
      <c r="K252">
        <v>0</v>
      </c>
      <c r="L252">
        <v>0</v>
      </c>
    </row>
    <row r="253" spans="9:12" x14ac:dyDescent="0.3">
      <c r="I253">
        <v>30836</v>
      </c>
      <c r="J253" t="s">
        <v>11</v>
      </c>
      <c r="K253">
        <v>626</v>
      </c>
      <c r="L253">
        <v>0</v>
      </c>
    </row>
    <row r="254" spans="9:12" x14ac:dyDescent="0.3">
      <c r="I254">
        <v>30834</v>
      </c>
      <c r="J254" t="s">
        <v>11</v>
      </c>
      <c r="K254">
        <v>0</v>
      </c>
      <c r="L254">
        <v>0</v>
      </c>
    </row>
    <row r="255" spans="9:12" x14ac:dyDescent="0.3">
      <c r="I255">
        <v>30832</v>
      </c>
      <c r="J255" t="s">
        <v>18</v>
      </c>
      <c r="K255">
        <v>1022</v>
      </c>
      <c r="L255">
        <v>0</v>
      </c>
    </row>
    <row r="256" spans="9:12" x14ac:dyDescent="0.3">
      <c r="I256">
        <v>30830</v>
      </c>
      <c r="J256" t="s">
        <v>20</v>
      </c>
      <c r="K256">
        <v>473</v>
      </c>
      <c r="L256">
        <v>0</v>
      </c>
    </row>
    <row r="257" spans="9:12" x14ac:dyDescent="0.3">
      <c r="I257">
        <v>30820</v>
      </c>
      <c r="J257" t="s">
        <v>18</v>
      </c>
      <c r="K257">
        <v>1217</v>
      </c>
      <c r="L257">
        <v>0</v>
      </c>
    </row>
    <row r="258" spans="9:12" x14ac:dyDescent="0.3">
      <c r="I258">
        <v>30818</v>
      </c>
      <c r="J258" t="s">
        <v>15</v>
      </c>
      <c r="K258">
        <v>572</v>
      </c>
      <c r="L258">
        <v>0</v>
      </c>
    </row>
    <row r="259" spans="9:12" x14ac:dyDescent="0.3">
      <c r="I259">
        <v>30814</v>
      </c>
      <c r="J259" t="s">
        <v>20</v>
      </c>
      <c r="K259">
        <v>608</v>
      </c>
      <c r="L259">
        <v>0</v>
      </c>
    </row>
    <row r="260" spans="9:12" x14ac:dyDescent="0.3">
      <c r="I260">
        <v>30807</v>
      </c>
      <c r="J260" t="s">
        <v>15</v>
      </c>
      <c r="K260">
        <v>74</v>
      </c>
      <c r="L260">
        <v>0</v>
      </c>
    </row>
    <row r="261" spans="9:12" x14ac:dyDescent="0.3">
      <c r="I261">
        <v>30805</v>
      </c>
      <c r="J261" t="s">
        <v>133</v>
      </c>
      <c r="K261">
        <v>0</v>
      </c>
      <c r="L261">
        <v>0</v>
      </c>
    </row>
    <row r="262" spans="9:12" x14ac:dyDescent="0.3">
      <c r="I262">
        <v>30799</v>
      </c>
      <c r="J262" t="s">
        <v>8</v>
      </c>
      <c r="K262">
        <v>1464.7</v>
      </c>
      <c r="L262">
        <v>0</v>
      </c>
    </row>
    <row r="263" spans="9:12" x14ac:dyDescent="0.3">
      <c r="I263">
        <v>30798</v>
      </c>
      <c r="J263" t="s">
        <v>18</v>
      </c>
      <c r="K263">
        <v>68</v>
      </c>
      <c r="L263">
        <v>0</v>
      </c>
    </row>
    <row r="264" spans="9:12" x14ac:dyDescent="0.3">
      <c r="I264">
        <v>30792</v>
      </c>
      <c r="J264" t="s">
        <v>15</v>
      </c>
      <c r="K264">
        <v>38</v>
      </c>
      <c r="L264">
        <v>0</v>
      </c>
    </row>
    <row r="265" spans="9:12" x14ac:dyDescent="0.3">
      <c r="I265">
        <v>30788</v>
      </c>
      <c r="J265" t="s">
        <v>20</v>
      </c>
      <c r="K265">
        <v>935</v>
      </c>
      <c r="L265">
        <v>0</v>
      </c>
    </row>
    <row r="266" spans="9:12" x14ac:dyDescent="0.3">
      <c r="I266">
        <v>30787</v>
      </c>
      <c r="J266" t="s">
        <v>119</v>
      </c>
      <c r="K266">
        <v>695</v>
      </c>
      <c r="L266">
        <v>0</v>
      </c>
    </row>
    <row r="267" spans="9:12" x14ac:dyDescent="0.3">
      <c r="I267">
        <v>30780</v>
      </c>
      <c r="J267" t="s">
        <v>15</v>
      </c>
      <c r="K267">
        <v>1261</v>
      </c>
      <c r="L267">
        <v>0</v>
      </c>
    </row>
    <row r="268" spans="9:12" x14ac:dyDescent="0.3">
      <c r="I268">
        <v>30776</v>
      </c>
      <c r="J268" t="s">
        <v>18</v>
      </c>
      <c r="K268">
        <v>705</v>
      </c>
      <c r="L268">
        <v>0</v>
      </c>
    </row>
    <row r="269" spans="9:12" x14ac:dyDescent="0.3">
      <c r="I269">
        <v>30772</v>
      </c>
      <c r="J269" t="s">
        <v>15</v>
      </c>
      <c r="K269">
        <v>1072</v>
      </c>
      <c r="L269">
        <v>0</v>
      </c>
    </row>
    <row r="270" spans="9:12" x14ac:dyDescent="0.3">
      <c r="I270">
        <v>30769</v>
      </c>
      <c r="J270" t="s">
        <v>91</v>
      </c>
      <c r="K270">
        <v>173</v>
      </c>
      <c r="L270">
        <v>0</v>
      </c>
    </row>
    <row r="271" spans="9:12" x14ac:dyDescent="0.3">
      <c r="I271">
        <v>30768</v>
      </c>
      <c r="J271" t="s">
        <v>15</v>
      </c>
      <c r="K271">
        <v>172</v>
      </c>
      <c r="L271">
        <v>0</v>
      </c>
    </row>
    <row r="272" spans="9:12" x14ac:dyDescent="0.3">
      <c r="I272">
        <v>30767</v>
      </c>
      <c r="J272" t="s">
        <v>9</v>
      </c>
      <c r="K272">
        <v>1147</v>
      </c>
      <c r="L272">
        <v>0</v>
      </c>
    </row>
    <row r="273" spans="9:12" x14ac:dyDescent="0.3">
      <c r="I273">
        <v>30765</v>
      </c>
      <c r="J273" t="s">
        <v>15</v>
      </c>
      <c r="K273">
        <v>27</v>
      </c>
      <c r="L273">
        <v>0</v>
      </c>
    </row>
    <row r="274" spans="9:12" x14ac:dyDescent="0.3">
      <c r="I274">
        <v>30761</v>
      </c>
      <c r="J274" t="s">
        <v>173</v>
      </c>
      <c r="K274">
        <v>492</v>
      </c>
      <c r="L274">
        <v>0</v>
      </c>
    </row>
    <row r="275" spans="9:12" x14ac:dyDescent="0.3">
      <c r="I275">
        <v>30760</v>
      </c>
      <c r="J275" t="s">
        <v>7</v>
      </c>
      <c r="K275">
        <v>0</v>
      </c>
      <c r="L275">
        <v>0</v>
      </c>
    </row>
    <row r="276" spans="9:12" x14ac:dyDescent="0.3">
      <c r="I276">
        <v>30759</v>
      </c>
      <c r="J276" t="s">
        <v>173</v>
      </c>
      <c r="K276">
        <v>453</v>
      </c>
      <c r="L276">
        <v>0</v>
      </c>
    </row>
    <row r="277" spans="9:12" x14ac:dyDescent="0.3">
      <c r="I277">
        <v>30757</v>
      </c>
      <c r="J277" t="s">
        <v>9</v>
      </c>
      <c r="K277">
        <v>790</v>
      </c>
      <c r="L277">
        <v>0</v>
      </c>
    </row>
    <row r="278" spans="9:12" x14ac:dyDescent="0.3">
      <c r="I278">
        <v>30756</v>
      </c>
      <c r="J278" t="s">
        <v>7</v>
      </c>
      <c r="K278">
        <v>0</v>
      </c>
      <c r="L278">
        <v>0</v>
      </c>
    </row>
    <row r="279" spans="9:12" x14ac:dyDescent="0.3">
      <c r="I279">
        <v>30754</v>
      </c>
      <c r="J279" t="s">
        <v>133</v>
      </c>
      <c r="K279">
        <v>25</v>
      </c>
      <c r="L279">
        <v>0</v>
      </c>
    </row>
    <row r="280" spans="9:12" x14ac:dyDescent="0.3">
      <c r="I280">
        <v>30752</v>
      </c>
      <c r="J280" t="s">
        <v>12</v>
      </c>
      <c r="K280">
        <v>686</v>
      </c>
      <c r="L280">
        <v>0</v>
      </c>
    </row>
    <row r="281" spans="9:12" x14ac:dyDescent="0.3">
      <c r="I281">
        <v>30750</v>
      </c>
      <c r="J281" t="s">
        <v>15</v>
      </c>
      <c r="K281">
        <v>522</v>
      </c>
      <c r="L281">
        <v>0</v>
      </c>
    </row>
    <row r="282" spans="9:12" x14ac:dyDescent="0.3">
      <c r="I282">
        <v>30747</v>
      </c>
      <c r="J282" t="s">
        <v>8</v>
      </c>
      <c r="K282">
        <v>2783.8</v>
      </c>
      <c r="L282">
        <v>0</v>
      </c>
    </row>
    <row r="283" spans="9:12" x14ac:dyDescent="0.3">
      <c r="I283">
        <v>30746</v>
      </c>
      <c r="J283" t="s">
        <v>15</v>
      </c>
      <c r="K283">
        <v>50</v>
      </c>
      <c r="L283">
        <v>50</v>
      </c>
    </row>
    <row r="284" spans="9:12" x14ac:dyDescent="0.3">
      <c r="I284">
        <v>30743</v>
      </c>
      <c r="J284" t="s">
        <v>18</v>
      </c>
      <c r="K284">
        <v>2107</v>
      </c>
      <c r="L284">
        <v>0</v>
      </c>
    </row>
    <row r="285" spans="9:12" x14ac:dyDescent="0.3">
      <c r="I285">
        <v>30737</v>
      </c>
      <c r="J285" t="s">
        <v>11</v>
      </c>
      <c r="K285">
        <v>0</v>
      </c>
      <c r="L285">
        <v>0</v>
      </c>
    </row>
    <row r="286" spans="9:12" x14ac:dyDescent="0.3">
      <c r="I286">
        <v>30736</v>
      </c>
      <c r="J286" t="s">
        <v>11</v>
      </c>
      <c r="K286">
        <v>0</v>
      </c>
      <c r="L286">
        <v>0</v>
      </c>
    </row>
    <row r="287" spans="9:12" x14ac:dyDescent="0.3">
      <c r="I287">
        <v>30735</v>
      </c>
      <c r="J287" t="s">
        <v>15</v>
      </c>
      <c r="K287">
        <v>41</v>
      </c>
      <c r="L287">
        <v>0</v>
      </c>
    </row>
    <row r="288" spans="9:12" x14ac:dyDescent="0.3">
      <c r="I288">
        <v>30734</v>
      </c>
      <c r="J288" t="s">
        <v>173</v>
      </c>
      <c r="K288">
        <v>359</v>
      </c>
      <c r="L288">
        <v>0</v>
      </c>
    </row>
    <row r="289" spans="9:12" x14ac:dyDescent="0.3">
      <c r="I289">
        <v>30723</v>
      </c>
      <c r="J289" t="s">
        <v>15</v>
      </c>
      <c r="K289">
        <v>0</v>
      </c>
      <c r="L289">
        <v>0</v>
      </c>
    </row>
    <row r="290" spans="9:12" x14ac:dyDescent="0.3">
      <c r="I290">
        <v>30720</v>
      </c>
      <c r="J290" t="s">
        <v>173</v>
      </c>
      <c r="K290">
        <v>69</v>
      </c>
      <c r="L290">
        <v>69</v>
      </c>
    </row>
    <row r="291" spans="9:12" x14ac:dyDescent="0.3">
      <c r="I291">
        <v>30717</v>
      </c>
      <c r="J291" t="s">
        <v>15</v>
      </c>
      <c r="K291">
        <v>468</v>
      </c>
      <c r="L291">
        <v>0</v>
      </c>
    </row>
    <row r="292" spans="9:12" x14ac:dyDescent="0.3">
      <c r="I292">
        <v>30716</v>
      </c>
      <c r="J292" t="s">
        <v>173</v>
      </c>
      <c r="K292">
        <v>242</v>
      </c>
      <c r="L292">
        <v>0</v>
      </c>
    </row>
    <row r="293" spans="9:12" x14ac:dyDescent="0.3">
      <c r="I293">
        <v>30706</v>
      </c>
      <c r="J293" t="s">
        <v>18</v>
      </c>
      <c r="K293">
        <v>4454</v>
      </c>
      <c r="L293">
        <v>0</v>
      </c>
    </row>
    <row r="294" spans="9:12" x14ac:dyDescent="0.3">
      <c r="I294">
        <v>30701</v>
      </c>
      <c r="J294" t="s">
        <v>18</v>
      </c>
      <c r="K294">
        <v>1013</v>
      </c>
      <c r="L294">
        <v>0</v>
      </c>
    </row>
    <row r="295" spans="9:12" x14ac:dyDescent="0.3">
      <c r="I295">
        <v>30698</v>
      </c>
      <c r="J295" t="s">
        <v>7</v>
      </c>
      <c r="K295">
        <v>0</v>
      </c>
      <c r="L295">
        <v>0</v>
      </c>
    </row>
    <row r="296" spans="9:12" x14ac:dyDescent="0.3">
      <c r="I296">
        <v>30688</v>
      </c>
      <c r="J296" t="s">
        <v>20</v>
      </c>
      <c r="K296">
        <v>515</v>
      </c>
      <c r="L296">
        <v>515</v>
      </c>
    </row>
    <row r="297" spans="9:12" x14ac:dyDescent="0.3">
      <c r="I297">
        <v>30687</v>
      </c>
      <c r="J297" t="s">
        <v>7</v>
      </c>
      <c r="K297">
        <v>0</v>
      </c>
      <c r="L297">
        <v>0</v>
      </c>
    </row>
    <row r="298" spans="9:12" x14ac:dyDescent="0.3">
      <c r="I298">
        <v>30671</v>
      </c>
      <c r="J298" t="s">
        <v>7</v>
      </c>
      <c r="K298">
        <v>0</v>
      </c>
      <c r="L298">
        <v>0</v>
      </c>
    </row>
    <row r="299" spans="9:12" x14ac:dyDescent="0.3">
      <c r="I299">
        <v>30669</v>
      </c>
      <c r="J299" t="s">
        <v>7</v>
      </c>
      <c r="K299">
        <v>0</v>
      </c>
      <c r="L299">
        <v>0</v>
      </c>
    </row>
    <row r="300" spans="9:12" x14ac:dyDescent="0.3">
      <c r="I300">
        <v>30666</v>
      </c>
      <c r="J300" t="s">
        <v>18</v>
      </c>
      <c r="K300">
        <v>456</v>
      </c>
      <c r="L300">
        <v>0</v>
      </c>
    </row>
    <row r="301" spans="9:12" x14ac:dyDescent="0.3">
      <c r="I301">
        <v>30662</v>
      </c>
      <c r="J301" t="s">
        <v>7</v>
      </c>
      <c r="K301">
        <v>0</v>
      </c>
      <c r="L301">
        <v>0</v>
      </c>
    </row>
    <row r="302" spans="9:12" x14ac:dyDescent="0.3">
      <c r="I302">
        <v>30660</v>
      </c>
      <c r="J302" t="s">
        <v>15</v>
      </c>
      <c r="K302">
        <v>-31</v>
      </c>
      <c r="L302">
        <v>0</v>
      </c>
    </row>
    <row r="303" spans="9:12" x14ac:dyDescent="0.3">
      <c r="I303">
        <v>30657</v>
      </c>
      <c r="J303" t="s">
        <v>8</v>
      </c>
      <c r="K303">
        <v>0</v>
      </c>
      <c r="L303">
        <v>0</v>
      </c>
    </row>
    <row r="304" spans="9:12" x14ac:dyDescent="0.3">
      <c r="I304">
        <v>30655</v>
      </c>
      <c r="J304" t="s">
        <v>8</v>
      </c>
      <c r="K304">
        <v>0</v>
      </c>
      <c r="L304">
        <v>0</v>
      </c>
    </row>
    <row r="305" spans="9:12" x14ac:dyDescent="0.3">
      <c r="I305">
        <v>30652</v>
      </c>
      <c r="J305" t="s">
        <v>173</v>
      </c>
      <c r="K305">
        <v>456</v>
      </c>
      <c r="L305">
        <v>0</v>
      </c>
    </row>
    <row r="306" spans="9:12" x14ac:dyDescent="0.3">
      <c r="I306">
        <v>30646</v>
      </c>
      <c r="J306" t="s">
        <v>15</v>
      </c>
      <c r="K306">
        <v>0</v>
      </c>
      <c r="L306">
        <v>0</v>
      </c>
    </row>
    <row r="307" spans="9:12" x14ac:dyDescent="0.3">
      <c r="I307">
        <v>30643</v>
      </c>
      <c r="J307" t="s">
        <v>11</v>
      </c>
      <c r="K307">
        <v>23</v>
      </c>
      <c r="L307">
        <v>0</v>
      </c>
    </row>
    <row r="308" spans="9:12" x14ac:dyDescent="0.3">
      <c r="I308">
        <v>30636</v>
      </c>
      <c r="J308" t="s">
        <v>173</v>
      </c>
      <c r="K308">
        <v>212</v>
      </c>
      <c r="L308">
        <v>0</v>
      </c>
    </row>
    <row r="309" spans="9:12" x14ac:dyDescent="0.3">
      <c r="I309">
        <v>30632</v>
      </c>
      <c r="J309" t="s">
        <v>91</v>
      </c>
      <c r="K309">
        <v>546</v>
      </c>
      <c r="L309">
        <v>0</v>
      </c>
    </row>
    <row r="310" spans="9:12" x14ac:dyDescent="0.3">
      <c r="I310">
        <v>30631</v>
      </c>
      <c r="J310" t="s">
        <v>91</v>
      </c>
      <c r="K310">
        <v>120</v>
      </c>
      <c r="L310">
        <v>0</v>
      </c>
    </row>
    <row r="311" spans="9:12" x14ac:dyDescent="0.3">
      <c r="I311">
        <v>30625</v>
      </c>
      <c r="J311" t="s">
        <v>7</v>
      </c>
      <c r="K311">
        <v>1821</v>
      </c>
      <c r="L311">
        <v>0</v>
      </c>
    </row>
    <row r="312" spans="9:12" x14ac:dyDescent="0.3">
      <c r="I312">
        <v>30615</v>
      </c>
      <c r="J312" t="s">
        <v>91</v>
      </c>
      <c r="K312">
        <v>690</v>
      </c>
      <c r="L312">
        <v>0</v>
      </c>
    </row>
    <row r="313" spans="9:12" x14ac:dyDescent="0.3">
      <c r="I313">
        <v>30605</v>
      </c>
      <c r="J313" t="s">
        <v>8</v>
      </c>
      <c r="K313">
        <v>798</v>
      </c>
      <c r="L313">
        <v>0</v>
      </c>
    </row>
    <row r="314" spans="9:12" x14ac:dyDescent="0.3">
      <c r="I314">
        <v>30590</v>
      </c>
      <c r="J314" t="s">
        <v>91</v>
      </c>
      <c r="K314">
        <v>578.5</v>
      </c>
      <c r="L314">
        <v>0</v>
      </c>
    </row>
    <row r="315" spans="9:12" x14ac:dyDescent="0.3">
      <c r="I315">
        <v>30586</v>
      </c>
      <c r="J315" t="s">
        <v>7</v>
      </c>
      <c r="K315">
        <v>0</v>
      </c>
      <c r="L315">
        <v>0</v>
      </c>
    </row>
    <row r="316" spans="9:12" x14ac:dyDescent="0.3">
      <c r="I316">
        <v>30584</v>
      </c>
      <c r="J316" t="s">
        <v>91</v>
      </c>
      <c r="K316">
        <v>1384</v>
      </c>
      <c r="L316">
        <v>0</v>
      </c>
    </row>
    <row r="317" spans="9:12" x14ac:dyDescent="0.3">
      <c r="I317">
        <v>30581</v>
      </c>
      <c r="J317" t="s">
        <v>91</v>
      </c>
      <c r="K317">
        <v>488</v>
      </c>
      <c r="L317">
        <v>0</v>
      </c>
    </row>
    <row r="318" spans="9:12" x14ac:dyDescent="0.3">
      <c r="I318">
        <v>30571</v>
      </c>
      <c r="J318" t="s">
        <v>7</v>
      </c>
      <c r="K318">
        <v>0</v>
      </c>
      <c r="L318">
        <v>0</v>
      </c>
    </row>
    <row r="319" spans="9:12" x14ac:dyDescent="0.3">
      <c r="I319">
        <v>30554</v>
      </c>
      <c r="J319" t="s">
        <v>7</v>
      </c>
      <c r="K319">
        <v>0</v>
      </c>
      <c r="L319">
        <v>0</v>
      </c>
    </row>
    <row r="320" spans="9:12" x14ac:dyDescent="0.3">
      <c r="I320">
        <v>30552</v>
      </c>
      <c r="J320" t="s">
        <v>20</v>
      </c>
      <c r="K320">
        <v>-5</v>
      </c>
      <c r="L320">
        <v>0</v>
      </c>
    </row>
    <row r="321" spans="9:12" x14ac:dyDescent="0.3">
      <c r="I321">
        <v>30541</v>
      </c>
      <c r="J321" t="s">
        <v>173</v>
      </c>
      <c r="K321">
        <v>512</v>
      </c>
      <c r="L321">
        <v>0</v>
      </c>
    </row>
    <row r="322" spans="9:12" x14ac:dyDescent="0.3">
      <c r="I322">
        <v>30508</v>
      </c>
      <c r="J322" t="s">
        <v>91</v>
      </c>
      <c r="K322">
        <v>0</v>
      </c>
      <c r="L322">
        <v>0</v>
      </c>
    </row>
    <row r="323" spans="9:12" x14ac:dyDescent="0.3">
      <c r="I323">
        <v>30505</v>
      </c>
      <c r="J323" t="s">
        <v>7</v>
      </c>
      <c r="K323">
        <v>0</v>
      </c>
      <c r="L323">
        <v>0</v>
      </c>
    </row>
    <row r="324" spans="9:12" x14ac:dyDescent="0.3">
      <c r="I324">
        <v>30502</v>
      </c>
      <c r="J324" t="s">
        <v>91</v>
      </c>
      <c r="K324">
        <v>894</v>
      </c>
      <c r="L324">
        <v>0</v>
      </c>
    </row>
    <row r="325" spans="9:12" x14ac:dyDescent="0.3">
      <c r="I325">
        <v>30501</v>
      </c>
      <c r="J325" t="s">
        <v>8</v>
      </c>
      <c r="K325">
        <v>0</v>
      </c>
      <c r="L325">
        <v>0</v>
      </c>
    </row>
    <row r="326" spans="9:12" x14ac:dyDescent="0.3">
      <c r="I326">
        <v>30499</v>
      </c>
      <c r="J326" t="s">
        <v>7</v>
      </c>
      <c r="K326">
        <v>0</v>
      </c>
      <c r="L326">
        <v>0</v>
      </c>
    </row>
    <row r="327" spans="9:12" x14ac:dyDescent="0.3">
      <c r="I327">
        <v>30494</v>
      </c>
      <c r="J327" t="s">
        <v>91</v>
      </c>
      <c r="K327">
        <v>242</v>
      </c>
      <c r="L327">
        <v>0</v>
      </c>
    </row>
    <row r="328" spans="9:12" x14ac:dyDescent="0.3">
      <c r="I328">
        <v>30487</v>
      </c>
      <c r="J328" t="s">
        <v>11</v>
      </c>
      <c r="K328">
        <v>-5</v>
      </c>
      <c r="L328">
        <v>0</v>
      </c>
    </row>
    <row r="329" spans="9:12" x14ac:dyDescent="0.3">
      <c r="I329">
        <v>30484</v>
      </c>
      <c r="J329" t="s">
        <v>20</v>
      </c>
      <c r="K329">
        <v>0</v>
      </c>
      <c r="L329">
        <v>0</v>
      </c>
    </row>
    <row r="330" spans="9:12" x14ac:dyDescent="0.3">
      <c r="I330">
        <v>30482</v>
      </c>
      <c r="J330" t="s">
        <v>15</v>
      </c>
      <c r="K330">
        <v>-5</v>
      </c>
      <c r="L330">
        <v>0</v>
      </c>
    </row>
    <row r="331" spans="9:12" x14ac:dyDescent="0.3">
      <c r="I331">
        <v>30481</v>
      </c>
      <c r="J331" t="s">
        <v>18</v>
      </c>
      <c r="K331">
        <v>0</v>
      </c>
      <c r="L331">
        <v>0</v>
      </c>
    </row>
    <row r="332" spans="9:12" x14ac:dyDescent="0.3">
      <c r="I332">
        <v>30471</v>
      </c>
      <c r="J332" t="s">
        <v>7</v>
      </c>
      <c r="K332">
        <v>0</v>
      </c>
      <c r="L332">
        <v>0</v>
      </c>
    </row>
    <row r="333" spans="9:12" x14ac:dyDescent="0.3">
      <c r="I333">
        <v>30465</v>
      </c>
      <c r="J333" t="s">
        <v>91</v>
      </c>
      <c r="K333">
        <v>292</v>
      </c>
      <c r="L333">
        <v>0</v>
      </c>
    </row>
    <row r="334" spans="9:12" x14ac:dyDescent="0.3">
      <c r="I334">
        <v>30437</v>
      </c>
      <c r="J334" t="s">
        <v>91</v>
      </c>
      <c r="K334">
        <v>-71</v>
      </c>
      <c r="L334">
        <v>0</v>
      </c>
    </row>
    <row r="335" spans="9:12" x14ac:dyDescent="0.3">
      <c r="I335">
        <v>30430</v>
      </c>
      <c r="J335" t="s">
        <v>53</v>
      </c>
      <c r="K335">
        <v>-15</v>
      </c>
      <c r="L335">
        <v>457</v>
      </c>
    </row>
    <row r="336" spans="9:12" x14ac:dyDescent="0.3">
      <c r="I336">
        <v>30427</v>
      </c>
      <c r="J336" t="s">
        <v>53</v>
      </c>
      <c r="K336">
        <v>0</v>
      </c>
      <c r="L336">
        <v>0</v>
      </c>
    </row>
    <row r="337" spans="9:12" x14ac:dyDescent="0.3">
      <c r="I337">
        <v>30425</v>
      </c>
      <c r="J337" t="s">
        <v>91</v>
      </c>
      <c r="K337">
        <v>451</v>
      </c>
      <c r="L337">
        <v>0</v>
      </c>
    </row>
    <row r="338" spans="9:12" x14ac:dyDescent="0.3">
      <c r="I338">
        <v>30421</v>
      </c>
      <c r="J338" t="s">
        <v>91</v>
      </c>
      <c r="K338">
        <v>466</v>
      </c>
      <c r="L338">
        <v>0</v>
      </c>
    </row>
    <row r="339" spans="9:12" x14ac:dyDescent="0.3">
      <c r="I339">
        <v>30395</v>
      </c>
      <c r="J339" t="s">
        <v>15</v>
      </c>
      <c r="K339">
        <v>0</v>
      </c>
      <c r="L339">
        <v>0</v>
      </c>
    </row>
    <row r="340" spans="9:12" x14ac:dyDescent="0.3">
      <c r="I340">
        <v>30389</v>
      </c>
      <c r="J340" t="s">
        <v>18</v>
      </c>
      <c r="K340">
        <v>0</v>
      </c>
      <c r="L340">
        <v>0</v>
      </c>
    </row>
    <row r="341" spans="9:12" x14ac:dyDescent="0.3">
      <c r="I341">
        <v>30381</v>
      </c>
      <c r="J341" t="s">
        <v>53</v>
      </c>
      <c r="K341">
        <v>0</v>
      </c>
      <c r="L341">
        <v>0</v>
      </c>
    </row>
    <row r="342" spans="9:12" x14ac:dyDescent="0.3">
      <c r="I342">
        <v>30368</v>
      </c>
      <c r="J342" t="s">
        <v>91</v>
      </c>
      <c r="K342">
        <v>1501</v>
      </c>
      <c r="L342">
        <v>0</v>
      </c>
    </row>
    <row r="343" spans="9:12" x14ac:dyDescent="0.3">
      <c r="I343">
        <v>30350</v>
      </c>
      <c r="J343" t="s">
        <v>53</v>
      </c>
      <c r="K343">
        <v>0</v>
      </c>
      <c r="L343">
        <v>0</v>
      </c>
    </row>
    <row r="344" spans="9:12" x14ac:dyDescent="0.3">
      <c r="I344">
        <v>30348</v>
      </c>
      <c r="J344" t="s">
        <v>7</v>
      </c>
      <c r="K344">
        <v>0</v>
      </c>
      <c r="L344">
        <v>505</v>
      </c>
    </row>
    <row r="345" spans="9:12" x14ac:dyDescent="0.3">
      <c r="I345">
        <v>30330</v>
      </c>
      <c r="J345" t="s">
        <v>20</v>
      </c>
      <c r="K345">
        <v>0</v>
      </c>
      <c r="L345">
        <v>0</v>
      </c>
    </row>
    <row r="346" spans="9:12" x14ac:dyDescent="0.3">
      <c r="I346">
        <v>30326</v>
      </c>
      <c r="J346" t="s">
        <v>7</v>
      </c>
      <c r="K346">
        <v>0</v>
      </c>
      <c r="L346">
        <v>0</v>
      </c>
    </row>
    <row r="347" spans="9:12" x14ac:dyDescent="0.3">
      <c r="I347">
        <v>30317</v>
      </c>
      <c r="J347" t="s">
        <v>20</v>
      </c>
      <c r="K347">
        <v>0</v>
      </c>
      <c r="L347">
        <v>0</v>
      </c>
    </row>
    <row r="348" spans="9:12" x14ac:dyDescent="0.3">
      <c r="I348">
        <v>30314</v>
      </c>
      <c r="J348" t="s">
        <v>7</v>
      </c>
      <c r="K348">
        <v>-30</v>
      </c>
      <c r="L348">
        <v>0</v>
      </c>
    </row>
    <row r="349" spans="9:12" x14ac:dyDescent="0.3">
      <c r="I349">
        <v>30294</v>
      </c>
      <c r="J349" t="s">
        <v>7</v>
      </c>
      <c r="K349">
        <v>0</v>
      </c>
      <c r="L349">
        <v>0</v>
      </c>
    </row>
    <row r="350" spans="9:12" x14ac:dyDescent="0.3">
      <c r="I350">
        <v>30288</v>
      </c>
      <c r="J350" t="s">
        <v>9</v>
      </c>
      <c r="K350">
        <v>0</v>
      </c>
      <c r="L350">
        <v>0</v>
      </c>
    </row>
    <row r="351" spans="9:12" x14ac:dyDescent="0.3">
      <c r="I351">
        <v>30279</v>
      </c>
      <c r="J351" t="s">
        <v>119</v>
      </c>
      <c r="K351">
        <v>0</v>
      </c>
      <c r="L351">
        <v>0</v>
      </c>
    </row>
    <row r="352" spans="9:12" x14ac:dyDescent="0.3">
      <c r="I352">
        <v>30276</v>
      </c>
      <c r="J352" t="s">
        <v>7</v>
      </c>
      <c r="K352">
        <v>0</v>
      </c>
      <c r="L352">
        <v>0</v>
      </c>
    </row>
    <row r="353" spans="9:12" x14ac:dyDescent="0.3">
      <c r="I353">
        <v>30240</v>
      </c>
      <c r="J353" t="s">
        <v>7</v>
      </c>
      <c r="K353">
        <v>-23</v>
      </c>
      <c r="L353">
        <v>0</v>
      </c>
    </row>
    <row r="354" spans="9:12" x14ac:dyDescent="0.3">
      <c r="I354">
        <v>30228</v>
      </c>
      <c r="J354" t="s">
        <v>7</v>
      </c>
      <c r="K354">
        <v>0</v>
      </c>
      <c r="L354">
        <v>0</v>
      </c>
    </row>
    <row r="355" spans="9:12" x14ac:dyDescent="0.3">
      <c r="I355">
        <v>30223</v>
      </c>
      <c r="J355" t="s">
        <v>11</v>
      </c>
      <c r="K355">
        <v>689</v>
      </c>
      <c r="L355">
        <v>0</v>
      </c>
    </row>
    <row r="356" spans="9:12" x14ac:dyDescent="0.3">
      <c r="I356">
        <v>30213</v>
      </c>
      <c r="J356" t="s">
        <v>7</v>
      </c>
      <c r="K356">
        <v>0</v>
      </c>
      <c r="L356">
        <v>0</v>
      </c>
    </row>
    <row r="357" spans="9:12" x14ac:dyDescent="0.3">
      <c r="I357">
        <v>30208</v>
      </c>
      <c r="J357" t="s">
        <v>18</v>
      </c>
      <c r="K357">
        <v>0</v>
      </c>
      <c r="L357">
        <v>0</v>
      </c>
    </row>
    <row r="358" spans="9:12" x14ac:dyDescent="0.3">
      <c r="I358">
        <v>30195</v>
      </c>
      <c r="J358" t="s">
        <v>20</v>
      </c>
      <c r="K358">
        <v>-39</v>
      </c>
      <c r="L358">
        <v>0</v>
      </c>
    </row>
    <row r="359" spans="9:12" x14ac:dyDescent="0.3">
      <c r="I359">
        <v>30194</v>
      </c>
      <c r="J359" t="s">
        <v>7</v>
      </c>
      <c r="K359">
        <v>0</v>
      </c>
      <c r="L359">
        <v>0</v>
      </c>
    </row>
    <row r="360" spans="9:12" x14ac:dyDescent="0.3">
      <c r="I360">
        <v>30099</v>
      </c>
      <c r="J360" t="s">
        <v>91</v>
      </c>
      <c r="K360">
        <v>0</v>
      </c>
      <c r="L360">
        <v>0</v>
      </c>
    </row>
  </sheetData>
  <conditionalFormatting sqref="A1:A1048576">
    <cfRule type="duplicateValues" dxfId="82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373A9-5706-4B84-A876-5233F6EAA07A}">
  <dimension ref="A1:Q420"/>
  <sheetViews>
    <sheetView workbookViewId="0">
      <selection activeCell="O5" sqref="O5:Q5"/>
      <pivotSelection pane="bottomRight" showHeader="1" extendable="1" axis="axisRow" max="87" activeRow="4" activeCol="14" previousRow="4" previousCol="14" click="1" r:id="rId1">
        <pivotArea dataOnly="0" fieldPosition="0">
          <references count="1">
            <reference field="0" count="1">
              <x v="0"/>
            </reference>
          </references>
        </pivotArea>
      </pivotSelection>
    </sheetView>
  </sheetViews>
  <sheetFormatPr defaultRowHeight="19.2" x14ac:dyDescent="0.45"/>
  <cols>
    <col min="3" max="3" width="9.5546875" customWidth="1"/>
    <col min="11" max="11" width="9.5546875" customWidth="1"/>
    <col min="15" max="15" width="16.6640625" style="93" bestFit="1" customWidth="1"/>
    <col min="16" max="16" width="19.77734375" style="93" bestFit="1" customWidth="1"/>
    <col min="17" max="17" width="17.77734375" style="93" bestFit="1" customWidth="1"/>
  </cols>
  <sheetData>
    <row r="1" spans="1:17" x14ac:dyDescent="0.45">
      <c r="O1" s="93" t="s">
        <v>189</v>
      </c>
    </row>
    <row r="2" spans="1:17" ht="16.2" x14ac:dyDescent="0.35">
      <c r="A2" t="s">
        <v>23</v>
      </c>
      <c r="B2" t="s">
        <v>0</v>
      </c>
      <c r="C2" t="s">
        <v>25</v>
      </c>
      <c r="D2" t="s">
        <v>26</v>
      </c>
      <c r="I2" t="s">
        <v>23</v>
      </c>
      <c r="J2" t="s">
        <v>0</v>
      </c>
      <c r="K2" t="s">
        <v>25</v>
      </c>
      <c r="L2" t="s">
        <v>26</v>
      </c>
      <c r="O2" s="94" t="s">
        <v>0</v>
      </c>
      <c r="P2" s="93" t="s">
        <v>28</v>
      </c>
    </row>
    <row r="3" spans="1:17" x14ac:dyDescent="0.45">
      <c r="A3">
        <v>31132</v>
      </c>
      <c r="B3" t="s">
        <v>183</v>
      </c>
      <c r="C3">
        <f>VLOOKUP(A3,Table99[],3,FALSE)</f>
        <v>861</v>
      </c>
      <c r="D3">
        <f>VLOOKUP(A3,Table99[],4,FALSE)</f>
        <v>0</v>
      </c>
      <c r="I3">
        <v>31201</v>
      </c>
      <c r="J3" t="s">
        <v>12</v>
      </c>
      <c r="K3">
        <v>654.5</v>
      </c>
      <c r="L3">
        <v>654.5</v>
      </c>
    </row>
    <row r="4" spans="1:17" ht="16.2" x14ac:dyDescent="0.35">
      <c r="A4">
        <v>31163</v>
      </c>
      <c r="B4" t="s">
        <v>183</v>
      </c>
      <c r="C4">
        <f>VLOOKUP(A4,Table99[],3,FALSE)</f>
        <v>23</v>
      </c>
      <c r="D4">
        <f>VLOOKUP(A4,Table99[],4,FALSE)</f>
        <v>0</v>
      </c>
      <c r="I4">
        <v>31200</v>
      </c>
      <c r="J4" t="s">
        <v>119</v>
      </c>
      <c r="K4">
        <v>67</v>
      </c>
      <c r="L4">
        <v>67</v>
      </c>
      <c r="O4" s="94" t="s">
        <v>29</v>
      </c>
      <c r="P4" s="93" t="s">
        <v>31</v>
      </c>
      <c r="Q4" s="93" t="s">
        <v>32</v>
      </c>
    </row>
    <row r="5" spans="1:17" ht="16.2" x14ac:dyDescent="0.35">
      <c r="A5">
        <v>31144</v>
      </c>
      <c r="B5" t="s">
        <v>183</v>
      </c>
      <c r="C5">
        <f>VLOOKUP(A5,Table99[],3,FALSE)</f>
        <v>588</v>
      </c>
      <c r="D5">
        <f>VLOOKUP(A5,Table99[],4,FALSE)</f>
        <v>0</v>
      </c>
      <c r="I5">
        <v>31199</v>
      </c>
      <c r="J5" t="s">
        <v>8</v>
      </c>
      <c r="K5">
        <v>999</v>
      </c>
      <c r="L5">
        <v>0</v>
      </c>
      <c r="O5" s="95">
        <v>30223</v>
      </c>
      <c r="P5" s="96">
        <v>689</v>
      </c>
      <c r="Q5" s="96">
        <v>0</v>
      </c>
    </row>
    <row r="6" spans="1:17" ht="16.2" x14ac:dyDescent="0.35">
      <c r="A6">
        <v>31012</v>
      </c>
      <c r="B6" t="s">
        <v>183</v>
      </c>
      <c r="C6">
        <f>VLOOKUP(A6,Table99[],3,FALSE)</f>
        <v>527</v>
      </c>
      <c r="D6">
        <f>VLOOKUP(A6,Table99[],4,FALSE)</f>
        <v>0</v>
      </c>
      <c r="I6">
        <v>31197</v>
      </c>
      <c r="J6" t="s">
        <v>11</v>
      </c>
      <c r="K6">
        <v>374</v>
      </c>
      <c r="L6">
        <v>0</v>
      </c>
      <c r="O6" s="95">
        <v>30967</v>
      </c>
      <c r="P6" s="96">
        <v>420</v>
      </c>
      <c r="Q6" s="96">
        <v>0</v>
      </c>
    </row>
    <row r="7" spans="1:17" ht="16.2" x14ac:dyDescent="0.35">
      <c r="A7">
        <v>31129</v>
      </c>
      <c r="B7" t="s">
        <v>183</v>
      </c>
      <c r="C7">
        <f>VLOOKUP(A7,Table99[],3,FALSE)</f>
        <v>571</v>
      </c>
      <c r="D7">
        <f>VLOOKUP(A7,Table99[],4,FALSE)</f>
        <v>0</v>
      </c>
      <c r="I7">
        <v>31195</v>
      </c>
      <c r="J7" t="s">
        <v>173</v>
      </c>
      <c r="K7">
        <v>250</v>
      </c>
      <c r="L7">
        <v>0</v>
      </c>
      <c r="O7" s="95">
        <v>30977</v>
      </c>
      <c r="P7" s="96">
        <v>460</v>
      </c>
      <c r="Q7" s="96">
        <v>0</v>
      </c>
    </row>
    <row r="8" spans="1:17" ht="16.2" x14ac:dyDescent="0.35">
      <c r="A8">
        <v>31153</v>
      </c>
      <c r="B8" t="s">
        <v>183</v>
      </c>
      <c r="C8">
        <f>VLOOKUP(A8,Table99[],3,FALSE)</f>
        <v>892</v>
      </c>
      <c r="D8">
        <f>VLOOKUP(A8,Table99[],4,FALSE)</f>
        <v>0</v>
      </c>
      <c r="I8">
        <v>31194</v>
      </c>
      <c r="J8" t="s">
        <v>187</v>
      </c>
      <c r="K8">
        <v>570</v>
      </c>
      <c r="L8">
        <v>0</v>
      </c>
      <c r="O8" s="95">
        <v>30993</v>
      </c>
      <c r="P8" s="96">
        <v>734.15</v>
      </c>
      <c r="Q8" s="96">
        <v>0</v>
      </c>
    </row>
    <row r="9" spans="1:17" ht="16.2" x14ac:dyDescent="0.35">
      <c r="A9">
        <v>31124</v>
      </c>
      <c r="B9" t="s">
        <v>183</v>
      </c>
      <c r="C9">
        <f>VLOOKUP(A9,Table99[],3,FALSE)</f>
        <v>852</v>
      </c>
      <c r="D9">
        <f>VLOOKUP(A9,Table99[],4,FALSE)</f>
        <v>852</v>
      </c>
      <c r="I9">
        <v>31192</v>
      </c>
      <c r="J9" t="s">
        <v>11</v>
      </c>
      <c r="K9">
        <v>620</v>
      </c>
      <c r="L9">
        <v>0</v>
      </c>
      <c r="O9" s="95">
        <v>30996</v>
      </c>
      <c r="P9" s="96">
        <v>713</v>
      </c>
      <c r="Q9" s="96">
        <v>0</v>
      </c>
    </row>
    <row r="10" spans="1:17" ht="16.2" x14ac:dyDescent="0.35">
      <c r="A10">
        <v>31158</v>
      </c>
      <c r="B10" t="s">
        <v>183</v>
      </c>
      <c r="C10">
        <f>VLOOKUP(A10,Table99[],3,FALSE)</f>
        <v>599</v>
      </c>
      <c r="D10">
        <f>VLOOKUP(A10,Table99[],4,FALSE)</f>
        <v>0</v>
      </c>
      <c r="I10">
        <v>31191</v>
      </c>
      <c r="J10" t="s">
        <v>188</v>
      </c>
      <c r="K10">
        <v>759</v>
      </c>
      <c r="L10">
        <v>0</v>
      </c>
      <c r="O10" s="95">
        <v>31006</v>
      </c>
      <c r="P10" s="96">
        <v>551</v>
      </c>
      <c r="Q10" s="96">
        <v>0</v>
      </c>
    </row>
    <row r="11" spans="1:17" ht="16.2" x14ac:dyDescent="0.35">
      <c r="A11">
        <v>31110</v>
      </c>
      <c r="B11" t="s">
        <v>183</v>
      </c>
      <c r="C11">
        <f>VLOOKUP(A11,Table99[],3,FALSE)</f>
        <v>846.65</v>
      </c>
      <c r="D11">
        <f>VLOOKUP(A11,Table99[],4,FALSE)</f>
        <v>0</v>
      </c>
      <c r="I11">
        <v>31190</v>
      </c>
      <c r="J11" t="s">
        <v>8</v>
      </c>
      <c r="K11">
        <v>1077</v>
      </c>
      <c r="L11">
        <v>1077</v>
      </c>
      <c r="O11" s="95">
        <v>31010</v>
      </c>
      <c r="P11" s="96">
        <v>506</v>
      </c>
      <c r="Q11" s="96">
        <v>0</v>
      </c>
    </row>
    <row r="12" spans="1:17" ht="16.2" x14ac:dyDescent="0.35">
      <c r="A12">
        <v>31035</v>
      </c>
      <c r="B12" t="s">
        <v>183</v>
      </c>
      <c r="C12">
        <f>VLOOKUP(A12,Table99[],3,FALSE)</f>
        <v>427</v>
      </c>
      <c r="D12">
        <f>VLOOKUP(A12,Table99[],4,FALSE)</f>
        <v>0</v>
      </c>
      <c r="I12">
        <v>31189</v>
      </c>
      <c r="J12" t="s">
        <v>119</v>
      </c>
      <c r="K12">
        <v>530</v>
      </c>
      <c r="L12">
        <v>530</v>
      </c>
      <c r="O12" s="95">
        <v>31012</v>
      </c>
      <c r="P12" s="96">
        <v>527</v>
      </c>
      <c r="Q12" s="96">
        <v>0</v>
      </c>
    </row>
    <row r="13" spans="1:17" ht="16.2" x14ac:dyDescent="0.35">
      <c r="A13">
        <v>31141</v>
      </c>
      <c r="B13" t="s">
        <v>183</v>
      </c>
      <c r="C13">
        <f>VLOOKUP(A13,Table99[],3,FALSE)</f>
        <v>474.5</v>
      </c>
      <c r="D13">
        <f>VLOOKUP(A13,Table99[],4,FALSE)</f>
        <v>474.5</v>
      </c>
      <c r="I13">
        <v>31188</v>
      </c>
      <c r="J13" t="s">
        <v>22</v>
      </c>
      <c r="K13">
        <v>398</v>
      </c>
      <c r="L13">
        <v>0</v>
      </c>
      <c r="O13" s="95">
        <v>31018</v>
      </c>
      <c r="P13" s="96">
        <v>449</v>
      </c>
      <c r="Q13" s="96">
        <v>0</v>
      </c>
    </row>
    <row r="14" spans="1:17" ht="16.2" x14ac:dyDescent="0.35">
      <c r="A14">
        <v>30967</v>
      </c>
      <c r="B14" t="s">
        <v>183</v>
      </c>
      <c r="C14">
        <f>VLOOKUP(A14,Table99[],3,FALSE)</f>
        <v>420</v>
      </c>
      <c r="D14">
        <f>VLOOKUP(A14,Table99[],4,FALSE)</f>
        <v>0</v>
      </c>
      <c r="I14">
        <v>31186</v>
      </c>
      <c r="J14" t="s">
        <v>173</v>
      </c>
      <c r="K14">
        <v>1341</v>
      </c>
      <c r="L14">
        <v>0</v>
      </c>
      <c r="O14" s="95">
        <v>31019</v>
      </c>
      <c r="P14" s="96">
        <v>528</v>
      </c>
      <c r="Q14" s="96">
        <v>0</v>
      </c>
    </row>
    <row r="15" spans="1:17" ht="16.2" x14ac:dyDescent="0.35">
      <c r="A15">
        <v>31019</v>
      </c>
      <c r="B15" t="s">
        <v>183</v>
      </c>
      <c r="C15">
        <f>VLOOKUP(A15,Table99[],3,FALSE)</f>
        <v>528</v>
      </c>
      <c r="D15">
        <f>VLOOKUP(A15,Table99[],4,FALSE)</f>
        <v>0</v>
      </c>
      <c r="I15">
        <v>31185</v>
      </c>
      <c r="J15" t="s">
        <v>119</v>
      </c>
      <c r="K15">
        <v>413</v>
      </c>
      <c r="L15">
        <v>0</v>
      </c>
      <c r="O15" s="95">
        <v>31024</v>
      </c>
      <c r="P15" s="96">
        <v>1630</v>
      </c>
      <c r="Q15" s="96">
        <v>0</v>
      </c>
    </row>
    <row r="16" spans="1:17" ht="16.2" x14ac:dyDescent="0.35">
      <c r="A16">
        <v>31178</v>
      </c>
      <c r="B16" t="s">
        <v>183</v>
      </c>
      <c r="C16">
        <f>VLOOKUP(A16,Table99[],3,FALSE)</f>
        <v>963</v>
      </c>
      <c r="D16">
        <f>VLOOKUP(A16,Table99[],4,FALSE)</f>
        <v>0</v>
      </c>
      <c r="I16">
        <v>31184</v>
      </c>
      <c r="J16" t="s">
        <v>8</v>
      </c>
      <c r="K16">
        <v>775</v>
      </c>
      <c r="L16">
        <v>0</v>
      </c>
      <c r="O16" s="95">
        <v>31027</v>
      </c>
      <c r="P16" s="96">
        <v>1355</v>
      </c>
      <c r="Q16" s="96">
        <v>0</v>
      </c>
    </row>
    <row r="17" spans="1:17" ht="16.2" x14ac:dyDescent="0.35">
      <c r="A17">
        <v>31175</v>
      </c>
      <c r="B17" t="s">
        <v>183</v>
      </c>
      <c r="C17">
        <f>VLOOKUP(A17,Table99[],3,FALSE)</f>
        <v>630</v>
      </c>
      <c r="D17">
        <f>VLOOKUP(A17,Table99[],4,FALSE)</f>
        <v>0</v>
      </c>
      <c r="I17">
        <v>31183</v>
      </c>
      <c r="J17" t="s">
        <v>133</v>
      </c>
      <c r="K17">
        <v>424</v>
      </c>
      <c r="L17">
        <v>0</v>
      </c>
      <c r="O17" s="95">
        <v>31035</v>
      </c>
      <c r="P17" s="96">
        <v>427</v>
      </c>
      <c r="Q17" s="96">
        <v>0</v>
      </c>
    </row>
    <row r="18" spans="1:17" ht="16.2" x14ac:dyDescent="0.35">
      <c r="A18">
        <v>31165</v>
      </c>
      <c r="B18" t="s">
        <v>183</v>
      </c>
      <c r="C18">
        <f>VLOOKUP(A18,Table99[],3,FALSE)</f>
        <v>460</v>
      </c>
      <c r="D18">
        <f>VLOOKUP(A18,Table99[],4,FALSE)</f>
        <v>0</v>
      </c>
      <c r="I18">
        <v>31182</v>
      </c>
      <c r="J18" t="s">
        <v>133</v>
      </c>
      <c r="K18">
        <v>539</v>
      </c>
      <c r="L18">
        <v>539</v>
      </c>
      <c r="O18" s="95">
        <v>31067</v>
      </c>
      <c r="P18" s="96">
        <v>500</v>
      </c>
      <c r="Q18" s="96">
        <v>0</v>
      </c>
    </row>
    <row r="19" spans="1:17" ht="16.2" x14ac:dyDescent="0.35">
      <c r="A19">
        <v>31199</v>
      </c>
      <c r="B19" t="s">
        <v>183</v>
      </c>
      <c r="C19">
        <f>VLOOKUP(A19,Table99[],3,FALSE)</f>
        <v>999</v>
      </c>
      <c r="D19">
        <f>VLOOKUP(A19,Table99[],4,FALSE)</f>
        <v>0</v>
      </c>
      <c r="I19">
        <v>31181</v>
      </c>
      <c r="J19" t="s">
        <v>12</v>
      </c>
      <c r="K19">
        <v>485</v>
      </c>
      <c r="L19">
        <v>0</v>
      </c>
      <c r="O19" s="95">
        <v>31083</v>
      </c>
      <c r="P19" s="96">
        <v>107</v>
      </c>
      <c r="Q19" s="96">
        <v>0</v>
      </c>
    </row>
    <row r="20" spans="1:17" ht="16.2" x14ac:dyDescent="0.35">
      <c r="A20">
        <v>31184</v>
      </c>
      <c r="B20" t="s">
        <v>183</v>
      </c>
      <c r="C20">
        <f>VLOOKUP(A20,Table99[],3,FALSE)</f>
        <v>775</v>
      </c>
      <c r="D20">
        <f>VLOOKUP(A20,Table99[],4,FALSE)</f>
        <v>0</v>
      </c>
      <c r="I20">
        <v>31179</v>
      </c>
      <c r="J20" t="s">
        <v>119</v>
      </c>
      <c r="K20">
        <v>1577</v>
      </c>
      <c r="L20">
        <v>0</v>
      </c>
      <c r="O20" s="95">
        <v>31085</v>
      </c>
      <c r="P20" s="96">
        <v>992</v>
      </c>
      <c r="Q20" s="96">
        <v>0</v>
      </c>
    </row>
    <row r="21" spans="1:17" ht="16.2" x14ac:dyDescent="0.35">
      <c r="A21">
        <v>31190</v>
      </c>
      <c r="B21" t="s">
        <v>183</v>
      </c>
      <c r="C21">
        <f>VLOOKUP(A21,Table99[],3,FALSE)</f>
        <v>1077</v>
      </c>
      <c r="D21">
        <f>VLOOKUP(A21,Table99[],4,FALSE)</f>
        <v>1077</v>
      </c>
      <c r="I21">
        <v>31178</v>
      </c>
      <c r="J21" t="s">
        <v>8</v>
      </c>
      <c r="K21">
        <v>963</v>
      </c>
      <c r="L21">
        <v>0</v>
      </c>
      <c r="O21" s="95">
        <v>31087</v>
      </c>
      <c r="P21" s="96">
        <v>489</v>
      </c>
      <c r="Q21" s="96">
        <v>0</v>
      </c>
    </row>
    <row r="22" spans="1:17" ht="16.2" x14ac:dyDescent="0.35">
      <c r="A22">
        <v>31101</v>
      </c>
      <c r="B22" t="s">
        <v>2</v>
      </c>
      <c r="C22">
        <f>VLOOKUP(A22,Table99[],3,FALSE)</f>
        <v>441</v>
      </c>
      <c r="D22">
        <f>VLOOKUP(A22,Table99[],4,FALSE)</f>
        <v>0</v>
      </c>
      <c r="I22">
        <v>31177</v>
      </c>
      <c r="J22" t="s">
        <v>188</v>
      </c>
      <c r="K22">
        <v>620</v>
      </c>
      <c r="L22">
        <v>0</v>
      </c>
      <c r="O22" s="95">
        <v>31093</v>
      </c>
      <c r="P22" s="96">
        <v>1017</v>
      </c>
      <c r="Q22" s="96">
        <v>0</v>
      </c>
    </row>
    <row r="23" spans="1:17" ht="16.2" x14ac:dyDescent="0.35">
      <c r="A23">
        <v>31127</v>
      </c>
      <c r="B23" t="s">
        <v>2</v>
      </c>
      <c r="C23">
        <f>VLOOKUP(A23,Table99[],3,FALSE)</f>
        <v>43</v>
      </c>
      <c r="D23">
        <f>VLOOKUP(A23,Table99[],4,FALSE)</f>
        <v>0</v>
      </c>
      <c r="I23">
        <v>31176</v>
      </c>
      <c r="J23" t="s">
        <v>188</v>
      </c>
      <c r="K23">
        <v>547</v>
      </c>
      <c r="L23">
        <v>547</v>
      </c>
      <c r="O23" s="95">
        <v>31095</v>
      </c>
      <c r="P23" s="96">
        <v>2000</v>
      </c>
      <c r="Q23" s="96">
        <v>0</v>
      </c>
    </row>
    <row r="24" spans="1:17" ht="16.2" x14ac:dyDescent="0.35">
      <c r="A24">
        <v>31083</v>
      </c>
      <c r="B24" t="s">
        <v>2</v>
      </c>
      <c r="C24">
        <f>VLOOKUP(A24,Table99[],3,FALSE)</f>
        <v>107</v>
      </c>
      <c r="D24">
        <f>VLOOKUP(A24,Table99[],4,FALSE)</f>
        <v>0</v>
      </c>
      <c r="I24">
        <v>31175</v>
      </c>
      <c r="J24" t="s">
        <v>8</v>
      </c>
      <c r="K24">
        <v>630</v>
      </c>
      <c r="L24">
        <v>0</v>
      </c>
      <c r="O24" s="95">
        <v>31101</v>
      </c>
      <c r="P24" s="96">
        <v>441</v>
      </c>
      <c r="Q24" s="96">
        <v>0</v>
      </c>
    </row>
    <row r="25" spans="1:17" ht="16.2" x14ac:dyDescent="0.35">
      <c r="A25">
        <v>30223</v>
      </c>
      <c r="B25" t="s">
        <v>2</v>
      </c>
      <c r="C25">
        <f>VLOOKUP(A25,Table99[],3,FALSE)</f>
        <v>689</v>
      </c>
      <c r="D25">
        <f>VLOOKUP(A25,Table99[],4,FALSE)</f>
        <v>0</v>
      </c>
      <c r="I25">
        <v>31174</v>
      </c>
      <c r="J25" t="s">
        <v>7</v>
      </c>
      <c r="K25">
        <v>0</v>
      </c>
      <c r="L25">
        <v>0</v>
      </c>
      <c r="O25" s="95">
        <v>31103</v>
      </c>
      <c r="P25" s="96">
        <v>500</v>
      </c>
      <c r="Q25" s="96">
        <v>0</v>
      </c>
    </row>
    <row r="26" spans="1:17" ht="16.2" x14ac:dyDescent="0.35">
      <c r="A26">
        <v>31134</v>
      </c>
      <c r="B26" t="s">
        <v>2</v>
      </c>
      <c r="C26">
        <f>VLOOKUP(A26,Table99[],3,FALSE)</f>
        <v>455</v>
      </c>
      <c r="D26">
        <f>VLOOKUP(A26,Table99[],4,FALSE)</f>
        <v>455</v>
      </c>
      <c r="I26">
        <v>31173</v>
      </c>
      <c r="J26" t="s">
        <v>11</v>
      </c>
      <c r="K26">
        <v>587</v>
      </c>
      <c r="L26">
        <v>587</v>
      </c>
      <c r="O26" s="95">
        <v>31105</v>
      </c>
      <c r="P26" s="96">
        <v>503</v>
      </c>
      <c r="Q26" s="96">
        <v>0</v>
      </c>
    </row>
    <row r="27" spans="1:17" ht="16.2" x14ac:dyDescent="0.35">
      <c r="A27">
        <v>31155</v>
      </c>
      <c r="B27" t="s">
        <v>2</v>
      </c>
      <c r="C27">
        <f>VLOOKUP(A27,Table99[],3,FALSE)</f>
        <v>596</v>
      </c>
      <c r="D27">
        <f>VLOOKUP(A27,Table99[],4,FALSE)</f>
        <v>0</v>
      </c>
      <c r="I27">
        <v>31172</v>
      </c>
      <c r="J27" t="s">
        <v>188</v>
      </c>
      <c r="K27">
        <v>961</v>
      </c>
      <c r="L27">
        <v>0</v>
      </c>
      <c r="O27" s="95">
        <v>31106</v>
      </c>
      <c r="P27" s="96">
        <v>34.299999999999997</v>
      </c>
      <c r="Q27" s="96">
        <v>0</v>
      </c>
    </row>
    <row r="28" spans="1:17" ht="16.2" x14ac:dyDescent="0.35">
      <c r="A28">
        <v>31095</v>
      </c>
      <c r="B28" t="s">
        <v>2</v>
      </c>
      <c r="C28">
        <f>VLOOKUP(A28,Table99[],3,FALSE)</f>
        <v>2000</v>
      </c>
      <c r="D28">
        <f>VLOOKUP(A28,Table99[],4,FALSE)</f>
        <v>0</v>
      </c>
      <c r="I28">
        <v>31171</v>
      </c>
      <c r="J28" t="s">
        <v>173</v>
      </c>
      <c r="K28">
        <v>512</v>
      </c>
      <c r="L28">
        <v>0</v>
      </c>
      <c r="O28" s="95">
        <v>31108</v>
      </c>
      <c r="P28" s="96">
        <v>1190</v>
      </c>
      <c r="Q28" s="96">
        <v>1190</v>
      </c>
    </row>
    <row r="29" spans="1:17" ht="16.2" x14ac:dyDescent="0.35">
      <c r="A29">
        <v>31173</v>
      </c>
      <c r="B29" t="s">
        <v>2</v>
      </c>
      <c r="C29">
        <f>VLOOKUP(A29,Table99[],3,FALSE)</f>
        <v>587</v>
      </c>
      <c r="D29">
        <f>VLOOKUP(A29,Table99[],4,FALSE)</f>
        <v>587</v>
      </c>
      <c r="I29">
        <v>31169</v>
      </c>
      <c r="J29" t="s">
        <v>12</v>
      </c>
      <c r="K29">
        <v>40</v>
      </c>
      <c r="L29">
        <v>0</v>
      </c>
      <c r="O29" s="95">
        <v>31110</v>
      </c>
      <c r="P29" s="96">
        <v>846.65</v>
      </c>
      <c r="Q29" s="96">
        <v>0</v>
      </c>
    </row>
    <row r="30" spans="1:17" ht="16.2" x14ac:dyDescent="0.35">
      <c r="A30">
        <v>31126</v>
      </c>
      <c r="B30" t="s">
        <v>2</v>
      </c>
      <c r="C30">
        <f>VLOOKUP(A30,Table99[],3,FALSE)</f>
        <v>1318</v>
      </c>
      <c r="D30">
        <f>VLOOKUP(A30,Table99[],4,FALSE)</f>
        <v>1318</v>
      </c>
      <c r="I30">
        <v>31166</v>
      </c>
      <c r="J30" t="s">
        <v>12</v>
      </c>
      <c r="K30">
        <v>72</v>
      </c>
      <c r="L30">
        <v>0</v>
      </c>
      <c r="O30" s="95">
        <v>31120</v>
      </c>
      <c r="P30" s="96">
        <v>431</v>
      </c>
      <c r="Q30" s="96">
        <v>0</v>
      </c>
    </row>
    <row r="31" spans="1:17" ht="16.2" x14ac:dyDescent="0.35">
      <c r="A31">
        <v>31192</v>
      </c>
      <c r="B31" t="s">
        <v>2</v>
      </c>
      <c r="C31">
        <f>VLOOKUP(A31,Table99[],3,FALSE)</f>
        <v>620</v>
      </c>
      <c r="D31">
        <f>VLOOKUP(A31,Table99[],4,FALSE)</f>
        <v>0</v>
      </c>
      <c r="I31">
        <v>31165</v>
      </c>
      <c r="J31" t="s">
        <v>8</v>
      </c>
      <c r="K31">
        <v>460</v>
      </c>
      <c r="L31">
        <v>0</v>
      </c>
      <c r="O31" s="95">
        <v>31123</v>
      </c>
      <c r="P31" s="96">
        <v>527</v>
      </c>
      <c r="Q31" s="96">
        <v>0</v>
      </c>
    </row>
    <row r="32" spans="1:17" ht="16.2" x14ac:dyDescent="0.35">
      <c r="A32">
        <v>31197</v>
      </c>
      <c r="B32" t="s">
        <v>2</v>
      </c>
      <c r="C32">
        <f>VLOOKUP(A32,Table99[],3,FALSE)</f>
        <v>374</v>
      </c>
      <c r="D32">
        <f>VLOOKUP(A32,Table99[],4,FALSE)</f>
        <v>0</v>
      </c>
      <c r="I32">
        <v>31163</v>
      </c>
      <c r="J32" t="s">
        <v>8</v>
      </c>
      <c r="K32">
        <v>23</v>
      </c>
      <c r="L32">
        <v>0</v>
      </c>
      <c r="O32" s="95">
        <v>31124</v>
      </c>
      <c r="P32" s="96">
        <v>852</v>
      </c>
      <c r="Q32" s="96">
        <v>852</v>
      </c>
    </row>
    <row r="33" spans="1:17" ht="16.2" x14ac:dyDescent="0.35">
      <c r="A33">
        <v>31159</v>
      </c>
      <c r="B33" t="s">
        <v>172</v>
      </c>
      <c r="C33">
        <f>VLOOKUP(A33,Table99[],3,FALSE)</f>
        <v>474</v>
      </c>
      <c r="D33">
        <f>VLOOKUP(A33,Table99[],4,FALSE)</f>
        <v>0</v>
      </c>
      <c r="I33">
        <v>31162</v>
      </c>
      <c r="J33" t="s">
        <v>187</v>
      </c>
      <c r="K33">
        <v>761</v>
      </c>
      <c r="L33">
        <v>0</v>
      </c>
      <c r="O33" s="95">
        <v>31125</v>
      </c>
      <c r="P33" s="96">
        <v>784</v>
      </c>
      <c r="Q33" s="96">
        <v>0</v>
      </c>
    </row>
    <row r="34" spans="1:17" ht="16.2" x14ac:dyDescent="0.35">
      <c r="A34">
        <v>31125</v>
      </c>
      <c r="B34" t="s">
        <v>172</v>
      </c>
      <c r="C34">
        <f>VLOOKUP(A34,Table99[],3,FALSE)</f>
        <v>784</v>
      </c>
      <c r="D34">
        <f>VLOOKUP(A34,Table99[],4,FALSE)</f>
        <v>0</v>
      </c>
      <c r="I34">
        <v>31161</v>
      </c>
      <c r="J34" t="s">
        <v>133</v>
      </c>
      <c r="K34">
        <v>665</v>
      </c>
      <c r="L34">
        <v>0</v>
      </c>
      <c r="O34" s="95">
        <v>31126</v>
      </c>
      <c r="P34" s="96">
        <v>1318</v>
      </c>
      <c r="Q34" s="96">
        <v>1318</v>
      </c>
    </row>
    <row r="35" spans="1:17" ht="16.2" x14ac:dyDescent="0.35">
      <c r="A35">
        <v>31171</v>
      </c>
      <c r="B35" t="s">
        <v>172</v>
      </c>
      <c r="C35">
        <f>VLOOKUP(A35,Table99[],3,FALSE)</f>
        <v>512</v>
      </c>
      <c r="D35">
        <f>VLOOKUP(A35,Table99[],4,FALSE)</f>
        <v>0</v>
      </c>
      <c r="I35">
        <v>31159</v>
      </c>
      <c r="J35" t="s">
        <v>173</v>
      </c>
      <c r="K35">
        <v>474</v>
      </c>
      <c r="L35">
        <v>0</v>
      </c>
      <c r="O35" s="95">
        <v>31127</v>
      </c>
      <c r="P35" s="96">
        <v>43</v>
      </c>
      <c r="Q35" s="96">
        <v>0</v>
      </c>
    </row>
    <row r="36" spans="1:17" ht="16.2" x14ac:dyDescent="0.35">
      <c r="A36">
        <v>31154</v>
      </c>
      <c r="B36" t="s">
        <v>172</v>
      </c>
      <c r="C36">
        <f>VLOOKUP(A36,Table99[],3,FALSE)</f>
        <v>567</v>
      </c>
      <c r="D36">
        <f>VLOOKUP(A36,Table99[],4,FALSE)</f>
        <v>0</v>
      </c>
      <c r="I36">
        <v>31158</v>
      </c>
      <c r="J36" t="s">
        <v>8</v>
      </c>
      <c r="K36">
        <v>599</v>
      </c>
      <c r="L36">
        <v>0</v>
      </c>
      <c r="O36" s="95">
        <v>31128</v>
      </c>
      <c r="P36" s="96">
        <v>811</v>
      </c>
      <c r="Q36" s="96">
        <v>0</v>
      </c>
    </row>
    <row r="37" spans="1:17" ht="16.2" x14ac:dyDescent="0.35">
      <c r="A37">
        <v>31143</v>
      </c>
      <c r="B37" t="s">
        <v>172</v>
      </c>
      <c r="C37">
        <f>VLOOKUP(A37,Table99[],3,FALSE)</f>
        <v>522</v>
      </c>
      <c r="D37">
        <f>VLOOKUP(A37,Table99[],4,FALSE)</f>
        <v>0</v>
      </c>
      <c r="I37">
        <v>31157</v>
      </c>
      <c r="J37" t="s">
        <v>12</v>
      </c>
      <c r="K37">
        <v>183</v>
      </c>
      <c r="L37">
        <v>0</v>
      </c>
      <c r="O37" s="95">
        <v>31129</v>
      </c>
      <c r="P37" s="96">
        <v>571</v>
      </c>
      <c r="Q37" s="96">
        <v>0</v>
      </c>
    </row>
    <row r="38" spans="1:17" ht="16.2" x14ac:dyDescent="0.35">
      <c r="A38">
        <v>31152</v>
      </c>
      <c r="B38" t="s">
        <v>172</v>
      </c>
      <c r="C38">
        <f>VLOOKUP(A38,Table99[],3,FALSE)</f>
        <v>512</v>
      </c>
      <c r="D38">
        <f>VLOOKUP(A38,Table99[],4,FALSE)</f>
        <v>0</v>
      </c>
      <c r="I38">
        <v>31155</v>
      </c>
      <c r="J38" t="s">
        <v>11</v>
      </c>
      <c r="K38">
        <v>596</v>
      </c>
      <c r="L38">
        <v>0</v>
      </c>
      <c r="O38" s="95">
        <v>31131</v>
      </c>
      <c r="P38" s="96">
        <v>472</v>
      </c>
      <c r="Q38" s="96">
        <v>0</v>
      </c>
    </row>
    <row r="39" spans="1:17" ht="16.2" x14ac:dyDescent="0.35">
      <c r="A39">
        <v>31186</v>
      </c>
      <c r="B39" t="s">
        <v>172</v>
      </c>
      <c r="C39">
        <f>VLOOKUP(A39,Table99[],3,FALSE)</f>
        <v>1341</v>
      </c>
      <c r="D39">
        <f>VLOOKUP(A39,Table99[],4,FALSE)</f>
        <v>0</v>
      </c>
      <c r="I39">
        <v>31154</v>
      </c>
      <c r="J39" t="s">
        <v>173</v>
      </c>
      <c r="K39">
        <v>567</v>
      </c>
      <c r="L39">
        <v>0</v>
      </c>
      <c r="O39" s="95">
        <v>31132</v>
      </c>
      <c r="P39" s="96">
        <v>861</v>
      </c>
      <c r="Q39" s="96">
        <v>0</v>
      </c>
    </row>
    <row r="40" spans="1:17" ht="16.2" x14ac:dyDescent="0.35">
      <c r="A40">
        <v>31195</v>
      </c>
      <c r="B40" t="s">
        <v>172</v>
      </c>
      <c r="C40">
        <f>VLOOKUP(A40,Table99[],3,FALSE)</f>
        <v>250</v>
      </c>
      <c r="D40">
        <f>VLOOKUP(A40,Table99[],4,FALSE)</f>
        <v>0</v>
      </c>
      <c r="I40">
        <v>31153</v>
      </c>
      <c r="J40" t="s">
        <v>8</v>
      </c>
      <c r="K40">
        <v>892</v>
      </c>
      <c r="L40">
        <v>0</v>
      </c>
      <c r="O40" s="95">
        <v>31133</v>
      </c>
      <c r="P40" s="96">
        <v>459</v>
      </c>
      <c r="Q40" s="96">
        <v>459</v>
      </c>
    </row>
    <row r="41" spans="1:17" ht="16.2" x14ac:dyDescent="0.35">
      <c r="A41">
        <v>31018</v>
      </c>
      <c r="B41" t="s">
        <v>184</v>
      </c>
      <c r="C41">
        <f>VLOOKUP(A41,Table99[],3,FALSE)</f>
        <v>449</v>
      </c>
      <c r="D41">
        <f>VLOOKUP(A41,Table99[],4,FALSE)</f>
        <v>0</v>
      </c>
      <c r="I41">
        <v>31152</v>
      </c>
      <c r="J41" t="s">
        <v>173</v>
      </c>
      <c r="K41">
        <v>512</v>
      </c>
      <c r="L41">
        <v>0</v>
      </c>
      <c r="O41" s="95">
        <v>31134</v>
      </c>
      <c r="P41" s="96">
        <v>455</v>
      </c>
      <c r="Q41" s="96">
        <v>455</v>
      </c>
    </row>
    <row r="42" spans="1:17" ht="16.2" x14ac:dyDescent="0.35">
      <c r="A42">
        <v>31149</v>
      </c>
      <c r="B42" t="s">
        <v>184</v>
      </c>
      <c r="C42">
        <f>VLOOKUP(A42,Table99[],3,FALSE)</f>
        <v>628</v>
      </c>
      <c r="D42">
        <f>VLOOKUP(A42,Table99[],4,FALSE)</f>
        <v>0</v>
      </c>
      <c r="I42">
        <v>31151</v>
      </c>
      <c r="J42" t="s">
        <v>133</v>
      </c>
      <c r="K42">
        <v>461</v>
      </c>
      <c r="L42">
        <v>0</v>
      </c>
      <c r="O42" s="95">
        <v>31139</v>
      </c>
      <c r="P42" s="96">
        <v>1030</v>
      </c>
      <c r="Q42" s="96">
        <v>0</v>
      </c>
    </row>
    <row r="43" spans="1:17" ht="16.2" x14ac:dyDescent="0.35">
      <c r="A43">
        <v>31010</v>
      </c>
      <c r="B43" t="s">
        <v>184</v>
      </c>
      <c r="C43">
        <f>VLOOKUP(A43,Table99[],3,FALSE)</f>
        <v>506</v>
      </c>
      <c r="D43">
        <f>VLOOKUP(A43,Table99[],4,FALSE)</f>
        <v>0</v>
      </c>
      <c r="I43">
        <v>31149</v>
      </c>
      <c r="J43" t="s">
        <v>119</v>
      </c>
      <c r="K43">
        <v>628</v>
      </c>
      <c r="L43">
        <v>0</v>
      </c>
      <c r="O43" s="95">
        <v>31140</v>
      </c>
      <c r="P43" s="96">
        <v>775</v>
      </c>
      <c r="Q43" s="96">
        <v>0</v>
      </c>
    </row>
    <row r="44" spans="1:17" ht="16.2" x14ac:dyDescent="0.35">
      <c r="A44">
        <v>31133</v>
      </c>
      <c r="B44" t="s">
        <v>184</v>
      </c>
      <c r="C44">
        <f>VLOOKUP(A44,Table99[],3,FALSE)</f>
        <v>459</v>
      </c>
      <c r="D44">
        <f>VLOOKUP(A44,Table99[],4,FALSE)</f>
        <v>459</v>
      </c>
      <c r="I44">
        <v>31148</v>
      </c>
      <c r="J44" t="s">
        <v>133</v>
      </c>
      <c r="K44">
        <v>549</v>
      </c>
      <c r="L44">
        <v>0</v>
      </c>
      <c r="O44" s="95">
        <v>31141</v>
      </c>
      <c r="P44" s="96">
        <v>474.5</v>
      </c>
      <c r="Q44" s="96">
        <v>474.5</v>
      </c>
    </row>
    <row r="45" spans="1:17" ht="16.2" x14ac:dyDescent="0.35">
      <c r="A45">
        <v>30977</v>
      </c>
      <c r="B45" t="s">
        <v>184</v>
      </c>
      <c r="C45">
        <f>VLOOKUP(A45,Table99[],3,FALSE)</f>
        <v>460</v>
      </c>
      <c r="D45">
        <f>VLOOKUP(A45,Table99[],4,FALSE)</f>
        <v>0</v>
      </c>
      <c r="I45">
        <v>31147</v>
      </c>
      <c r="J45" t="s">
        <v>12</v>
      </c>
      <c r="K45">
        <v>1108.5</v>
      </c>
      <c r="L45">
        <v>1108.5</v>
      </c>
      <c r="O45" s="95">
        <v>31143</v>
      </c>
      <c r="P45" s="96">
        <v>522</v>
      </c>
      <c r="Q45" s="96">
        <v>0</v>
      </c>
    </row>
    <row r="46" spans="1:17" ht="16.2" x14ac:dyDescent="0.35">
      <c r="A46">
        <v>31085</v>
      </c>
      <c r="B46" t="s">
        <v>184</v>
      </c>
      <c r="C46">
        <f>VLOOKUP(A46,Table99[],3,FALSE)</f>
        <v>992</v>
      </c>
      <c r="D46">
        <f>VLOOKUP(A46,Table99[],4,FALSE)</f>
        <v>0</v>
      </c>
      <c r="I46">
        <v>31146</v>
      </c>
      <c r="J46" t="s">
        <v>12</v>
      </c>
      <c r="K46">
        <v>454</v>
      </c>
      <c r="L46">
        <v>0</v>
      </c>
      <c r="O46" s="95">
        <v>31144</v>
      </c>
      <c r="P46" s="96">
        <v>588</v>
      </c>
      <c r="Q46" s="96">
        <v>0</v>
      </c>
    </row>
    <row r="47" spans="1:17" ht="16.2" x14ac:dyDescent="0.35">
      <c r="A47">
        <v>31179</v>
      </c>
      <c r="B47" t="s">
        <v>184</v>
      </c>
      <c r="C47">
        <f>VLOOKUP(A47,Table99[],3,FALSE)</f>
        <v>1577</v>
      </c>
      <c r="D47">
        <f>VLOOKUP(A47,Table99[],4,FALSE)</f>
        <v>0</v>
      </c>
      <c r="I47">
        <v>31145</v>
      </c>
      <c r="J47" t="s">
        <v>12</v>
      </c>
      <c r="K47">
        <v>442</v>
      </c>
      <c r="L47">
        <v>0</v>
      </c>
      <c r="O47" s="95">
        <v>31145</v>
      </c>
      <c r="P47" s="96">
        <v>442</v>
      </c>
      <c r="Q47" s="96">
        <v>0</v>
      </c>
    </row>
    <row r="48" spans="1:17" ht="16.2" x14ac:dyDescent="0.35">
      <c r="A48">
        <v>31189</v>
      </c>
      <c r="B48" t="s">
        <v>184</v>
      </c>
      <c r="C48">
        <f>VLOOKUP(A48,Table99[],3,FALSE)</f>
        <v>530</v>
      </c>
      <c r="D48">
        <f>VLOOKUP(A48,Table99[],4,FALSE)</f>
        <v>530</v>
      </c>
      <c r="I48">
        <v>31144</v>
      </c>
      <c r="J48" t="s">
        <v>8</v>
      </c>
      <c r="K48">
        <v>588</v>
      </c>
      <c r="L48">
        <v>0</v>
      </c>
      <c r="O48" s="95">
        <v>31146</v>
      </c>
      <c r="P48" s="96">
        <v>454</v>
      </c>
      <c r="Q48" s="96">
        <v>0</v>
      </c>
    </row>
    <row r="49" spans="1:17" ht="16.2" x14ac:dyDescent="0.35">
      <c r="A49">
        <v>31200</v>
      </c>
      <c r="B49" t="s">
        <v>184</v>
      </c>
      <c r="C49">
        <f>VLOOKUP(A49,Table99[],3,FALSE)</f>
        <v>67</v>
      </c>
      <c r="D49">
        <f>VLOOKUP(A49,Table99[],4,FALSE)</f>
        <v>67</v>
      </c>
      <c r="I49">
        <v>31143</v>
      </c>
      <c r="J49" t="s">
        <v>173</v>
      </c>
      <c r="K49">
        <v>522</v>
      </c>
      <c r="L49">
        <v>0</v>
      </c>
      <c r="O49" s="95">
        <v>31147</v>
      </c>
      <c r="P49" s="96">
        <v>1108.5</v>
      </c>
      <c r="Q49" s="96">
        <v>1108.5</v>
      </c>
    </row>
    <row r="50" spans="1:17" ht="16.2" x14ac:dyDescent="0.35">
      <c r="A50">
        <v>31067</v>
      </c>
      <c r="B50" t="s">
        <v>184</v>
      </c>
      <c r="C50">
        <f>VLOOKUP(A50,Table99[],3,FALSE)</f>
        <v>500</v>
      </c>
      <c r="D50">
        <f>VLOOKUP(A50,Table99[],4,FALSE)</f>
        <v>0</v>
      </c>
      <c r="I50">
        <v>31141</v>
      </c>
      <c r="J50" t="s">
        <v>8</v>
      </c>
      <c r="K50">
        <v>474.5</v>
      </c>
      <c r="L50">
        <v>474.5</v>
      </c>
      <c r="O50" s="95">
        <v>31148</v>
      </c>
      <c r="P50" s="96">
        <v>549</v>
      </c>
      <c r="Q50" s="96">
        <v>0</v>
      </c>
    </row>
    <row r="51" spans="1:17" ht="16.2" x14ac:dyDescent="0.35">
      <c r="A51">
        <v>31185</v>
      </c>
      <c r="B51" t="s">
        <v>184</v>
      </c>
      <c r="C51">
        <f>VLOOKUP(A51,Table99[],3,FALSE)</f>
        <v>413</v>
      </c>
      <c r="D51">
        <f>VLOOKUP(A51,Table99[],4,FALSE)</f>
        <v>0</v>
      </c>
      <c r="I51">
        <v>31140</v>
      </c>
      <c r="J51" t="s">
        <v>119</v>
      </c>
      <c r="K51">
        <v>775</v>
      </c>
      <c r="L51">
        <v>0</v>
      </c>
      <c r="O51" s="95">
        <v>31149</v>
      </c>
      <c r="P51" s="96">
        <v>628</v>
      </c>
      <c r="Q51" s="96">
        <v>0</v>
      </c>
    </row>
    <row r="52" spans="1:17" ht="16.2" x14ac:dyDescent="0.35">
      <c r="A52">
        <v>31140</v>
      </c>
      <c r="B52" t="s">
        <v>184</v>
      </c>
      <c r="C52">
        <f>VLOOKUP(A52,Table99[],3,FALSE)</f>
        <v>775</v>
      </c>
      <c r="D52">
        <f>VLOOKUP(A52,Table99[],4,FALSE)</f>
        <v>0</v>
      </c>
      <c r="I52">
        <v>31139</v>
      </c>
      <c r="J52" t="s">
        <v>188</v>
      </c>
      <c r="K52">
        <v>1030</v>
      </c>
      <c r="L52">
        <v>0</v>
      </c>
      <c r="O52" s="95">
        <v>31151</v>
      </c>
      <c r="P52" s="96">
        <v>461</v>
      </c>
      <c r="Q52" s="96">
        <v>0</v>
      </c>
    </row>
    <row r="53" spans="1:17" ht="16.2" x14ac:dyDescent="0.35">
      <c r="A53">
        <v>31157</v>
      </c>
      <c r="B53" t="s">
        <v>6</v>
      </c>
      <c r="C53">
        <f>VLOOKUP(A53,Table99[],3,FALSE)</f>
        <v>183</v>
      </c>
      <c r="D53">
        <f>VLOOKUP(A53,Table99[],4,FALSE)</f>
        <v>0</v>
      </c>
      <c r="I53">
        <v>31138</v>
      </c>
      <c r="J53" t="s">
        <v>12</v>
      </c>
      <c r="K53">
        <v>306</v>
      </c>
      <c r="L53">
        <v>0</v>
      </c>
      <c r="O53" s="95">
        <v>31152</v>
      </c>
      <c r="P53" s="96">
        <v>512</v>
      </c>
      <c r="Q53" s="96">
        <v>0</v>
      </c>
    </row>
    <row r="54" spans="1:17" ht="16.2" x14ac:dyDescent="0.35">
      <c r="A54">
        <v>31181</v>
      </c>
      <c r="B54" t="s">
        <v>6</v>
      </c>
      <c r="C54">
        <f>VLOOKUP(A54,Table99[],3,FALSE)</f>
        <v>485</v>
      </c>
      <c r="D54">
        <f>VLOOKUP(A54,Table99[],4,FALSE)</f>
        <v>0</v>
      </c>
      <c r="I54">
        <v>31136</v>
      </c>
      <c r="J54" t="s">
        <v>7</v>
      </c>
      <c r="K54">
        <v>0</v>
      </c>
      <c r="L54">
        <v>0</v>
      </c>
      <c r="O54" s="95">
        <v>31153</v>
      </c>
      <c r="P54" s="96">
        <v>892</v>
      </c>
      <c r="Q54" s="96">
        <v>0</v>
      </c>
    </row>
    <row r="55" spans="1:17" ht="16.2" x14ac:dyDescent="0.35">
      <c r="A55">
        <v>31166</v>
      </c>
      <c r="B55" t="s">
        <v>6</v>
      </c>
      <c r="C55">
        <f>VLOOKUP(A55,Table99[],3,FALSE)</f>
        <v>72</v>
      </c>
      <c r="D55">
        <f>VLOOKUP(A55,Table99[],4,FALSE)</f>
        <v>0</v>
      </c>
      <c r="I55">
        <v>31134</v>
      </c>
      <c r="J55" t="s">
        <v>11</v>
      </c>
      <c r="K55">
        <v>455</v>
      </c>
      <c r="L55">
        <v>455</v>
      </c>
      <c r="O55" s="95">
        <v>31154</v>
      </c>
      <c r="P55" s="96">
        <v>567</v>
      </c>
      <c r="Q55" s="96">
        <v>0</v>
      </c>
    </row>
    <row r="56" spans="1:17" ht="16.2" x14ac:dyDescent="0.35">
      <c r="A56">
        <v>31145</v>
      </c>
      <c r="B56" t="s">
        <v>6</v>
      </c>
      <c r="C56">
        <f>VLOOKUP(A56,Table99[],3,FALSE)</f>
        <v>442</v>
      </c>
      <c r="D56">
        <f>VLOOKUP(A56,Table99[],4,FALSE)</f>
        <v>0</v>
      </c>
      <c r="I56">
        <v>31133</v>
      </c>
      <c r="J56" t="s">
        <v>119</v>
      </c>
      <c r="K56">
        <v>459</v>
      </c>
      <c r="L56">
        <v>459</v>
      </c>
      <c r="O56" s="95">
        <v>31155</v>
      </c>
      <c r="P56" s="96">
        <v>596</v>
      </c>
      <c r="Q56" s="96">
        <v>0</v>
      </c>
    </row>
    <row r="57" spans="1:17" ht="16.2" x14ac:dyDescent="0.35">
      <c r="A57">
        <v>30996</v>
      </c>
      <c r="B57" t="s">
        <v>6</v>
      </c>
      <c r="C57">
        <f>VLOOKUP(A57,Table99[],3,FALSE)</f>
        <v>713</v>
      </c>
      <c r="D57">
        <f>VLOOKUP(A57,Table99[],4,FALSE)</f>
        <v>0</v>
      </c>
      <c r="I57">
        <v>31132</v>
      </c>
      <c r="J57" t="s">
        <v>8</v>
      </c>
      <c r="K57">
        <v>861</v>
      </c>
      <c r="L57">
        <v>0</v>
      </c>
      <c r="O57" s="95">
        <v>31157</v>
      </c>
      <c r="P57" s="96">
        <v>183</v>
      </c>
      <c r="Q57" s="96">
        <v>0</v>
      </c>
    </row>
    <row r="58" spans="1:17" ht="16.2" x14ac:dyDescent="0.35">
      <c r="A58">
        <v>31120</v>
      </c>
      <c r="B58" t="s">
        <v>6</v>
      </c>
      <c r="C58">
        <f>VLOOKUP(A58,Table99[],3,FALSE)</f>
        <v>431</v>
      </c>
      <c r="D58">
        <f>VLOOKUP(A58,Table99[],4,FALSE)</f>
        <v>0</v>
      </c>
      <c r="I58">
        <v>31131</v>
      </c>
      <c r="J58" t="s">
        <v>187</v>
      </c>
      <c r="K58">
        <v>472</v>
      </c>
      <c r="L58">
        <v>0</v>
      </c>
      <c r="O58" s="95">
        <v>31158</v>
      </c>
      <c r="P58" s="96">
        <v>599</v>
      </c>
      <c r="Q58" s="96">
        <v>0</v>
      </c>
    </row>
    <row r="59" spans="1:17" ht="16.2" x14ac:dyDescent="0.35">
      <c r="A59">
        <v>31108</v>
      </c>
      <c r="B59" t="s">
        <v>6</v>
      </c>
      <c r="C59">
        <f>VLOOKUP(A59,Table99[],3,FALSE)</f>
        <v>1190</v>
      </c>
      <c r="D59">
        <f>VLOOKUP(A59,Table99[],4,FALSE)</f>
        <v>1190</v>
      </c>
      <c r="I59">
        <v>31129</v>
      </c>
      <c r="J59" t="s">
        <v>8</v>
      </c>
      <c r="K59">
        <v>571</v>
      </c>
      <c r="L59">
        <v>0</v>
      </c>
      <c r="O59" s="95">
        <v>31159</v>
      </c>
      <c r="P59" s="96">
        <v>474</v>
      </c>
      <c r="Q59" s="96">
        <v>0</v>
      </c>
    </row>
    <row r="60" spans="1:17" ht="16.2" x14ac:dyDescent="0.35">
      <c r="A60">
        <v>31147</v>
      </c>
      <c r="B60" t="s">
        <v>6</v>
      </c>
      <c r="C60">
        <f>VLOOKUP(A60,Table99[],3,FALSE)</f>
        <v>1108.5</v>
      </c>
      <c r="D60">
        <f>VLOOKUP(A60,Table99[],4,FALSE)</f>
        <v>1108.5</v>
      </c>
      <c r="I60">
        <v>31128</v>
      </c>
      <c r="J60" t="s">
        <v>133</v>
      </c>
      <c r="K60">
        <v>811</v>
      </c>
      <c r="L60">
        <v>0</v>
      </c>
      <c r="O60" s="95">
        <v>31161</v>
      </c>
      <c r="P60" s="96">
        <v>665</v>
      </c>
      <c r="Q60" s="96">
        <v>0</v>
      </c>
    </row>
    <row r="61" spans="1:17" ht="16.2" x14ac:dyDescent="0.35">
      <c r="A61">
        <v>31146</v>
      </c>
      <c r="B61" t="s">
        <v>6</v>
      </c>
      <c r="C61">
        <f>VLOOKUP(A61,Table99[],3,FALSE)</f>
        <v>454</v>
      </c>
      <c r="D61">
        <f>VLOOKUP(A61,Table99[],4,FALSE)</f>
        <v>0</v>
      </c>
      <c r="I61">
        <v>31127</v>
      </c>
      <c r="J61" t="s">
        <v>11</v>
      </c>
      <c r="K61">
        <v>43</v>
      </c>
      <c r="L61">
        <v>0</v>
      </c>
      <c r="O61" s="95">
        <v>31162</v>
      </c>
      <c r="P61" s="96">
        <v>761</v>
      </c>
      <c r="Q61" s="96">
        <v>0</v>
      </c>
    </row>
    <row r="62" spans="1:17" ht="16.2" x14ac:dyDescent="0.35">
      <c r="A62">
        <v>31169</v>
      </c>
      <c r="B62" t="s">
        <v>6</v>
      </c>
      <c r="C62">
        <f>VLOOKUP(A62,Table99[],3,FALSE)</f>
        <v>40</v>
      </c>
      <c r="D62">
        <f>VLOOKUP(A62,Table99[],4,FALSE)</f>
        <v>0</v>
      </c>
      <c r="I62">
        <v>31126</v>
      </c>
      <c r="J62" t="s">
        <v>11</v>
      </c>
      <c r="K62">
        <v>1318</v>
      </c>
      <c r="L62">
        <v>1318</v>
      </c>
      <c r="O62" s="95">
        <v>31163</v>
      </c>
      <c r="P62" s="96">
        <v>23</v>
      </c>
      <c r="Q62" s="96">
        <v>0</v>
      </c>
    </row>
    <row r="63" spans="1:17" ht="16.2" x14ac:dyDescent="0.35">
      <c r="A63">
        <v>31201</v>
      </c>
      <c r="B63" t="s">
        <v>6</v>
      </c>
      <c r="C63">
        <f>VLOOKUP(A63,Table99[],3,FALSE)</f>
        <v>654.5</v>
      </c>
      <c r="D63">
        <f>VLOOKUP(A63,Table99[],4,FALSE)</f>
        <v>654.5</v>
      </c>
      <c r="I63">
        <v>31125</v>
      </c>
      <c r="J63" t="s">
        <v>173</v>
      </c>
      <c r="K63">
        <v>784</v>
      </c>
      <c r="L63">
        <v>0</v>
      </c>
      <c r="O63" s="95">
        <v>31165</v>
      </c>
      <c r="P63" s="96">
        <v>460</v>
      </c>
      <c r="Q63" s="96">
        <v>0</v>
      </c>
    </row>
    <row r="64" spans="1:17" ht="16.2" x14ac:dyDescent="0.35">
      <c r="A64">
        <v>31131</v>
      </c>
      <c r="B64" t="s">
        <v>181</v>
      </c>
      <c r="C64">
        <f>VLOOKUP(A64,Table99[],3,FALSE)</f>
        <v>472</v>
      </c>
      <c r="D64">
        <f>VLOOKUP(A64,Table99[],4,FALSE)</f>
        <v>0</v>
      </c>
      <c r="I64">
        <v>31124</v>
      </c>
      <c r="J64" t="s">
        <v>8</v>
      </c>
      <c r="K64">
        <v>852</v>
      </c>
      <c r="L64">
        <v>852</v>
      </c>
      <c r="O64" s="95">
        <v>31166</v>
      </c>
      <c r="P64" s="96">
        <v>72</v>
      </c>
      <c r="Q64" s="96">
        <v>0</v>
      </c>
    </row>
    <row r="65" spans="1:17" ht="16.2" x14ac:dyDescent="0.35">
      <c r="A65">
        <v>31105</v>
      </c>
      <c r="B65" t="s">
        <v>181</v>
      </c>
      <c r="C65">
        <f>VLOOKUP(A65,Table99[],3,FALSE)</f>
        <v>503</v>
      </c>
      <c r="D65">
        <f>VLOOKUP(A65,Table99[],4,FALSE)</f>
        <v>0</v>
      </c>
      <c r="I65">
        <v>31123</v>
      </c>
      <c r="J65" t="s">
        <v>188</v>
      </c>
      <c r="K65">
        <v>527</v>
      </c>
      <c r="L65">
        <v>0</v>
      </c>
      <c r="O65" s="95">
        <v>31169</v>
      </c>
      <c r="P65" s="96">
        <v>40</v>
      </c>
      <c r="Q65" s="96">
        <v>0</v>
      </c>
    </row>
    <row r="66" spans="1:17" ht="16.2" x14ac:dyDescent="0.35">
      <c r="A66">
        <v>31194</v>
      </c>
      <c r="B66" t="s">
        <v>181</v>
      </c>
      <c r="C66">
        <f>VLOOKUP(A66,Table99[],3,FALSE)</f>
        <v>570</v>
      </c>
      <c r="D66">
        <f>VLOOKUP(A66,Table99[],4,FALSE)</f>
        <v>0</v>
      </c>
      <c r="I66">
        <v>31122</v>
      </c>
      <c r="J66" t="s">
        <v>11</v>
      </c>
      <c r="K66">
        <v>590</v>
      </c>
      <c r="L66">
        <v>590</v>
      </c>
      <c r="O66" s="95">
        <v>31171</v>
      </c>
      <c r="P66" s="96">
        <v>512</v>
      </c>
      <c r="Q66" s="96">
        <v>0</v>
      </c>
    </row>
    <row r="67" spans="1:17" ht="16.2" x14ac:dyDescent="0.35">
      <c r="A67">
        <v>31162</v>
      </c>
      <c r="B67" t="s">
        <v>181</v>
      </c>
      <c r="C67">
        <f>VLOOKUP(A67,Table99[],3,FALSE)</f>
        <v>761</v>
      </c>
      <c r="D67">
        <f>VLOOKUP(A67,Table99[],4,FALSE)</f>
        <v>0</v>
      </c>
      <c r="I67">
        <v>31121</v>
      </c>
      <c r="J67" t="s">
        <v>11</v>
      </c>
      <c r="K67">
        <v>487</v>
      </c>
      <c r="L67">
        <v>487</v>
      </c>
      <c r="O67" s="95">
        <v>31172</v>
      </c>
      <c r="P67" s="96">
        <v>961</v>
      </c>
      <c r="Q67" s="96">
        <v>0</v>
      </c>
    </row>
    <row r="68" spans="1:17" ht="16.2" x14ac:dyDescent="0.35">
      <c r="A68">
        <v>31093</v>
      </c>
      <c r="B68" t="s">
        <v>181</v>
      </c>
      <c r="C68">
        <f>VLOOKUP(A68,Table99[],3,FALSE)</f>
        <v>1017</v>
      </c>
      <c r="D68">
        <f>VLOOKUP(A68,Table99[],4,FALSE)</f>
        <v>0</v>
      </c>
      <c r="I68">
        <v>31120</v>
      </c>
      <c r="J68" t="s">
        <v>12</v>
      </c>
      <c r="K68">
        <v>431</v>
      </c>
      <c r="L68">
        <v>0</v>
      </c>
      <c r="O68" s="95">
        <v>31173</v>
      </c>
      <c r="P68" s="96">
        <v>587</v>
      </c>
      <c r="Q68" s="96">
        <v>587</v>
      </c>
    </row>
    <row r="69" spans="1:17" ht="16.2" x14ac:dyDescent="0.35">
      <c r="A69">
        <v>31103</v>
      </c>
      <c r="B69" t="s">
        <v>181</v>
      </c>
      <c r="C69">
        <f>VLOOKUP(A69,Table99[],3,FALSE)</f>
        <v>500</v>
      </c>
      <c r="D69">
        <f>VLOOKUP(A69,Table99[],4,FALSE)</f>
        <v>0</v>
      </c>
      <c r="I69">
        <v>31119</v>
      </c>
      <c r="J69" t="s">
        <v>130</v>
      </c>
      <c r="K69">
        <v>878</v>
      </c>
      <c r="L69">
        <v>0</v>
      </c>
      <c r="O69" s="95">
        <v>31175</v>
      </c>
      <c r="P69" s="96">
        <v>630</v>
      </c>
      <c r="Q69" s="96">
        <v>0</v>
      </c>
    </row>
    <row r="70" spans="1:17" ht="16.2" x14ac:dyDescent="0.35">
      <c r="A70">
        <v>31176</v>
      </c>
      <c r="B70" t="s">
        <v>185</v>
      </c>
      <c r="C70">
        <f>VLOOKUP(A70,Table99[],3,FALSE)</f>
        <v>547</v>
      </c>
      <c r="D70">
        <f>VLOOKUP(A70,Table99[],4,FALSE)</f>
        <v>547</v>
      </c>
      <c r="I70">
        <v>31118</v>
      </c>
      <c r="J70" t="s">
        <v>11</v>
      </c>
      <c r="K70">
        <v>536</v>
      </c>
      <c r="L70">
        <v>0</v>
      </c>
      <c r="O70" s="95">
        <v>31176</v>
      </c>
      <c r="P70" s="96">
        <v>547</v>
      </c>
      <c r="Q70" s="96">
        <v>547</v>
      </c>
    </row>
    <row r="71" spans="1:17" ht="16.2" x14ac:dyDescent="0.35">
      <c r="A71">
        <v>31172</v>
      </c>
      <c r="B71" t="s">
        <v>185</v>
      </c>
      <c r="C71">
        <f>VLOOKUP(A71,Table99[],3,FALSE)</f>
        <v>961</v>
      </c>
      <c r="D71">
        <f>VLOOKUP(A71,Table99[],4,FALSE)</f>
        <v>0</v>
      </c>
      <c r="I71">
        <v>31115</v>
      </c>
      <c r="J71" t="s">
        <v>188</v>
      </c>
      <c r="K71">
        <v>454</v>
      </c>
      <c r="L71">
        <v>0</v>
      </c>
      <c r="O71" s="95">
        <v>31177</v>
      </c>
      <c r="P71" s="96">
        <v>620</v>
      </c>
      <c r="Q71" s="96">
        <v>0</v>
      </c>
    </row>
    <row r="72" spans="1:17" ht="16.2" x14ac:dyDescent="0.35">
      <c r="A72">
        <v>31123</v>
      </c>
      <c r="B72" t="s">
        <v>185</v>
      </c>
      <c r="C72">
        <f>VLOOKUP(A72,Table99[],3,FALSE)</f>
        <v>527</v>
      </c>
      <c r="D72">
        <f>VLOOKUP(A72,Table99[],4,FALSE)</f>
        <v>0</v>
      </c>
      <c r="I72">
        <v>31113</v>
      </c>
      <c r="J72" t="s">
        <v>11</v>
      </c>
      <c r="K72">
        <v>925</v>
      </c>
      <c r="L72">
        <v>925</v>
      </c>
      <c r="O72" s="95">
        <v>31178</v>
      </c>
      <c r="P72" s="96">
        <v>963</v>
      </c>
      <c r="Q72" s="96">
        <v>0</v>
      </c>
    </row>
    <row r="73" spans="1:17" ht="16.2" x14ac:dyDescent="0.35">
      <c r="A73">
        <v>31191</v>
      </c>
      <c r="B73" t="s">
        <v>185</v>
      </c>
      <c r="C73">
        <f>VLOOKUP(A73,Table99[],3,FALSE)</f>
        <v>759</v>
      </c>
      <c r="D73">
        <f>VLOOKUP(A73,Table99[],4,FALSE)</f>
        <v>0</v>
      </c>
      <c r="I73">
        <v>31111</v>
      </c>
      <c r="J73" t="s">
        <v>130</v>
      </c>
      <c r="K73">
        <v>476</v>
      </c>
      <c r="L73">
        <v>0</v>
      </c>
      <c r="O73" s="95">
        <v>31179</v>
      </c>
      <c r="P73" s="96">
        <v>1577</v>
      </c>
      <c r="Q73" s="96">
        <v>0</v>
      </c>
    </row>
    <row r="74" spans="1:17" ht="16.2" x14ac:dyDescent="0.35">
      <c r="A74">
        <v>31177</v>
      </c>
      <c r="B74" t="s">
        <v>185</v>
      </c>
      <c r="C74">
        <f>VLOOKUP(A74,Table99[],3,FALSE)</f>
        <v>620</v>
      </c>
      <c r="D74">
        <f>VLOOKUP(A74,Table99[],4,FALSE)</f>
        <v>0</v>
      </c>
      <c r="I74">
        <v>31110</v>
      </c>
      <c r="J74" t="s">
        <v>8</v>
      </c>
      <c r="K74">
        <v>846.65</v>
      </c>
      <c r="L74">
        <v>0</v>
      </c>
      <c r="O74" s="95">
        <v>31181</v>
      </c>
      <c r="P74" s="96">
        <v>485</v>
      </c>
      <c r="Q74" s="96">
        <v>0</v>
      </c>
    </row>
    <row r="75" spans="1:17" ht="16.2" x14ac:dyDescent="0.35">
      <c r="A75">
        <v>31139</v>
      </c>
      <c r="B75" t="s">
        <v>185</v>
      </c>
      <c r="C75">
        <f>VLOOKUP(A75,Table99[],3,FALSE)</f>
        <v>1030</v>
      </c>
      <c r="D75">
        <f>VLOOKUP(A75,Table99[],4,FALSE)</f>
        <v>0</v>
      </c>
      <c r="I75">
        <v>31109</v>
      </c>
      <c r="J75" t="s">
        <v>130</v>
      </c>
      <c r="K75">
        <v>854</v>
      </c>
      <c r="L75">
        <v>0</v>
      </c>
      <c r="O75" s="95">
        <v>31182</v>
      </c>
      <c r="P75" s="96">
        <v>539</v>
      </c>
      <c r="Q75" s="96">
        <v>539</v>
      </c>
    </row>
    <row r="76" spans="1:17" ht="16.2" x14ac:dyDescent="0.35">
      <c r="A76">
        <v>31151</v>
      </c>
      <c r="B76" t="s">
        <v>186</v>
      </c>
      <c r="C76">
        <f>VLOOKUP(A76,Table99[],3,FALSE)</f>
        <v>461</v>
      </c>
      <c r="D76">
        <f>VLOOKUP(A76,Table99[],4,FALSE)</f>
        <v>0</v>
      </c>
      <c r="I76">
        <v>31108</v>
      </c>
      <c r="J76" t="s">
        <v>12</v>
      </c>
      <c r="K76">
        <v>1190</v>
      </c>
      <c r="L76">
        <v>1190</v>
      </c>
      <c r="O76" s="95">
        <v>31183</v>
      </c>
      <c r="P76" s="96">
        <v>424</v>
      </c>
      <c r="Q76" s="96">
        <v>0</v>
      </c>
    </row>
    <row r="77" spans="1:17" ht="16.2" x14ac:dyDescent="0.35">
      <c r="A77">
        <v>30993</v>
      </c>
      <c r="B77" t="s">
        <v>186</v>
      </c>
      <c r="C77">
        <f>VLOOKUP(A77,Table99[],3,FALSE)</f>
        <v>734.15</v>
      </c>
      <c r="D77">
        <f>VLOOKUP(A77,Table99[],4,FALSE)</f>
        <v>0</v>
      </c>
      <c r="I77">
        <v>31107</v>
      </c>
      <c r="J77" t="s">
        <v>11</v>
      </c>
      <c r="K77">
        <v>945.5</v>
      </c>
      <c r="L77">
        <v>0</v>
      </c>
      <c r="O77" s="95">
        <v>31184</v>
      </c>
      <c r="P77" s="96">
        <v>775</v>
      </c>
      <c r="Q77" s="96">
        <v>0</v>
      </c>
    </row>
    <row r="78" spans="1:17" ht="16.2" x14ac:dyDescent="0.35">
      <c r="A78">
        <v>31148</v>
      </c>
      <c r="B78" t="s">
        <v>186</v>
      </c>
      <c r="C78">
        <f>VLOOKUP(A78,Table99[],3,FALSE)</f>
        <v>549</v>
      </c>
      <c r="D78">
        <f>VLOOKUP(A78,Table99[],4,FALSE)</f>
        <v>0</v>
      </c>
      <c r="I78">
        <v>31106</v>
      </c>
      <c r="J78" t="s">
        <v>15</v>
      </c>
      <c r="K78">
        <v>34.299999999999997</v>
      </c>
      <c r="L78">
        <v>0</v>
      </c>
      <c r="O78" s="95">
        <v>31185</v>
      </c>
      <c r="P78" s="96">
        <v>413</v>
      </c>
      <c r="Q78" s="96">
        <v>0</v>
      </c>
    </row>
    <row r="79" spans="1:17" ht="16.2" x14ac:dyDescent="0.35">
      <c r="A79">
        <v>31128</v>
      </c>
      <c r="B79" t="s">
        <v>186</v>
      </c>
      <c r="C79">
        <f>VLOOKUP(A79,Table99[],3,FALSE)</f>
        <v>811</v>
      </c>
      <c r="D79">
        <f>VLOOKUP(A79,Table99[],4,FALSE)</f>
        <v>0</v>
      </c>
      <c r="I79">
        <v>31105</v>
      </c>
      <c r="J79" t="s">
        <v>187</v>
      </c>
      <c r="K79">
        <v>503</v>
      </c>
      <c r="L79">
        <v>0</v>
      </c>
      <c r="O79" s="95">
        <v>31186</v>
      </c>
      <c r="P79" s="96">
        <v>1341</v>
      </c>
      <c r="Q79" s="96">
        <v>0</v>
      </c>
    </row>
    <row r="80" spans="1:17" ht="16.2" x14ac:dyDescent="0.35">
      <c r="A80">
        <v>31182</v>
      </c>
      <c r="B80" t="s">
        <v>186</v>
      </c>
      <c r="C80">
        <f>VLOOKUP(A80,Table99[],3,FALSE)</f>
        <v>539</v>
      </c>
      <c r="D80">
        <f>VLOOKUP(A80,Table99[],4,FALSE)</f>
        <v>539</v>
      </c>
      <c r="I80">
        <v>31104</v>
      </c>
      <c r="J80" t="s">
        <v>119</v>
      </c>
      <c r="K80">
        <v>399</v>
      </c>
      <c r="L80">
        <v>399</v>
      </c>
      <c r="O80" s="95">
        <v>31188</v>
      </c>
      <c r="P80" s="96">
        <v>398</v>
      </c>
      <c r="Q80" s="96">
        <v>0</v>
      </c>
    </row>
    <row r="81" spans="1:17" ht="16.2" x14ac:dyDescent="0.35">
      <c r="A81">
        <v>31183</v>
      </c>
      <c r="B81" t="s">
        <v>186</v>
      </c>
      <c r="C81">
        <f>VLOOKUP(A81,Table99[],3,FALSE)</f>
        <v>424</v>
      </c>
      <c r="D81">
        <f>VLOOKUP(A81,Table99[],4,FALSE)</f>
        <v>0</v>
      </c>
      <c r="I81">
        <v>31103</v>
      </c>
      <c r="J81" t="s">
        <v>187</v>
      </c>
      <c r="K81">
        <v>500</v>
      </c>
      <c r="L81">
        <v>0</v>
      </c>
      <c r="O81" s="95">
        <v>31189</v>
      </c>
      <c r="P81" s="96">
        <v>530</v>
      </c>
      <c r="Q81" s="96">
        <v>530</v>
      </c>
    </row>
    <row r="82" spans="1:17" ht="16.2" x14ac:dyDescent="0.35">
      <c r="A82">
        <v>31161</v>
      </c>
      <c r="B82" t="s">
        <v>186</v>
      </c>
      <c r="C82">
        <f>VLOOKUP(A82,Table99[],3,FALSE)</f>
        <v>665</v>
      </c>
      <c r="D82">
        <f>VLOOKUP(A82,Table99[],4,FALSE)</f>
        <v>0</v>
      </c>
      <c r="I82">
        <v>31102</v>
      </c>
      <c r="J82" t="s">
        <v>130</v>
      </c>
      <c r="K82">
        <v>454</v>
      </c>
      <c r="L82">
        <v>0</v>
      </c>
      <c r="O82" s="95">
        <v>31190</v>
      </c>
      <c r="P82" s="96">
        <v>1077</v>
      </c>
      <c r="Q82" s="96">
        <v>1077</v>
      </c>
    </row>
    <row r="83" spans="1:17" ht="16.2" x14ac:dyDescent="0.35">
      <c r="A83">
        <v>31024</v>
      </c>
      <c r="B83" t="s">
        <v>50</v>
      </c>
      <c r="C83">
        <f>VLOOKUP(A83,Table99[],3,FALSE)</f>
        <v>1630</v>
      </c>
      <c r="D83">
        <f>VLOOKUP(A83,Table99[],4,FALSE)</f>
        <v>0</v>
      </c>
      <c r="I83">
        <v>31101</v>
      </c>
      <c r="J83" t="s">
        <v>11</v>
      </c>
      <c r="K83">
        <v>441</v>
      </c>
      <c r="L83">
        <v>0</v>
      </c>
      <c r="O83" s="95">
        <v>31191</v>
      </c>
      <c r="P83" s="96">
        <v>759</v>
      </c>
      <c r="Q83" s="96">
        <v>0</v>
      </c>
    </row>
    <row r="84" spans="1:17" ht="16.2" x14ac:dyDescent="0.35">
      <c r="A84">
        <v>31006</v>
      </c>
      <c r="B84" t="s">
        <v>46</v>
      </c>
      <c r="C84">
        <f>VLOOKUP(A84,Table99[],3,FALSE)</f>
        <v>551</v>
      </c>
      <c r="D84">
        <f>VLOOKUP(A84,Table99[],4,FALSE)</f>
        <v>0</v>
      </c>
      <c r="I84">
        <v>31100</v>
      </c>
      <c r="J84" t="s">
        <v>15</v>
      </c>
      <c r="K84">
        <v>541</v>
      </c>
      <c r="L84">
        <v>0</v>
      </c>
      <c r="O84" s="95">
        <v>31192</v>
      </c>
      <c r="P84" s="96">
        <v>620</v>
      </c>
      <c r="Q84" s="96">
        <v>0</v>
      </c>
    </row>
    <row r="85" spans="1:17" ht="16.2" x14ac:dyDescent="0.35">
      <c r="A85">
        <v>31087</v>
      </c>
      <c r="B85" t="s">
        <v>46</v>
      </c>
      <c r="C85">
        <f>VLOOKUP(A85,Table99[],3,FALSE)</f>
        <v>489</v>
      </c>
      <c r="D85">
        <f>VLOOKUP(A85,Table99[],4,FALSE)</f>
        <v>0</v>
      </c>
      <c r="I85">
        <v>31099</v>
      </c>
      <c r="J85" t="s">
        <v>15</v>
      </c>
      <c r="K85">
        <v>2433</v>
      </c>
      <c r="L85">
        <v>0</v>
      </c>
      <c r="O85" s="95">
        <v>31194</v>
      </c>
      <c r="P85" s="96">
        <v>570</v>
      </c>
      <c r="Q85" s="96">
        <v>0</v>
      </c>
    </row>
    <row r="86" spans="1:17" ht="16.2" x14ac:dyDescent="0.35">
      <c r="A86">
        <v>31027</v>
      </c>
      <c r="B86" t="s">
        <v>46</v>
      </c>
      <c r="C86">
        <f>VLOOKUP(A86,Table99[],3,FALSE)</f>
        <v>1355</v>
      </c>
      <c r="D86">
        <f>VLOOKUP(A86,Table99[],4,FALSE)</f>
        <v>0</v>
      </c>
      <c r="I86">
        <v>31098</v>
      </c>
      <c r="J86" t="s">
        <v>8</v>
      </c>
      <c r="K86">
        <v>551</v>
      </c>
      <c r="L86">
        <v>551</v>
      </c>
      <c r="O86" s="95">
        <v>31195</v>
      </c>
      <c r="P86" s="96">
        <v>250</v>
      </c>
      <c r="Q86" s="96">
        <v>0</v>
      </c>
    </row>
    <row r="87" spans="1:17" ht="16.2" x14ac:dyDescent="0.35">
      <c r="A87">
        <v>31106</v>
      </c>
      <c r="B87" t="s">
        <v>46</v>
      </c>
      <c r="C87">
        <f>VLOOKUP(A87,Table99[],3,FALSE)</f>
        <v>34.299999999999997</v>
      </c>
      <c r="D87">
        <f>VLOOKUP(A87,Table99[],4,FALSE)</f>
        <v>0</v>
      </c>
      <c r="I87">
        <v>31097</v>
      </c>
      <c r="J87" t="s">
        <v>133</v>
      </c>
      <c r="K87">
        <v>475</v>
      </c>
      <c r="L87">
        <v>0</v>
      </c>
      <c r="O87" s="95">
        <v>31197</v>
      </c>
      <c r="P87" s="96">
        <v>374</v>
      </c>
      <c r="Q87" s="96">
        <v>0</v>
      </c>
    </row>
    <row r="88" spans="1:17" ht="16.2" x14ac:dyDescent="0.35">
      <c r="A88">
        <v>31188</v>
      </c>
      <c r="B88" t="s">
        <v>77</v>
      </c>
      <c r="C88">
        <f>VLOOKUP(A88,Table99[],3,FALSE)</f>
        <v>398</v>
      </c>
      <c r="D88">
        <f>VLOOKUP(A88,Table99[],4,FALSE)</f>
        <v>0</v>
      </c>
      <c r="I88">
        <v>31096</v>
      </c>
      <c r="J88" t="s">
        <v>53</v>
      </c>
      <c r="K88">
        <v>23</v>
      </c>
      <c r="L88">
        <v>0</v>
      </c>
      <c r="O88" s="95">
        <v>31199</v>
      </c>
      <c r="P88" s="96">
        <v>999</v>
      </c>
      <c r="Q88" s="96">
        <v>0</v>
      </c>
    </row>
    <row r="89" spans="1:17" ht="16.2" x14ac:dyDescent="0.35">
      <c r="I89">
        <v>31095</v>
      </c>
      <c r="J89" t="s">
        <v>11</v>
      </c>
      <c r="K89">
        <v>2000</v>
      </c>
      <c r="L89">
        <v>0</v>
      </c>
      <c r="O89" s="95">
        <v>31200</v>
      </c>
      <c r="P89" s="96">
        <v>67</v>
      </c>
      <c r="Q89" s="96">
        <v>67</v>
      </c>
    </row>
    <row r="90" spans="1:17" ht="16.2" x14ac:dyDescent="0.35">
      <c r="I90">
        <v>31094</v>
      </c>
      <c r="J90" t="s">
        <v>15</v>
      </c>
      <c r="K90">
        <v>290.64999999999998</v>
      </c>
      <c r="L90">
        <v>0</v>
      </c>
      <c r="O90" s="95">
        <v>31201</v>
      </c>
      <c r="P90" s="96">
        <v>654.5</v>
      </c>
      <c r="Q90" s="96">
        <v>654.5</v>
      </c>
    </row>
    <row r="91" spans="1:17" ht="16.2" x14ac:dyDescent="0.35">
      <c r="I91">
        <v>31093</v>
      </c>
      <c r="J91" t="s">
        <v>187</v>
      </c>
      <c r="K91">
        <v>1017</v>
      </c>
      <c r="L91">
        <v>0</v>
      </c>
      <c r="O91" s="95" t="s">
        <v>30</v>
      </c>
      <c r="P91" s="96">
        <v>54741.599999999999</v>
      </c>
      <c r="Q91" s="96">
        <v>9858.5</v>
      </c>
    </row>
    <row r="92" spans="1:17" x14ac:dyDescent="0.45">
      <c r="I92">
        <v>31092</v>
      </c>
      <c r="J92" t="s">
        <v>173</v>
      </c>
      <c r="K92">
        <v>207</v>
      </c>
      <c r="L92">
        <v>0</v>
      </c>
    </row>
    <row r="93" spans="1:17" x14ac:dyDescent="0.45">
      <c r="I93">
        <v>31090</v>
      </c>
      <c r="J93" t="s">
        <v>11</v>
      </c>
      <c r="K93">
        <v>487</v>
      </c>
      <c r="L93">
        <v>0</v>
      </c>
    </row>
    <row r="94" spans="1:17" x14ac:dyDescent="0.45">
      <c r="I94">
        <v>31089</v>
      </c>
      <c r="J94" t="s">
        <v>15</v>
      </c>
      <c r="K94">
        <v>442</v>
      </c>
      <c r="L94">
        <v>0</v>
      </c>
    </row>
    <row r="95" spans="1:17" x14ac:dyDescent="0.45">
      <c r="I95">
        <v>31088</v>
      </c>
      <c r="J95" t="s">
        <v>133</v>
      </c>
      <c r="K95">
        <v>613</v>
      </c>
      <c r="L95">
        <v>0</v>
      </c>
    </row>
    <row r="96" spans="1:17" x14ac:dyDescent="0.45">
      <c r="I96">
        <v>31087</v>
      </c>
      <c r="J96" t="s">
        <v>15</v>
      </c>
      <c r="K96">
        <v>489</v>
      </c>
      <c r="L96">
        <v>0</v>
      </c>
    </row>
    <row r="97" spans="9:12" x14ac:dyDescent="0.45">
      <c r="I97">
        <v>31086</v>
      </c>
      <c r="J97" t="s">
        <v>187</v>
      </c>
      <c r="K97">
        <v>1443</v>
      </c>
      <c r="L97">
        <v>1443</v>
      </c>
    </row>
    <row r="98" spans="9:12" x14ac:dyDescent="0.45">
      <c r="I98">
        <v>31085</v>
      </c>
      <c r="J98" t="s">
        <v>119</v>
      </c>
      <c r="K98">
        <v>992</v>
      </c>
      <c r="L98">
        <v>0</v>
      </c>
    </row>
    <row r="99" spans="9:12" x14ac:dyDescent="0.45">
      <c r="I99">
        <v>31084</v>
      </c>
      <c r="J99" t="s">
        <v>133</v>
      </c>
      <c r="K99">
        <v>471</v>
      </c>
      <c r="L99">
        <v>0</v>
      </c>
    </row>
    <row r="100" spans="9:12" x14ac:dyDescent="0.45">
      <c r="I100">
        <v>31083</v>
      </c>
      <c r="J100" t="s">
        <v>11</v>
      </c>
      <c r="K100">
        <v>107</v>
      </c>
      <c r="L100">
        <v>0</v>
      </c>
    </row>
    <row r="101" spans="9:12" x14ac:dyDescent="0.45">
      <c r="I101">
        <v>31082</v>
      </c>
      <c r="J101" t="s">
        <v>12</v>
      </c>
      <c r="K101">
        <v>1652</v>
      </c>
      <c r="L101">
        <v>0</v>
      </c>
    </row>
    <row r="102" spans="9:12" x14ac:dyDescent="0.45">
      <c r="I102">
        <v>31081</v>
      </c>
      <c r="J102" t="s">
        <v>20</v>
      </c>
      <c r="K102">
        <v>623</v>
      </c>
      <c r="L102">
        <v>623</v>
      </c>
    </row>
    <row r="103" spans="9:12" x14ac:dyDescent="0.45">
      <c r="I103">
        <v>31080</v>
      </c>
      <c r="J103" t="s">
        <v>91</v>
      </c>
      <c r="K103">
        <v>464</v>
      </c>
      <c r="L103">
        <v>0</v>
      </c>
    </row>
    <row r="104" spans="9:12" x14ac:dyDescent="0.45">
      <c r="I104">
        <v>31079</v>
      </c>
      <c r="J104" t="s">
        <v>173</v>
      </c>
      <c r="K104">
        <v>78</v>
      </c>
      <c r="L104">
        <v>0</v>
      </c>
    </row>
    <row r="105" spans="9:12" x14ac:dyDescent="0.45">
      <c r="I105">
        <v>31078</v>
      </c>
      <c r="J105" t="s">
        <v>133</v>
      </c>
      <c r="K105">
        <v>453</v>
      </c>
      <c r="L105">
        <v>453</v>
      </c>
    </row>
    <row r="106" spans="9:12" x14ac:dyDescent="0.45">
      <c r="I106">
        <v>31077</v>
      </c>
      <c r="J106" t="s">
        <v>20</v>
      </c>
      <c r="K106">
        <v>449</v>
      </c>
      <c r="L106">
        <v>0</v>
      </c>
    </row>
    <row r="107" spans="9:12" x14ac:dyDescent="0.45">
      <c r="I107">
        <v>31076</v>
      </c>
      <c r="J107" t="s">
        <v>20</v>
      </c>
      <c r="K107">
        <v>452</v>
      </c>
      <c r="L107">
        <v>0</v>
      </c>
    </row>
    <row r="108" spans="9:12" x14ac:dyDescent="0.45">
      <c r="I108">
        <v>31075</v>
      </c>
      <c r="J108" t="s">
        <v>8</v>
      </c>
      <c r="K108">
        <v>495</v>
      </c>
      <c r="L108">
        <v>0</v>
      </c>
    </row>
    <row r="109" spans="9:12" x14ac:dyDescent="0.45">
      <c r="I109">
        <v>31073</v>
      </c>
      <c r="J109" t="s">
        <v>15</v>
      </c>
      <c r="K109">
        <v>113</v>
      </c>
      <c r="L109">
        <v>0</v>
      </c>
    </row>
    <row r="110" spans="9:12" x14ac:dyDescent="0.45">
      <c r="I110">
        <v>31072</v>
      </c>
      <c r="J110" t="s">
        <v>119</v>
      </c>
      <c r="K110">
        <v>490</v>
      </c>
      <c r="L110">
        <v>0</v>
      </c>
    </row>
    <row r="111" spans="9:12" x14ac:dyDescent="0.45">
      <c r="I111">
        <v>31071</v>
      </c>
      <c r="J111" t="s">
        <v>111</v>
      </c>
      <c r="K111">
        <v>1672</v>
      </c>
      <c r="L111">
        <v>0</v>
      </c>
    </row>
    <row r="112" spans="9:12" x14ac:dyDescent="0.45">
      <c r="I112">
        <v>31070</v>
      </c>
      <c r="J112" t="s">
        <v>11</v>
      </c>
      <c r="K112">
        <v>824</v>
      </c>
      <c r="L112">
        <v>0</v>
      </c>
    </row>
    <row r="113" spans="9:12" x14ac:dyDescent="0.45">
      <c r="I113">
        <v>31069</v>
      </c>
      <c r="J113" t="s">
        <v>8</v>
      </c>
      <c r="K113">
        <v>574</v>
      </c>
      <c r="L113">
        <v>0</v>
      </c>
    </row>
    <row r="114" spans="9:12" x14ac:dyDescent="0.45">
      <c r="I114">
        <v>31068</v>
      </c>
      <c r="J114" t="s">
        <v>8</v>
      </c>
      <c r="K114">
        <v>618</v>
      </c>
      <c r="L114">
        <v>0</v>
      </c>
    </row>
    <row r="115" spans="9:12" x14ac:dyDescent="0.45">
      <c r="I115">
        <v>31067</v>
      </c>
      <c r="J115" t="s">
        <v>119</v>
      </c>
      <c r="K115">
        <v>500</v>
      </c>
      <c r="L115">
        <v>0</v>
      </c>
    </row>
    <row r="116" spans="9:12" x14ac:dyDescent="0.45">
      <c r="I116">
        <v>31066</v>
      </c>
      <c r="J116" t="s">
        <v>53</v>
      </c>
      <c r="K116">
        <v>488.5</v>
      </c>
      <c r="L116">
        <v>0</v>
      </c>
    </row>
    <row r="117" spans="9:12" x14ac:dyDescent="0.45">
      <c r="I117">
        <v>31065</v>
      </c>
      <c r="J117" t="s">
        <v>173</v>
      </c>
      <c r="K117">
        <v>536</v>
      </c>
      <c r="L117">
        <v>0</v>
      </c>
    </row>
    <row r="118" spans="9:12" x14ac:dyDescent="0.45">
      <c r="I118">
        <v>31064</v>
      </c>
      <c r="J118" t="s">
        <v>11</v>
      </c>
      <c r="K118">
        <v>465</v>
      </c>
      <c r="L118">
        <v>0</v>
      </c>
    </row>
    <row r="119" spans="9:12" x14ac:dyDescent="0.45">
      <c r="I119">
        <v>31063</v>
      </c>
      <c r="J119" t="s">
        <v>8</v>
      </c>
      <c r="K119">
        <v>473</v>
      </c>
      <c r="L119">
        <v>0</v>
      </c>
    </row>
    <row r="120" spans="9:12" x14ac:dyDescent="0.45">
      <c r="I120">
        <v>31061</v>
      </c>
      <c r="J120" t="s">
        <v>119</v>
      </c>
      <c r="K120">
        <v>361</v>
      </c>
      <c r="L120">
        <v>0</v>
      </c>
    </row>
    <row r="121" spans="9:12" x14ac:dyDescent="0.45">
      <c r="I121">
        <v>31060</v>
      </c>
      <c r="J121" t="s">
        <v>53</v>
      </c>
      <c r="K121">
        <v>168</v>
      </c>
      <c r="L121">
        <v>0</v>
      </c>
    </row>
    <row r="122" spans="9:12" x14ac:dyDescent="0.45">
      <c r="I122">
        <v>31059</v>
      </c>
      <c r="J122" t="s">
        <v>20</v>
      </c>
      <c r="K122">
        <v>477</v>
      </c>
      <c r="L122">
        <v>0</v>
      </c>
    </row>
    <row r="123" spans="9:12" x14ac:dyDescent="0.45">
      <c r="I123">
        <v>31058</v>
      </c>
      <c r="J123" t="s">
        <v>53</v>
      </c>
      <c r="K123">
        <v>114</v>
      </c>
      <c r="L123">
        <v>0</v>
      </c>
    </row>
    <row r="124" spans="9:12" x14ac:dyDescent="0.45">
      <c r="I124">
        <v>31057</v>
      </c>
      <c r="J124" t="s">
        <v>119</v>
      </c>
      <c r="K124">
        <v>473</v>
      </c>
      <c r="L124">
        <v>0</v>
      </c>
    </row>
    <row r="125" spans="9:12" x14ac:dyDescent="0.45">
      <c r="I125">
        <v>31056</v>
      </c>
      <c r="J125" t="s">
        <v>173</v>
      </c>
      <c r="K125">
        <v>473.7</v>
      </c>
      <c r="L125">
        <v>0</v>
      </c>
    </row>
    <row r="126" spans="9:12" x14ac:dyDescent="0.45">
      <c r="I126">
        <v>31055</v>
      </c>
      <c r="J126" t="s">
        <v>133</v>
      </c>
      <c r="K126">
        <v>985</v>
      </c>
      <c r="L126">
        <v>0</v>
      </c>
    </row>
    <row r="127" spans="9:12" x14ac:dyDescent="0.45">
      <c r="I127">
        <v>31054</v>
      </c>
      <c r="J127" t="s">
        <v>133</v>
      </c>
      <c r="K127">
        <v>951</v>
      </c>
      <c r="L127">
        <v>0</v>
      </c>
    </row>
    <row r="128" spans="9:12" x14ac:dyDescent="0.45">
      <c r="I128">
        <v>31053</v>
      </c>
      <c r="J128" t="s">
        <v>119</v>
      </c>
      <c r="K128">
        <v>624</v>
      </c>
      <c r="L128">
        <v>624</v>
      </c>
    </row>
    <row r="129" spans="9:12" x14ac:dyDescent="0.45">
      <c r="I129">
        <v>31052</v>
      </c>
      <c r="J129" t="s">
        <v>53</v>
      </c>
      <c r="K129">
        <v>990</v>
      </c>
      <c r="L129">
        <v>0</v>
      </c>
    </row>
    <row r="130" spans="9:12" x14ac:dyDescent="0.45">
      <c r="I130">
        <v>31051</v>
      </c>
      <c r="J130" t="s">
        <v>11</v>
      </c>
      <c r="K130">
        <v>1366</v>
      </c>
      <c r="L130">
        <v>0</v>
      </c>
    </row>
    <row r="131" spans="9:12" x14ac:dyDescent="0.45">
      <c r="I131">
        <v>31050</v>
      </c>
      <c r="J131" t="s">
        <v>20</v>
      </c>
      <c r="K131">
        <v>468</v>
      </c>
      <c r="L131">
        <v>0</v>
      </c>
    </row>
    <row r="132" spans="9:12" x14ac:dyDescent="0.45">
      <c r="I132">
        <v>31049</v>
      </c>
      <c r="J132" t="s">
        <v>53</v>
      </c>
      <c r="K132">
        <v>1113</v>
      </c>
      <c r="L132">
        <v>1113</v>
      </c>
    </row>
    <row r="133" spans="9:12" x14ac:dyDescent="0.45">
      <c r="I133">
        <v>31048</v>
      </c>
      <c r="J133" t="s">
        <v>15</v>
      </c>
      <c r="K133">
        <v>151</v>
      </c>
      <c r="L133">
        <v>0</v>
      </c>
    </row>
    <row r="134" spans="9:12" x14ac:dyDescent="0.45">
      <c r="I134">
        <v>31047</v>
      </c>
      <c r="J134" t="s">
        <v>111</v>
      </c>
      <c r="K134">
        <v>701</v>
      </c>
      <c r="L134">
        <v>0</v>
      </c>
    </row>
    <row r="135" spans="9:12" x14ac:dyDescent="0.45">
      <c r="I135">
        <v>31046</v>
      </c>
      <c r="J135" t="s">
        <v>91</v>
      </c>
      <c r="K135">
        <v>2774</v>
      </c>
      <c r="L135">
        <v>0</v>
      </c>
    </row>
    <row r="136" spans="9:12" x14ac:dyDescent="0.45">
      <c r="I136">
        <v>31045</v>
      </c>
      <c r="J136" t="s">
        <v>15</v>
      </c>
      <c r="K136">
        <v>739</v>
      </c>
      <c r="L136">
        <v>0</v>
      </c>
    </row>
    <row r="137" spans="9:12" x14ac:dyDescent="0.45">
      <c r="I137">
        <v>31044</v>
      </c>
      <c r="J137" t="s">
        <v>12</v>
      </c>
      <c r="K137">
        <v>819</v>
      </c>
      <c r="L137">
        <v>0</v>
      </c>
    </row>
    <row r="138" spans="9:12" x14ac:dyDescent="0.45">
      <c r="I138">
        <v>31043</v>
      </c>
      <c r="J138" t="s">
        <v>15</v>
      </c>
      <c r="K138">
        <v>425</v>
      </c>
      <c r="L138">
        <v>0</v>
      </c>
    </row>
    <row r="139" spans="9:12" x14ac:dyDescent="0.45">
      <c r="I139">
        <v>31042</v>
      </c>
      <c r="J139" t="s">
        <v>20</v>
      </c>
      <c r="K139">
        <v>450</v>
      </c>
      <c r="L139">
        <v>0</v>
      </c>
    </row>
    <row r="140" spans="9:12" x14ac:dyDescent="0.45">
      <c r="I140">
        <v>31041</v>
      </c>
      <c r="J140" t="s">
        <v>15</v>
      </c>
      <c r="K140">
        <v>1216</v>
      </c>
      <c r="L140">
        <v>0</v>
      </c>
    </row>
    <row r="141" spans="9:12" x14ac:dyDescent="0.45">
      <c r="I141">
        <v>31040</v>
      </c>
      <c r="J141" t="s">
        <v>20</v>
      </c>
      <c r="K141">
        <v>652</v>
      </c>
      <c r="L141">
        <v>0</v>
      </c>
    </row>
    <row r="142" spans="9:12" x14ac:dyDescent="0.45">
      <c r="I142">
        <v>31039</v>
      </c>
      <c r="J142" t="s">
        <v>53</v>
      </c>
      <c r="K142">
        <v>427</v>
      </c>
      <c r="L142">
        <v>0</v>
      </c>
    </row>
    <row r="143" spans="9:12" x14ac:dyDescent="0.45">
      <c r="I143">
        <v>31038</v>
      </c>
      <c r="J143" t="s">
        <v>53</v>
      </c>
      <c r="K143">
        <v>643</v>
      </c>
      <c r="L143">
        <v>0</v>
      </c>
    </row>
    <row r="144" spans="9:12" x14ac:dyDescent="0.45">
      <c r="I144">
        <v>31037</v>
      </c>
      <c r="J144" t="s">
        <v>7</v>
      </c>
      <c r="K144">
        <v>0</v>
      </c>
      <c r="L144">
        <v>0</v>
      </c>
    </row>
    <row r="145" spans="9:12" x14ac:dyDescent="0.45">
      <c r="I145">
        <v>31036</v>
      </c>
      <c r="J145" t="s">
        <v>15</v>
      </c>
      <c r="K145">
        <v>466</v>
      </c>
      <c r="L145">
        <v>0</v>
      </c>
    </row>
    <row r="146" spans="9:12" x14ac:dyDescent="0.45">
      <c r="I146">
        <v>31035</v>
      </c>
      <c r="J146" t="s">
        <v>8</v>
      </c>
      <c r="K146">
        <v>427</v>
      </c>
      <c r="L146">
        <v>0</v>
      </c>
    </row>
    <row r="147" spans="9:12" x14ac:dyDescent="0.45">
      <c r="I147">
        <v>31034</v>
      </c>
      <c r="J147" t="s">
        <v>53</v>
      </c>
      <c r="K147">
        <v>556</v>
      </c>
      <c r="L147">
        <v>0</v>
      </c>
    </row>
    <row r="148" spans="9:12" x14ac:dyDescent="0.45">
      <c r="I148">
        <v>31033</v>
      </c>
      <c r="J148" t="s">
        <v>11</v>
      </c>
      <c r="K148">
        <v>534</v>
      </c>
      <c r="L148">
        <v>534</v>
      </c>
    </row>
    <row r="149" spans="9:12" x14ac:dyDescent="0.45">
      <c r="I149">
        <v>31032</v>
      </c>
      <c r="J149" t="s">
        <v>119</v>
      </c>
      <c r="K149">
        <v>494</v>
      </c>
      <c r="L149">
        <v>0</v>
      </c>
    </row>
    <row r="150" spans="9:12" x14ac:dyDescent="0.45">
      <c r="I150">
        <v>31031</v>
      </c>
      <c r="J150" t="s">
        <v>130</v>
      </c>
      <c r="K150">
        <v>482</v>
      </c>
      <c r="L150">
        <v>0</v>
      </c>
    </row>
    <row r="151" spans="9:12" x14ac:dyDescent="0.45">
      <c r="I151">
        <v>31030</v>
      </c>
      <c r="J151" t="s">
        <v>53</v>
      </c>
      <c r="K151">
        <v>460</v>
      </c>
      <c r="L151">
        <v>0</v>
      </c>
    </row>
    <row r="152" spans="9:12" x14ac:dyDescent="0.45">
      <c r="I152">
        <v>31029</v>
      </c>
      <c r="J152" t="s">
        <v>15</v>
      </c>
      <c r="K152">
        <v>522</v>
      </c>
      <c r="L152">
        <v>0</v>
      </c>
    </row>
    <row r="153" spans="9:12" x14ac:dyDescent="0.45">
      <c r="I153">
        <v>31028</v>
      </c>
      <c r="J153" t="s">
        <v>173</v>
      </c>
      <c r="K153">
        <v>203</v>
      </c>
      <c r="L153">
        <v>0</v>
      </c>
    </row>
    <row r="154" spans="9:12" x14ac:dyDescent="0.45">
      <c r="I154">
        <v>31027</v>
      </c>
      <c r="J154" t="s">
        <v>15</v>
      </c>
      <c r="K154">
        <v>1355</v>
      </c>
      <c r="L154">
        <v>0</v>
      </c>
    </row>
    <row r="155" spans="9:12" x14ac:dyDescent="0.45">
      <c r="I155">
        <v>31026</v>
      </c>
      <c r="J155" t="s">
        <v>11</v>
      </c>
      <c r="K155">
        <v>522</v>
      </c>
      <c r="L155">
        <v>0</v>
      </c>
    </row>
    <row r="156" spans="9:12" x14ac:dyDescent="0.45">
      <c r="I156">
        <v>31025</v>
      </c>
      <c r="J156" t="s">
        <v>119</v>
      </c>
      <c r="K156">
        <v>23</v>
      </c>
      <c r="L156">
        <v>0</v>
      </c>
    </row>
    <row r="157" spans="9:12" x14ac:dyDescent="0.45">
      <c r="I157">
        <v>31024</v>
      </c>
      <c r="J157" t="s">
        <v>91</v>
      </c>
      <c r="K157">
        <v>1630</v>
      </c>
      <c r="L157">
        <v>0</v>
      </c>
    </row>
    <row r="158" spans="9:12" x14ac:dyDescent="0.45">
      <c r="I158">
        <v>31022</v>
      </c>
      <c r="J158" t="s">
        <v>11</v>
      </c>
      <c r="K158">
        <v>461</v>
      </c>
      <c r="L158">
        <v>0</v>
      </c>
    </row>
    <row r="159" spans="9:12" x14ac:dyDescent="0.45">
      <c r="I159">
        <v>31021</v>
      </c>
      <c r="J159" t="s">
        <v>133</v>
      </c>
      <c r="K159">
        <v>262</v>
      </c>
      <c r="L159">
        <v>0</v>
      </c>
    </row>
    <row r="160" spans="9:12" x14ac:dyDescent="0.45">
      <c r="I160">
        <v>31020</v>
      </c>
      <c r="J160" t="s">
        <v>53</v>
      </c>
      <c r="K160">
        <v>453</v>
      </c>
      <c r="L160">
        <v>453</v>
      </c>
    </row>
    <row r="161" spans="9:12" x14ac:dyDescent="0.45">
      <c r="I161">
        <v>31019</v>
      </c>
      <c r="J161" t="s">
        <v>8</v>
      </c>
      <c r="K161">
        <v>528</v>
      </c>
      <c r="L161">
        <v>0</v>
      </c>
    </row>
    <row r="162" spans="9:12" x14ac:dyDescent="0.45">
      <c r="I162">
        <v>31018</v>
      </c>
      <c r="J162" t="s">
        <v>119</v>
      </c>
      <c r="K162">
        <v>449</v>
      </c>
      <c r="L162">
        <v>0</v>
      </c>
    </row>
    <row r="163" spans="9:12" x14ac:dyDescent="0.45">
      <c r="I163">
        <v>31017</v>
      </c>
      <c r="J163" t="s">
        <v>8</v>
      </c>
      <c r="K163">
        <v>461</v>
      </c>
      <c r="L163">
        <v>0</v>
      </c>
    </row>
    <row r="164" spans="9:12" x14ac:dyDescent="0.45">
      <c r="I164">
        <v>31016</v>
      </c>
      <c r="J164" t="s">
        <v>11</v>
      </c>
      <c r="K164">
        <v>511</v>
      </c>
      <c r="L164">
        <v>0</v>
      </c>
    </row>
    <row r="165" spans="9:12" x14ac:dyDescent="0.45">
      <c r="I165">
        <v>31015</v>
      </c>
      <c r="J165" t="s">
        <v>133</v>
      </c>
      <c r="K165">
        <v>784</v>
      </c>
      <c r="L165">
        <v>0</v>
      </c>
    </row>
    <row r="166" spans="9:12" x14ac:dyDescent="0.45">
      <c r="I166">
        <v>31014</v>
      </c>
      <c r="J166" t="s">
        <v>111</v>
      </c>
      <c r="K166">
        <v>430</v>
      </c>
      <c r="L166">
        <v>0</v>
      </c>
    </row>
    <row r="167" spans="9:12" x14ac:dyDescent="0.45">
      <c r="I167">
        <v>31013</v>
      </c>
      <c r="J167" t="s">
        <v>111</v>
      </c>
      <c r="K167">
        <v>462</v>
      </c>
      <c r="L167">
        <v>0</v>
      </c>
    </row>
    <row r="168" spans="9:12" x14ac:dyDescent="0.45">
      <c r="I168">
        <v>31012</v>
      </c>
      <c r="J168" t="s">
        <v>8</v>
      </c>
      <c r="K168">
        <v>527</v>
      </c>
      <c r="L168">
        <v>0</v>
      </c>
    </row>
    <row r="169" spans="9:12" x14ac:dyDescent="0.45">
      <c r="I169">
        <v>31011</v>
      </c>
      <c r="J169" t="s">
        <v>53</v>
      </c>
      <c r="K169">
        <v>450</v>
      </c>
      <c r="L169">
        <v>0</v>
      </c>
    </row>
    <row r="170" spans="9:12" x14ac:dyDescent="0.45">
      <c r="I170">
        <v>31010</v>
      </c>
      <c r="J170" t="s">
        <v>119</v>
      </c>
      <c r="K170">
        <v>506</v>
      </c>
      <c r="L170">
        <v>0</v>
      </c>
    </row>
    <row r="171" spans="9:12" x14ac:dyDescent="0.45">
      <c r="I171">
        <v>31009</v>
      </c>
      <c r="J171" t="s">
        <v>20</v>
      </c>
      <c r="K171">
        <v>1132</v>
      </c>
      <c r="L171">
        <v>0</v>
      </c>
    </row>
    <row r="172" spans="9:12" x14ac:dyDescent="0.45">
      <c r="I172">
        <v>31008</v>
      </c>
      <c r="J172" t="s">
        <v>188</v>
      </c>
      <c r="K172">
        <v>642</v>
      </c>
      <c r="L172">
        <v>0</v>
      </c>
    </row>
    <row r="173" spans="9:12" x14ac:dyDescent="0.45">
      <c r="I173">
        <v>31007</v>
      </c>
      <c r="J173" t="s">
        <v>7</v>
      </c>
      <c r="K173">
        <v>0</v>
      </c>
      <c r="L173">
        <v>0</v>
      </c>
    </row>
    <row r="174" spans="9:12" x14ac:dyDescent="0.45">
      <c r="I174">
        <v>31006</v>
      </c>
      <c r="J174" t="s">
        <v>15</v>
      </c>
      <c r="K174">
        <v>551</v>
      </c>
      <c r="L174">
        <v>0</v>
      </c>
    </row>
    <row r="175" spans="9:12" x14ac:dyDescent="0.45">
      <c r="I175">
        <v>31005</v>
      </c>
      <c r="J175" t="s">
        <v>173</v>
      </c>
      <c r="K175">
        <v>467</v>
      </c>
      <c r="L175">
        <v>0</v>
      </c>
    </row>
    <row r="176" spans="9:12" x14ac:dyDescent="0.45">
      <c r="I176">
        <v>31004</v>
      </c>
      <c r="J176" t="s">
        <v>173</v>
      </c>
      <c r="K176">
        <v>348</v>
      </c>
      <c r="L176">
        <v>0</v>
      </c>
    </row>
    <row r="177" spans="9:12" x14ac:dyDescent="0.45">
      <c r="I177">
        <v>31003</v>
      </c>
      <c r="J177" t="s">
        <v>53</v>
      </c>
      <c r="K177">
        <v>444</v>
      </c>
      <c r="L177">
        <v>0</v>
      </c>
    </row>
    <row r="178" spans="9:12" x14ac:dyDescent="0.45">
      <c r="I178">
        <v>31002</v>
      </c>
      <c r="J178" t="s">
        <v>119</v>
      </c>
      <c r="K178">
        <v>374</v>
      </c>
      <c r="L178">
        <v>0</v>
      </c>
    </row>
    <row r="179" spans="9:12" x14ac:dyDescent="0.45">
      <c r="I179">
        <v>31001</v>
      </c>
      <c r="J179" t="s">
        <v>119</v>
      </c>
      <c r="K179">
        <v>1736</v>
      </c>
      <c r="L179">
        <v>0</v>
      </c>
    </row>
    <row r="180" spans="9:12" x14ac:dyDescent="0.45">
      <c r="I180">
        <v>31000</v>
      </c>
      <c r="J180" t="s">
        <v>12</v>
      </c>
      <c r="K180">
        <v>325</v>
      </c>
      <c r="L180">
        <v>0</v>
      </c>
    </row>
    <row r="181" spans="9:12" x14ac:dyDescent="0.45">
      <c r="I181">
        <v>30999</v>
      </c>
      <c r="J181" t="s">
        <v>173</v>
      </c>
      <c r="K181">
        <v>515</v>
      </c>
      <c r="L181">
        <v>0</v>
      </c>
    </row>
    <row r="182" spans="9:12" x14ac:dyDescent="0.45">
      <c r="I182">
        <v>30998</v>
      </c>
      <c r="J182" t="s">
        <v>91</v>
      </c>
      <c r="K182">
        <v>459</v>
      </c>
      <c r="L182">
        <v>0</v>
      </c>
    </row>
    <row r="183" spans="9:12" x14ac:dyDescent="0.45">
      <c r="I183">
        <v>30997</v>
      </c>
      <c r="J183" t="s">
        <v>173</v>
      </c>
      <c r="K183">
        <v>491</v>
      </c>
      <c r="L183">
        <v>0</v>
      </c>
    </row>
    <row r="184" spans="9:12" x14ac:dyDescent="0.45">
      <c r="I184">
        <v>30996</v>
      </c>
      <c r="J184" t="s">
        <v>12</v>
      </c>
      <c r="K184">
        <v>713</v>
      </c>
      <c r="L184">
        <v>0</v>
      </c>
    </row>
    <row r="185" spans="9:12" x14ac:dyDescent="0.45">
      <c r="I185">
        <v>30995</v>
      </c>
      <c r="J185" t="s">
        <v>187</v>
      </c>
      <c r="K185">
        <v>567</v>
      </c>
      <c r="L185">
        <v>0</v>
      </c>
    </row>
    <row r="186" spans="9:12" x14ac:dyDescent="0.45">
      <c r="I186">
        <v>30993</v>
      </c>
      <c r="J186" t="s">
        <v>133</v>
      </c>
      <c r="K186">
        <v>734.15</v>
      </c>
      <c r="L186">
        <v>0</v>
      </c>
    </row>
    <row r="187" spans="9:12" x14ac:dyDescent="0.45">
      <c r="I187">
        <v>30992</v>
      </c>
      <c r="J187" t="s">
        <v>12</v>
      </c>
      <c r="K187">
        <v>569</v>
      </c>
      <c r="L187">
        <v>0</v>
      </c>
    </row>
    <row r="188" spans="9:12" x14ac:dyDescent="0.45">
      <c r="I188">
        <v>30991</v>
      </c>
      <c r="J188" t="s">
        <v>53</v>
      </c>
      <c r="K188">
        <v>0</v>
      </c>
      <c r="L188">
        <v>0</v>
      </c>
    </row>
    <row r="189" spans="9:12" x14ac:dyDescent="0.45">
      <c r="I189">
        <v>30990</v>
      </c>
      <c r="J189" t="s">
        <v>15</v>
      </c>
      <c r="K189">
        <v>650</v>
      </c>
      <c r="L189">
        <v>0</v>
      </c>
    </row>
    <row r="190" spans="9:12" x14ac:dyDescent="0.45">
      <c r="I190">
        <v>30989</v>
      </c>
      <c r="J190" t="s">
        <v>111</v>
      </c>
      <c r="K190">
        <v>337</v>
      </c>
      <c r="L190">
        <v>0</v>
      </c>
    </row>
    <row r="191" spans="9:12" x14ac:dyDescent="0.45">
      <c r="I191">
        <v>30988</v>
      </c>
      <c r="J191" t="s">
        <v>11</v>
      </c>
      <c r="K191">
        <v>460</v>
      </c>
      <c r="L191">
        <v>0</v>
      </c>
    </row>
    <row r="192" spans="9:12" x14ac:dyDescent="0.45">
      <c r="I192">
        <v>30987</v>
      </c>
      <c r="J192" t="s">
        <v>20</v>
      </c>
      <c r="K192">
        <v>1005</v>
      </c>
      <c r="L192">
        <v>0</v>
      </c>
    </row>
    <row r="193" spans="9:12" x14ac:dyDescent="0.45">
      <c r="I193">
        <v>30986</v>
      </c>
      <c r="J193" t="s">
        <v>20</v>
      </c>
      <c r="K193">
        <v>1463</v>
      </c>
      <c r="L193">
        <v>0</v>
      </c>
    </row>
    <row r="194" spans="9:12" x14ac:dyDescent="0.45">
      <c r="I194">
        <v>30985</v>
      </c>
      <c r="J194" t="s">
        <v>11</v>
      </c>
      <c r="K194">
        <v>1319</v>
      </c>
      <c r="L194">
        <v>0</v>
      </c>
    </row>
    <row r="195" spans="9:12" x14ac:dyDescent="0.45">
      <c r="I195">
        <v>30984</v>
      </c>
      <c r="J195" t="s">
        <v>91</v>
      </c>
      <c r="K195">
        <v>1514</v>
      </c>
      <c r="L195">
        <v>1514</v>
      </c>
    </row>
    <row r="196" spans="9:12" x14ac:dyDescent="0.45">
      <c r="I196">
        <v>30983</v>
      </c>
      <c r="J196" t="s">
        <v>20</v>
      </c>
      <c r="K196">
        <v>242</v>
      </c>
      <c r="L196">
        <v>0</v>
      </c>
    </row>
    <row r="197" spans="9:12" x14ac:dyDescent="0.45">
      <c r="I197">
        <v>30982</v>
      </c>
      <c r="J197" t="s">
        <v>7</v>
      </c>
      <c r="K197">
        <v>0</v>
      </c>
      <c r="L197">
        <v>0</v>
      </c>
    </row>
    <row r="198" spans="9:12" x14ac:dyDescent="0.45">
      <c r="I198">
        <v>30981</v>
      </c>
      <c r="J198" t="s">
        <v>8</v>
      </c>
      <c r="K198">
        <v>690</v>
      </c>
      <c r="L198">
        <v>690</v>
      </c>
    </row>
    <row r="199" spans="9:12" x14ac:dyDescent="0.45">
      <c r="I199">
        <v>30980</v>
      </c>
      <c r="J199" t="s">
        <v>133</v>
      </c>
      <c r="K199">
        <v>60</v>
      </c>
      <c r="L199">
        <v>0</v>
      </c>
    </row>
    <row r="200" spans="9:12" x14ac:dyDescent="0.45">
      <c r="I200">
        <v>30979</v>
      </c>
      <c r="J200" t="s">
        <v>7</v>
      </c>
      <c r="K200">
        <v>0</v>
      </c>
      <c r="L200">
        <v>0</v>
      </c>
    </row>
    <row r="201" spans="9:12" x14ac:dyDescent="0.45">
      <c r="I201">
        <v>30977</v>
      </c>
      <c r="J201" t="s">
        <v>119</v>
      </c>
      <c r="K201">
        <v>460</v>
      </c>
      <c r="L201">
        <v>0</v>
      </c>
    </row>
    <row r="202" spans="9:12" x14ac:dyDescent="0.45">
      <c r="I202">
        <v>30975</v>
      </c>
      <c r="J202" t="s">
        <v>11</v>
      </c>
      <c r="K202">
        <v>475</v>
      </c>
      <c r="L202">
        <v>0</v>
      </c>
    </row>
    <row r="203" spans="9:12" x14ac:dyDescent="0.45">
      <c r="I203">
        <v>30974</v>
      </c>
      <c r="J203" t="s">
        <v>53</v>
      </c>
      <c r="K203">
        <v>349</v>
      </c>
      <c r="L203">
        <v>0</v>
      </c>
    </row>
    <row r="204" spans="9:12" x14ac:dyDescent="0.45">
      <c r="I204">
        <v>30973</v>
      </c>
      <c r="J204" t="s">
        <v>133</v>
      </c>
      <c r="K204">
        <v>334</v>
      </c>
      <c r="L204">
        <v>0</v>
      </c>
    </row>
    <row r="205" spans="9:12" x14ac:dyDescent="0.45">
      <c r="I205">
        <v>30972</v>
      </c>
      <c r="J205" t="s">
        <v>188</v>
      </c>
      <c r="K205">
        <v>330</v>
      </c>
      <c r="L205">
        <v>0</v>
      </c>
    </row>
    <row r="206" spans="9:12" x14ac:dyDescent="0.45">
      <c r="I206">
        <v>30971</v>
      </c>
      <c r="J206" t="s">
        <v>20</v>
      </c>
      <c r="K206">
        <v>441</v>
      </c>
      <c r="L206">
        <v>0</v>
      </c>
    </row>
    <row r="207" spans="9:12" x14ac:dyDescent="0.45">
      <c r="I207">
        <v>30970</v>
      </c>
      <c r="J207" t="s">
        <v>12</v>
      </c>
      <c r="K207">
        <v>0</v>
      </c>
      <c r="L207">
        <v>0</v>
      </c>
    </row>
    <row r="208" spans="9:12" x14ac:dyDescent="0.45">
      <c r="I208">
        <v>30969</v>
      </c>
      <c r="J208" t="s">
        <v>188</v>
      </c>
      <c r="K208">
        <v>601</v>
      </c>
      <c r="L208">
        <v>0</v>
      </c>
    </row>
    <row r="209" spans="9:12" x14ac:dyDescent="0.45">
      <c r="I209">
        <v>30968</v>
      </c>
      <c r="J209" t="s">
        <v>15</v>
      </c>
      <c r="K209">
        <v>479.65</v>
      </c>
      <c r="L209">
        <v>0</v>
      </c>
    </row>
    <row r="210" spans="9:12" x14ac:dyDescent="0.45">
      <c r="I210">
        <v>30967</v>
      </c>
      <c r="J210" t="s">
        <v>8</v>
      </c>
      <c r="K210">
        <v>420</v>
      </c>
      <c r="L210">
        <v>0</v>
      </c>
    </row>
    <row r="211" spans="9:12" x14ac:dyDescent="0.45">
      <c r="I211">
        <v>30966</v>
      </c>
      <c r="J211" t="s">
        <v>119</v>
      </c>
      <c r="K211">
        <v>131</v>
      </c>
      <c r="L211">
        <v>0</v>
      </c>
    </row>
    <row r="212" spans="9:12" x14ac:dyDescent="0.45">
      <c r="I212">
        <v>30965</v>
      </c>
      <c r="J212" t="s">
        <v>12</v>
      </c>
      <c r="K212">
        <v>1654</v>
      </c>
      <c r="L212">
        <v>1654</v>
      </c>
    </row>
    <row r="213" spans="9:12" x14ac:dyDescent="0.45">
      <c r="I213">
        <v>30964</v>
      </c>
      <c r="J213" t="s">
        <v>20</v>
      </c>
      <c r="K213">
        <v>467</v>
      </c>
      <c r="L213">
        <v>0</v>
      </c>
    </row>
    <row r="214" spans="9:12" x14ac:dyDescent="0.45">
      <c r="I214">
        <v>30963</v>
      </c>
      <c r="J214" t="s">
        <v>12</v>
      </c>
      <c r="K214">
        <v>447</v>
      </c>
      <c r="L214">
        <v>0</v>
      </c>
    </row>
    <row r="215" spans="9:12" x14ac:dyDescent="0.45">
      <c r="I215">
        <v>30962</v>
      </c>
      <c r="J215" t="s">
        <v>53</v>
      </c>
      <c r="K215">
        <v>611</v>
      </c>
      <c r="L215">
        <v>0</v>
      </c>
    </row>
    <row r="216" spans="9:12" x14ac:dyDescent="0.45">
      <c r="I216">
        <v>30961</v>
      </c>
      <c r="J216" t="s">
        <v>9</v>
      </c>
      <c r="K216">
        <v>1182</v>
      </c>
      <c r="L216">
        <v>0</v>
      </c>
    </row>
    <row r="217" spans="9:12" x14ac:dyDescent="0.45">
      <c r="I217">
        <v>30960</v>
      </c>
      <c r="J217" t="s">
        <v>91</v>
      </c>
      <c r="K217">
        <v>1269</v>
      </c>
      <c r="L217">
        <v>0</v>
      </c>
    </row>
    <row r="218" spans="9:12" x14ac:dyDescent="0.45">
      <c r="I218">
        <v>30959</v>
      </c>
      <c r="J218" t="s">
        <v>18</v>
      </c>
      <c r="K218">
        <v>608</v>
      </c>
      <c r="L218">
        <v>0</v>
      </c>
    </row>
    <row r="219" spans="9:12" x14ac:dyDescent="0.45">
      <c r="I219">
        <v>30958</v>
      </c>
      <c r="J219" t="s">
        <v>53</v>
      </c>
      <c r="K219">
        <v>616</v>
      </c>
      <c r="L219">
        <v>0</v>
      </c>
    </row>
    <row r="220" spans="9:12" x14ac:dyDescent="0.45">
      <c r="I220">
        <v>30957</v>
      </c>
      <c r="J220" t="s">
        <v>91</v>
      </c>
      <c r="K220">
        <v>1009</v>
      </c>
      <c r="L220">
        <v>0</v>
      </c>
    </row>
    <row r="221" spans="9:12" x14ac:dyDescent="0.45">
      <c r="I221">
        <v>30956</v>
      </c>
      <c r="J221" t="s">
        <v>9</v>
      </c>
      <c r="K221">
        <v>198</v>
      </c>
      <c r="L221">
        <v>198</v>
      </c>
    </row>
    <row r="222" spans="9:12" x14ac:dyDescent="0.45">
      <c r="I222">
        <v>30955</v>
      </c>
      <c r="J222" t="s">
        <v>8</v>
      </c>
      <c r="K222">
        <v>611</v>
      </c>
      <c r="L222">
        <v>611</v>
      </c>
    </row>
    <row r="223" spans="9:12" x14ac:dyDescent="0.45">
      <c r="I223">
        <v>30954</v>
      </c>
      <c r="J223" t="s">
        <v>133</v>
      </c>
      <c r="K223">
        <v>456</v>
      </c>
      <c r="L223">
        <v>0</v>
      </c>
    </row>
    <row r="224" spans="9:12" x14ac:dyDescent="0.45">
      <c r="I224">
        <v>30953</v>
      </c>
      <c r="J224" t="s">
        <v>53</v>
      </c>
      <c r="K224">
        <v>511</v>
      </c>
      <c r="L224">
        <v>0</v>
      </c>
    </row>
    <row r="225" spans="9:12" x14ac:dyDescent="0.45">
      <c r="I225">
        <v>30952</v>
      </c>
      <c r="J225" t="s">
        <v>20</v>
      </c>
      <c r="K225">
        <v>560</v>
      </c>
      <c r="L225">
        <v>0</v>
      </c>
    </row>
    <row r="226" spans="9:12" x14ac:dyDescent="0.45">
      <c r="I226">
        <v>30951</v>
      </c>
      <c r="J226" t="s">
        <v>53</v>
      </c>
      <c r="K226">
        <v>1332</v>
      </c>
      <c r="L226">
        <v>0</v>
      </c>
    </row>
    <row r="227" spans="9:12" x14ac:dyDescent="0.45">
      <c r="I227">
        <v>30950</v>
      </c>
      <c r="J227" t="s">
        <v>18</v>
      </c>
      <c r="K227">
        <v>442</v>
      </c>
      <c r="L227">
        <v>0</v>
      </c>
    </row>
    <row r="228" spans="9:12" x14ac:dyDescent="0.45">
      <c r="I228">
        <v>30949</v>
      </c>
      <c r="J228" t="s">
        <v>9</v>
      </c>
      <c r="K228">
        <v>526</v>
      </c>
      <c r="L228">
        <v>0</v>
      </c>
    </row>
    <row r="229" spans="9:12" x14ac:dyDescent="0.45">
      <c r="I229">
        <v>30947</v>
      </c>
      <c r="J229" t="s">
        <v>12</v>
      </c>
      <c r="K229">
        <v>521</v>
      </c>
      <c r="L229">
        <v>0</v>
      </c>
    </row>
    <row r="230" spans="9:12" x14ac:dyDescent="0.45">
      <c r="I230">
        <v>30946</v>
      </c>
      <c r="J230" t="s">
        <v>111</v>
      </c>
      <c r="K230">
        <v>843</v>
      </c>
      <c r="L230">
        <v>0</v>
      </c>
    </row>
    <row r="231" spans="9:12" x14ac:dyDescent="0.45">
      <c r="I231">
        <v>30945</v>
      </c>
      <c r="J231" t="s">
        <v>15</v>
      </c>
      <c r="K231">
        <v>134</v>
      </c>
      <c r="L231">
        <v>0</v>
      </c>
    </row>
    <row r="232" spans="9:12" x14ac:dyDescent="0.45">
      <c r="I232">
        <v>30944</v>
      </c>
      <c r="J232" t="s">
        <v>111</v>
      </c>
      <c r="K232">
        <v>525</v>
      </c>
      <c r="L232">
        <v>0</v>
      </c>
    </row>
    <row r="233" spans="9:12" x14ac:dyDescent="0.45">
      <c r="I233">
        <v>30943</v>
      </c>
      <c r="J233" t="s">
        <v>8</v>
      </c>
      <c r="K233">
        <v>1849</v>
      </c>
      <c r="L233">
        <v>0</v>
      </c>
    </row>
    <row r="234" spans="9:12" x14ac:dyDescent="0.45">
      <c r="I234">
        <v>30942</v>
      </c>
      <c r="J234" t="s">
        <v>53</v>
      </c>
      <c r="K234">
        <v>757</v>
      </c>
      <c r="L234">
        <v>0</v>
      </c>
    </row>
    <row r="235" spans="9:12" x14ac:dyDescent="0.45">
      <c r="I235">
        <v>30941</v>
      </c>
      <c r="J235" t="s">
        <v>12</v>
      </c>
      <c r="K235">
        <v>580</v>
      </c>
      <c r="L235">
        <v>0</v>
      </c>
    </row>
    <row r="236" spans="9:12" x14ac:dyDescent="0.45">
      <c r="I236">
        <v>30940</v>
      </c>
      <c r="J236" t="s">
        <v>11</v>
      </c>
      <c r="K236">
        <v>1148</v>
      </c>
      <c r="L236">
        <v>0</v>
      </c>
    </row>
    <row r="237" spans="9:12" x14ac:dyDescent="0.45">
      <c r="I237">
        <v>30939</v>
      </c>
      <c r="J237" t="s">
        <v>53</v>
      </c>
      <c r="K237">
        <v>524</v>
      </c>
      <c r="L237">
        <v>0</v>
      </c>
    </row>
    <row r="238" spans="9:12" x14ac:dyDescent="0.45">
      <c r="I238">
        <v>30938</v>
      </c>
      <c r="J238" t="s">
        <v>53</v>
      </c>
      <c r="K238">
        <v>450</v>
      </c>
      <c r="L238">
        <v>0</v>
      </c>
    </row>
    <row r="239" spans="9:12" x14ac:dyDescent="0.45">
      <c r="I239">
        <v>30937</v>
      </c>
      <c r="J239" t="s">
        <v>11</v>
      </c>
      <c r="K239">
        <v>693</v>
      </c>
      <c r="L239">
        <v>0</v>
      </c>
    </row>
    <row r="240" spans="9:12" x14ac:dyDescent="0.45">
      <c r="I240">
        <v>30936</v>
      </c>
      <c r="J240" t="s">
        <v>20</v>
      </c>
      <c r="K240">
        <v>278</v>
      </c>
      <c r="L240">
        <v>0</v>
      </c>
    </row>
    <row r="241" spans="9:12" x14ac:dyDescent="0.45">
      <c r="I241">
        <v>30935</v>
      </c>
      <c r="J241" t="s">
        <v>133</v>
      </c>
      <c r="K241">
        <v>464</v>
      </c>
      <c r="L241">
        <v>0</v>
      </c>
    </row>
    <row r="242" spans="9:12" x14ac:dyDescent="0.45">
      <c r="I242">
        <v>30934</v>
      </c>
      <c r="J242" t="s">
        <v>18</v>
      </c>
      <c r="K242">
        <v>1410</v>
      </c>
      <c r="L242">
        <v>0</v>
      </c>
    </row>
    <row r="243" spans="9:12" x14ac:dyDescent="0.45">
      <c r="I243">
        <v>30933</v>
      </c>
      <c r="J243" t="s">
        <v>8</v>
      </c>
      <c r="K243">
        <v>572.5</v>
      </c>
      <c r="L243">
        <v>0</v>
      </c>
    </row>
    <row r="244" spans="9:12" x14ac:dyDescent="0.45">
      <c r="I244">
        <v>30932</v>
      </c>
      <c r="J244" t="s">
        <v>12</v>
      </c>
      <c r="K244">
        <v>485</v>
      </c>
      <c r="L244">
        <v>0</v>
      </c>
    </row>
    <row r="245" spans="9:12" x14ac:dyDescent="0.45">
      <c r="I245">
        <v>30931</v>
      </c>
      <c r="J245" t="s">
        <v>12</v>
      </c>
      <c r="K245">
        <v>1625</v>
      </c>
      <c r="L245">
        <v>0</v>
      </c>
    </row>
    <row r="246" spans="9:12" x14ac:dyDescent="0.45">
      <c r="I246">
        <v>30930</v>
      </c>
      <c r="J246" t="s">
        <v>11</v>
      </c>
      <c r="K246">
        <v>673</v>
      </c>
      <c r="L246">
        <v>0</v>
      </c>
    </row>
    <row r="247" spans="9:12" x14ac:dyDescent="0.45">
      <c r="I247">
        <v>30929</v>
      </c>
      <c r="J247" t="s">
        <v>53</v>
      </c>
      <c r="K247">
        <v>129</v>
      </c>
      <c r="L247">
        <v>0</v>
      </c>
    </row>
    <row r="248" spans="9:12" x14ac:dyDescent="0.45">
      <c r="I248">
        <v>30928</v>
      </c>
      <c r="J248" t="s">
        <v>8</v>
      </c>
      <c r="K248">
        <v>660</v>
      </c>
      <c r="L248">
        <v>0</v>
      </c>
    </row>
    <row r="249" spans="9:12" x14ac:dyDescent="0.45">
      <c r="I249">
        <v>30927</v>
      </c>
      <c r="J249" t="s">
        <v>8</v>
      </c>
      <c r="K249">
        <v>463.3</v>
      </c>
      <c r="L249">
        <v>463.3</v>
      </c>
    </row>
    <row r="250" spans="9:12" x14ac:dyDescent="0.45">
      <c r="I250">
        <v>30926</v>
      </c>
      <c r="J250" t="s">
        <v>11</v>
      </c>
      <c r="K250">
        <v>0</v>
      </c>
      <c r="L250">
        <v>0</v>
      </c>
    </row>
    <row r="251" spans="9:12" x14ac:dyDescent="0.45">
      <c r="I251">
        <v>30925</v>
      </c>
      <c r="J251" t="s">
        <v>111</v>
      </c>
      <c r="K251">
        <v>362</v>
      </c>
      <c r="L251">
        <v>0</v>
      </c>
    </row>
    <row r="252" spans="9:12" x14ac:dyDescent="0.45">
      <c r="I252">
        <v>30924</v>
      </c>
      <c r="J252" t="s">
        <v>91</v>
      </c>
      <c r="K252">
        <v>1080</v>
      </c>
      <c r="L252">
        <v>0</v>
      </c>
    </row>
    <row r="253" spans="9:12" x14ac:dyDescent="0.45">
      <c r="I253">
        <v>30923</v>
      </c>
      <c r="J253" t="s">
        <v>15</v>
      </c>
      <c r="K253">
        <v>448</v>
      </c>
      <c r="L253">
        <v>0</v>
      </c>
    </row>
    <row r="254" spans="9:12" x14ac:dyDescent="0.45">
      <c r="I254">
        <v>30922</v>
      </c>
      <c r="J254" t="s">
        <v>8</v>
      </c>
      <c r="K254">
        <v>511.5</v>
      </c>
      <c r="L254">
        <v>0</v>
      </c>
    </row>
    <row r="255" spans="9:12" x14ac:dyDescent="0.45">
      <c r="I255">
        <v>30921</v>
      </c>
      <c r="J255" t="s">
        <v>91</v>
      </c>
      <c r="K255">
        <v>649</v>
      </c>
      <c r="L255">
        <v>0</v>
      </c>
    </row>
    <row r="256" spans="9:12" x14ac:dyDescent="0.45">
      <c r="I256">
        <v>30920</v>
      </c>
      <c r="J256" t="s">
        <v>18</v>
      </c>
      <c r="K256">
        <v>558</v>
      </c>
      <c r="L256">
        <v>0</v>
      </c>
    </row>
    <row r="257" spans="9:12" x14ac:dyDescent="0.45">
      <c r="I257">
        <v>30919</v>
      </c>
      <c r="J257" t="s">
        <v>91</v>
      </c>
      <c r="K257">
        <v>1052</v>
      </c>
      <c r="L257">
        <v>0</v>
      </c>
    </row>
    <row r="258" spans="9:12" x14ac:dyDescent="0.45">
      <c r="I258">
        <v>30918</v>
      </c>
      <c r="J258" t="s">
        <v>9</v>
      </c>
      <c r="K258">
        <v>440</v>
      </c>
      <c r="L258">
        <v>0</v>
      </c>
    </row>
    <row r="259" spans="9:12" x14ac:dyDescent="0.45">
      <c r="I259">
        <v>30917</v>
      </c>
      <c r="J259" t="s">
        <v>53</v>
      </c>
      <c r="K259">
        <v>624.65</v>
      </c>
      <c r="L259">
        <v>0</v>
      </c>
    </row>
    <row r="260" spans="9:12" x14ac:dyDescent="0.45">
      <c r="I260">
        <v>30916</v>
      </c>
      <c r="J260" t="s">
        <v>12</v>
      </c>
      <c r="K260">
        <v>502</v>
      </c>
      <c r="L260">
        <v>0</v>
      </c>
    </row>
    <row r="261" spans="9:12" x14ac:dyDescent="0.45">
      <c r="I261">
        <v>30915</v>
      </c>
      <c r="J261" t="s">
        <v>9</v>
      </c>
      <c r="K261">
        <v>608</v>
      </c>
      <c r="L261">
        <v>0</v>
      </c>
    </row>
    <row r="262" spans="9:12" x14ac:dyDescent="0.45">
      <c r="I262">
        <v>30914</v>
      </c>
      <c r="J262" t="s">
        <v>8</v>
      </c>
      <c r="K262">
        <v>631</v>
      </c>
      <c r="L262">
        <v>0</v>
      </c>
    </row>
    <row r="263" spans="9:12" x14ac:dyDescent="0.45">
      <c r="I263">
        <v>30913</v>
      </c>
      <c r="J263" t="s">
        <v>53</v>
      </c>
      <c r="K263">
        <v>1341</v>
      </c>
      <c r="L263">
        <v>0</v>
      </c>
    </row>
    <row r="264" spans="9:12" x14ac:dyDescent="0.45">
      <c r="I264">
        <v>30912</v>
      </c>
      <c r="J264" t="s">
        <v>53</v>
      </c>
      <c r="K264">
        <v>744.6</v>
      </c>
      <c r="L264">
        <v>0</v>
      </c>
    </row>
    <row r="265" spans="9:12" x14ac:dyDescent="0.45">
      <c r="I265">
        <v>30911</v>
      </c>
      <c r="J265" t="s">
        <v>53</v>
      </c>
      <c r="K265">
        <v>785</v>
      </c>
      <c r="L265">
        <v>0</v>
      </c>
    </row>
    <row r="266" spans="9:12" x14ac:dyDescent="0.45">
      <c r="I266">
        <v>30910</v>
      </c>
      <c r="J266" t="s">
        <v>8</v>
      </c>
      <c r="K266">
        <v>1574</v>
      </c>
      <c r="L266">
        <v>0</v>
      </c>
    </row>
    <row r="267" spans="9:12" x14ac:dyDescent="0.45">
      <c r="I267">
        <v>30909</v>
      </c>
      <c r="J267" t="s">
        <v>9</v>
      </c>
      <c r="K267">
        <v>539</v>
      </c>
      <c r="L267">
        <v>0</v>
      </c>
    </row>
    <row r="268" spans="9:12" x14ac:dyDescent="0.45">
      <c r="I268">
        <v>30908</v>
      </c>
      <c r="J268" t="s">
        <v>12</v>
      </c>
      <c r="K268">
        <v>441</v>
      </c>
      <c r="L268">
        <v>441</v>
      </c>
    </row>
    <row r="269" spans="9:12" x14ac:dyDescent="0.45">
      <c r="I269">
        <v>30906</v>
      </c>
      <c r="J269" t="s">
        <v>53</v>
      </c>
      <c r="K269">
        <v>497</v>
      </c>
      <c r="L269">
        <v>0</v>
      </c>
    </row>
    <row r="270" spans="9:12" x14ac:dyDescent="0.45">
      <c r="I270">
        <v>30905</v>
      </c>
      <c r="J270" t="s">
        <v>12</v>
      </c>
      <c r="K270">
        <v>236</v>
      </c>
      <c r="L270">
        <v>0</v>
      </c>
    </row>
    <row r="271" spans="9:12" x14ac:dyDescent="0.45">
      <c r="I271">
        <v>30904</v>
      </c>
      <c r="J271" t="s">
        <v>15</v>
      </c>
      <c r="K271">
        <v>-31</v>
      </c>
      <c r="L271">
        <v>0</v>
      </c>
    </row>
    <row r="272" spans="9:12" x14ac:dyDescent="0.45">
      <c r="I272">
        <v>30902</v>
      </c>
      <c r="J272" t="s">
        <v>15</v>
      </c>
      <c r="K272">
        <v>481</v>
      </c>
      <c r="L272">
        <v>0</v>
      </c>
    </row>
    <row r="273" spans="9:12" x14ac:dyDescent="0.45">
      <c r="I273">
        <v>30901</v>
      </c>
      <c r="J273" t="s">
        <v>18</v>
      </c>
      <c r="K273">
        <v>5013</v>
      </c>
      <c r="L273">
        <v>0</v>
      </c>
    </row>
    <row r="274" spans="9:12" x14ac:dyDescent="0.45">
      <c r="I274">
        <v>30900</v>
      </c>
      <c r="J274" t="s">
        <v>18</v>
      </c>
      <c r="K274">
        <v>1671.5</v>
      </c>
      <c r="L274">
        <v>1671.5</v>
      </c>
    </row>
    <row r="275" spans="9:12" x14ac:dyDescent="0.45">
      <c r="I275">
        <v>30899</v>
      </c>
      <c r="J275" t="s">
        <v>53</v>
      </c>
      <c r="K275">
        <v>907</v>
      </c>
      <c r="L275">
        <v>0</v>
      </c>
    </row>
    <row r="276" spans="9:12" x14ac:dyDescent="0.45">
      <c r="I276">
        <v>30898</v>
      </c>
      <c r="J276" t="s">
        <v>173</v>
      </c>
      <c r="K276">
        <v>648</v>
      </c>
      <c r="L276">
        <v>0</v>
      </c>
    </row>
    <row r="277" spans="9:12" x14ac:dyDescent="0.45">
      <c r="I277">
        <v>30895</v>
      </c>
      <c r="J277" t="s">
        <v>8</v>
      </c>
      <c r="K277">
        <v>0</v>
      </c>
      <c r="L277">
        <v>0</v>
      </c>
    </row>
    <row r="278" spans="9:12" x14ac:dyDescent="0.45">
      <c r="I278">
        <v>30894</v>
      </c>
      <c r="J278" t="s">
        <v>12</v>
      </c>
      <c r="K278">
        <v>467.65</v>
      </c>
      <c r="L278">
        <v>0</v>
      </c>
    </row>
    <row r="279" spans="9:12" x14ac:dyDescent="0.45">
      <c r="I279">
        <v>30893</v>
      </c>
      <c r="J279" t="s">
        <v>12</v>
      </c>
      <c r="K279">
        <v>1090</v>
      </c>
      <c r="L279">
        <v>0</v>
      </c>
    </row>
    <row r="280" spans="9:12" x14ac:dyDescent="0.45">
      <c r="I280">
        <v>30892</v>
      </c>
      <c r="J280" t="s">
        <v>8</v>
      </c>
      <c r="K280">
        <v>0</v>
      </c>
      <c r="L280">
        <v>0</v>
      </c>
    </row>
    <row r="281" spans="9:12" x14ac:dyDescent="0.45">
      <c r="I281">
        <v>30891</v>
      </c>
      <c r="J281" t="s">
        <v>15</v>
      </c>
      <c r="K281">
        <v>422</v>
      </c>
      <c r="L281">
        <v>0</v>
      </c>
    </row>
    <row r="282" spans="9:12" x14ac:dyDescent="0.45">
      <c r="I282">
        <v>30890</v>
      </c>
      <c r="J282" t="s">
        <v>15</v>
      </c>
      <c r="K282">
        <v>85</v>
      </c>
      <c r="L282">
        <v>0</v>
      </c>
    </row>
    <row r="283" spans="9:12" x14ac:dyDescent="0.45">
      <c r="I283">
        <v>30889</v>
      </c>
      <c r="J283" t="s">
        <v>9</v>
      </c>
      <c r="K283">
        <v>524</v>
      </c>
      <c r="L283">
        <v>0</v>
      </c>
    </row>
    <row r="284" spans="9:12" x14ac:dyDescent="0.45">
      <c r="I284">
        <v>30888</v>
      </c>
      <c r="J284" t="s">
        <v>12</v>
      </c>
      <c r="K284">
        <v>2401</v>
      </c>
      <c r="L284">
        <v>0</v>
      </c>
    </row>
    <row r="285" spans="9:12" x14ac:dyDescent="0.45">
      <c r="I285">
        <v>30886</v>
      </c>
      <c r="J285" t="s">
        <v>11</v>
      </c>
      <c r="K285">
        <v>629</v>
      </c>
      <c r="L285">
        <v>0</v>
      </c>
    </row>
    <row r="286" spans="9:12" x14ac:dyDescent="0.45">
      <c r="I286">
        <v>30884</v>
      </c>
      <c r="J286" t="s">
        <v>11</v>
      </c>
      <c r="K286">
        <v>1194.95</v>
      </c>
      <c r="L286">
        <v>0</v>
      </c>
    </row>
    <row r="287" spans="9:12" x14ac:dyDescent="0.45">
      <c r="I287">
        <v>30882</v>
      </c>
      <c r="J287" t="s">
        <v>20</v>
      </c>
      <c r="K287">
        <v>510</v>
      </c>
      <c r="L287">
        <v>0</v>
      </c>
    </row>
    <row r="288" spans="9:12" x14ac:dyDescent="0.45">
      <c r="I288">
        <v>30881</v>
      </c>
      <c r="J288" t="s">
        <v>91</v>
      </c>
      <c r="K288">
        <v>459</v>
      </c>
      <c r="L288">
        <v>0</v>
      </c>
    </row>
    <row r="289" spans="9:12" x14ac:dyDescent="0.45">
      <c r="I289">
        <v>30880</v>
      </c>
      <c r="J289" t="s">
        <v>53</v>
      </c>
      <c r="K289">
        <v>68</v>
      </c>
      <c r="L289">
        <v>0</v>
      </c>
    </row>
    <row r="290" spans="9:12" x14ac:dyDescent="0.45">
      <c r="I290">
        <v>30879</v>
      </c>
      <c r="J290" t="s">
        <v>53</v>
      </c>
      <c r="K290">
        <v>103</v>
      </c>
      <c r="L290">
        <v>0</v>
      </c>
    </row>
    <row r="291" spans="9:12" x14ac:dyDescent="0.45">
      <c r="I291">
        <v>30878</v>
      </c>
      <c r="J291" t="s">
        <v>20</v>
      </c>
      <c r="K291">
        <v>1342</v>
      </c>
      <c r="L291">
        <v>1342</v>
      </c>
    </row>
    <row r="292" spans="9:12" x14ac:dyDescent="0.45">
      <c r="I292">
        <v>30877</v>
      </c>
      <c r="J292" t="s">
        <v>18</v>
      </c>
      <c r="K292">
        <v>532</v>
      </c>
      <c r="L292">
        <v>0</v>
      </c>
    </row>
    <row r="293" spans="9:12" x14ac:dyDescent="0.45">
      <c r="I293">
        <v>30876</v>
      </c>
      <c r="J293" t="s">
        <v>111</v>
      </c>
      <c r="K293">
        <v>0</v>
      </c>
      <c r="L293">
        <v>0</v>
      </c>
    </row>
    <row r="294" spans="9:12" x14ac:dyDescent="0.45">
      <c r="I294">
        <v>30874</v>
      </c>
      <c r="J294" t="s">
        <v>9</v>
      </c>
      <c r="K294">
        <v>2020</v>
      </c>
      <c r="L294">
        <v>0</v>
      </c>
    </row>
    <row r="295" spans="9:12" x14ac:dyDescent="0.45">
      <c r="I295">
        <v>30873</v>
      </c>
      <c r="J295" t="s">
        <v>91</v>
      </c>
      <c r="K295">
        <v>565</v>
      </c>
      <c r="L295">
        <v>0</v>
      </c>
    </row>
    <row r="296" spans="9:12" x14ac:dyDescent="0.45">
      <c r="I296">
        <v>30871</v>
      </c>
      <c r="J296" t="s">
        <v>18</v>
      </c>
      <c r="K296">
        <v>510</v>
      </c>
      <c r="L296">
        <v>0</v>
      </c>
    </row>
    <row r="297" spans="9:12" x14ac:dyDescent="0.45">
      <c r="I297">
        <v>30868</v>
      </c>
      <c r="J297" t="s">
        <v>15</v>
      </c>
      <c r="K297">
        <v>504</v>
      </c>
      <c r="L297">
        <v>0</v>
      </c>
    </row>
    <row r="298" spans="9:12" x14ac:dyDescent="0.45">
      <c r="I298">
        <v>30865</v>
      </c>
      <c r="J298" t="s">
        <v>18</v>
      </c>
      <c r="K298">
        <v>575</v>
      </c>
      <c r="L298">
        <v>0</v>
      </c>
    </row>
    <row r="299" spans="9:12" x14ac:dyDescent="0.45">
      <c r="I299">
        <v>30862</v>
      </c>
      <c r="J299" t="s">
        <v>18</v>
      </c>
      <c r="K299">
        <v>752</v>
      </c>
      <c r="L299">
        <v>0</v>
      </c>
    </row>
    <row r="300" spans="9:12" x14ac:dyDescent="0.45">
      <c r="I300">
        <v>30861</v>
      </c>
      <c r="J300" t="s">
        <v>18</v>
      </c>
      <c r="K300">
        <v>471</v>
      </c>
      <c r="L300">
        <v>0</v>
      </c>
    </row>
    <row r="301" spans="9:12" x14ac:dyDescent="0.45">
      <c r="I301">
        <v>30860</v>
      </c>
      <c r="J301" t="s">
        <v>7</v>
      </c>
      <c r="K301">
        <v>0</v>
      </c>
      <c r="L301">
        <v>0</v>
      </c>
    </row>
    <row r="302" spans="9:12" x14ac:dyDescent="0.45">
      <c r="I302">
        <v>30857</v>
      </c>
      <c r="J302" t="s">
        <v>18</v>
      </c>
      <c r="K302">
        <v>505</v>
      </c>
      <c r="L302">
        <v>0</v>
      </c>
    </row>
    <row r="303" spans="9:12" x14ac:dyDescent="0.45">
      <c r="I303">
        <v>30856</v>
      </c>
      <c r="J303" t="s">
        <v>173</v>
      </c>
      <c r="K303">
        <v>600</v>
      </c>
      <c r="L303">
        <v>0</v>
      </c>
    </row>
    <row r="304" spans="9:12" x14ac:dyDescent="0.45">
      <c r="I304">
        <v>30854</v>
      </c>
      <c r="J304" t="s">
        <v>9</v>
      </c>
      <c r="K304">
        <v>2027</v>
      </c>
      <c r="L304">
        <v>0</v>
      </c>
    </row>
    <row r="305" spans="9:12" x14ac:dyDescent="0.45">
      <c r="I305">
        <v>30852</v>
      </c>
      <c r="J305" t="s">
        <v>12</v>
      </c>
      <c r="K305">
        <v>683.5</v>
      </c>
      <c r="L305">
        <v>683.5</v>
      </c>
    </row>
    <row r="306" spans="9:12" x14ac:dyDescent="0.45">
      <c r="I306">
        <v>30851</v>
      </c>
      <c r="J306" t="s">
        <v>11</v>
      </c>
      <c r="K306">
        <v>23</v>
      </c>
      <c r="L306">
        <v>0</v>
      </c>
    </row>
    <row r="307" spans="9:12" x14ac:dyDescent="0.45">
      <c r="I307">
        <v>30850</v>
      </c>
      <c r="J307" t="s">
        <v>9</v>
      </c>
      <c r="K307">
        <v>51</v>
      </c>
      <c r="L307">
        <v>0</v>
      </c>
    </row>
    <row r="308" spans="9:12" x14ac:dyDescent="0.45">
      <c r="I308">
        <v>30848</v>
      </c>
      <c r="J308" t="s">
        <v>20</v>
      </c>
      <c r="K308">
        <v>699</v>
      </c>
      <c r="L308">
        <v>0</v>
      </c>
    </row>
    <row r="309" spans="9:12" x14ac:dyDescent="0.45">
      <c r="I309">
        <v>30847</v>
      </c>
      <c r="J309" t="s">
        <v>12</v>
      </c>
      <c r="K309">
        <v>538</v>
      </c>
      <c r="L309">
        <v>0</v>
      </c>
    </row>
    <row r="310" spans="9:12" x14ac:dyDescent="0.45">
      <c r="I310">
        <v>30842</v>
      </c>
      <c r="J310" t="s">
        <v>20</v>
      </c>
      <c r="K310">
        <v>1018</v>
      </c>
      <c r="L310">
        <v>0</v>
      </c>
    </row>
    <row r="311" spans="9:12" x14ac:dyDescent="0.45">
      <c r="I311">
        <v>30841</v>
      </c>
      <c r="J311" t="s">
        <v>119</v>
      </c>
      <c r="K311">
        <v>211</v>
      </c>
      <c r="L311">
        <v>0</v>
      </c>
    </row>
    <row r="312" spans="9:12" x14ac:dyDescent="0.45">
      <c r="I312">
        <v>30839</v>
      </c>
      <c r="J312" t="s">
        <v>7</v>
      </c>
      <c r="K312">
        <v>0</v>
      </c>
      <c r="L312">
        <v>0</v>
      </c>
    </row>
    <row r="313" spans="9:12" x14ac:dyDescent="0.45">
      <c r="I313">
        <v>30836</v>
      </c>
      <c r="J313" t="s">
        <v>11</v>
      </c>
      <c r="K313">
        <v>0</v>
      </c>
      <c r="L313">
        <v>0</v>
      </c>
    </row>
    <row r="314" spans="9:12" x14ac:dyDescent="0.45">
      <c r="I314">
        <v>30834</v>
      </c>
      <c r="J314" t="s">
        <v>11</v>
      </c>
      <c r="K314">
        <v>0</v>
      </c>
      <c r="L314">
        <v>0</v>
      </c>
    </row>
    <row r="315" spans="9:12" x14ac:dyDescent="0.45">
      <c r="I315">
        <v>30832</v>
      </c>
      <c r="J315" t="s">
        <v>18</v>
      </c>
      <c r="K315">
        <v>1022</v>
      </c>
      <c r="L315">
        <v>0</v>
      </c>
    </row>
    <row r="316" spans="9:12" x14ac:dyDescent="0.45">
      <c r="I316">
        <v>30830</v>
      </c>
      <c r="J316" t="s">
        <v>20</v>
      </c>
      <c r="K316">
        <v>473</v>
      </c>
      <c r="L316">
        <v>0</v>
      </c>
    </row>
    <row r="317" spans="9:12" x14ac:dyDescent="0.45">
      <c r="I317">
        <v>30820</v>
      </c>
      <c r="J317" t="s">
        <v>18</v>
      </c>
      <c r="K317">
        <v>1217</v>
      </c>
      <c r="L317">
        <v>0</v>
      </c>
    </row>
    <row r="318" spans="9:12" x14ac:dyDescent="0.45">
      <c r="I318">
        <v>30818</v>
      </c>
      <c r="J318" t="s">
        <v>15</v>
      </c>
      <c r="K318">
        <v>572</v>
      </c>
      <c r="L318">
        <v>0</v>
      </c>
    </row>
    <row r="319" spans="9:12" x14ac:dyDescent="0.45">
      <c r="I319">
        <v>30814</v>
      </c>
      <c r="J319" t="s">
        <v>20</v>
      </c>
      <c r="K319">
        <v>608</v>
      </c>
      <c r="L319">
        <v>0</v>
      </c>
    </row>
    <row r="320" spans="9:12" x14ac:dyDescent="0.45">
      <c r="I320">
        <v>30807</v>
      </c>
      <c r="J320" t="s">
        <v>15</v>
      </c>
      <c r="K320">
        <v>74</v>
      </c>
      <c r="L320">
        <v>0</v>
      </c>
    </row>
    <row r="321" spans="9:12" x14ac:dyDescent="0.45">
      <c r="I321">
        <v>30805</v>
      </c>
      <c r="J321" t="s">
        <v>133</v>
      </c>
      <c r="K321">
        <v>0</v>
      </c>
      <c r="L321">
        <v>0</v>
      </c>
    </row>
    <row r="322" spans="9:12" x14ac:dyDescent="0.45">
      <c r="I322">
        <v>30799</v>
      </c>
      <c r="J322" t="s">
        <v>8</v>
      </c>
      <c r="K322">
        <v>1464.7</v>
      </c>
      <c r="L322">
        <v>0</v>
      </c>
    </row>
    <row r="323" spans="9:12" x14ac:dyDescent="0.45">
      <c r="I323">
        <v>30798</v>
      </c>
      <c r="J323" t="s">
        <v>18</v>
      </c>
      <c r="K323">
        <v>68</v>
      </c>
      <c r="L323">
        <v>0</v>
      </c>
    </row>
    <row r="324" spans="9:12" x14ac:dyDescent="0.45">
      <c r="I324">
        <v>30792</v>
      </c>
      <c r="J324" t="s">
        <v>15</v>
      </c>
      <c r="K324">
        <v>38</v>
      </c>
      <c r="L324">
        <v>0</v>
      </c>
    </row>
    <row r="325" spans="9:12" x14ac:dyDescent="0.45">
      <c r="I325">
        <v>30788</v>
      </c>
      <c r="J325" t="s">
        <v>20</v>
      </c>
      <c r="K325">
        <v>935</v>
      </c>
      <c r="L325">
        <v>0</v>
      </c>
    </row>
    <row r="326" spans="9:12" x14ac:dyDescent="0.45">
      <c r="I326">
        <v>30787</v>
      </c>
      <c r="J326" t="s">
        <v>119</v>
      </c>
      <c r="K326">
        <v>695</v>
      </c>
      <c r="L326">
        <v>0</v>
      </c>
    </row>
    <row r="327" spans="9:12" x14ac:dyDescent="0.45">
      <c r="I327">
        <v>30780</v>
      </c>
      <c r="J327" t="s">
        <v>15</v>
      </c>
      <c r="K327">
        <v>1261</v>
      </c>
      <c r="L327">
        <v>0</v>
      </c>
    </row>
    <row r="328" spans="9:12" x14ac:dyDescent="0.45">
      <c r="I328">
        <v>30776</v>
      </c>
      <c r="J328" t="s">
        <v>18</v>
      </c>
      <c r="K328">
        <v>705</v>
      </c>
      <c r="L328">
        <v>0</v>
      </c>
    </row>
    <row r="329" spans="9:12" x14ac:dyDescent="0.45">
      <c r="I329">
        <v>30772</v>
      </c>
      <c r="J329" t="s">
        <v>15</v>
      </c>
      <c r="K329">
        <v>1072</v>
      </c>
      <c r="L329">
        <v>0</v>
      </c>
    </row>
    <row r="330" spans="9:12" x14ac:dyDescent="0.45">
      <c r="I330">
        <v>30769</v>
      </c>
      <c r="J330" t="s">
        <v>91</v>
      </c>
      <c r="K330">
        <v>173</v>
      </c>
      <c r="L330">
        <v>0</v>
      </c>
    </row>
    <row r="331" spans="9:12" x14ac:dyDescent="0.45">
      <c r="I331">
        <v>30768</v>
      </c>
      <c r="J331" t="s">
        <v>15</v>
      </c>
      <c r="K331">
        <v>172</v>
      </c>
      <c r="L331">
        <v>0</v>
      </c>
    </row>
    <row r="332" spans="9:12" x14ac:dyDescent="0.45">
      <c r="I332">
        <v>30767</v>
      </c>
      <c r="J332" t="s">
        <v>9</v>
      </c>
      <c r="K332">
        <v>1147</v>
      </c>
      <c r="L332">
        <v>0</v>
      </c>
    </row>
    <row r="333" spans="9:12" x14ac:dyDescent="0.45">
      <c r="I333">
        <v>30765</v>
      </c>
      <c r="J333" t="s">
        <v>15</v>
      </c>
      <c r="K333">
        <v>27</v>
      </c>
      <c r="L333">
        <v>0</v>
      </c>
    </row>
    <row r="334" spans="9:12" x14ac:dyDescent="0.45">
      <c r="I334">
        <v>30761</v>
      </c>
      <c r="J334" t="s">
        <v>173</v>
      </c>
      <c r="K334">
        <v>492</v>
      </c>
      <c r="L334">
        <v>0</v>
      </c>
    </row>
    <row r="335" spans="9:12" x14ac:dyDescent="0.45">
      <c r="I335">
        <v>30760</v>
      </c>
      <c r="J335" t="s">
        <v>7</v>
      </c>
      <c r="K335">
        <v>0</v>
      </c>
      <c r="L335">
        <v>0</v>
      </c>
    </row>
    <row r="336" spans="9:12" x14ac:dyDescent="0.45">
      <c r="I336">
        <v>30759</v>
      </c>
      <c r="J336" t="s">
        <v>173</v>
      </c>
      <c r="K336">
        <v>453</v>
      </c>
      <c r="L336">
        <v>0</v>
      </c>
    </row>
    <row r="337" spans="9:12" x14ac:dyDescent="0.45">
      <c r="I337">
        <v>30757</v>
      </c>
      <c r="J337" t="s">
        <v>9</v>
      </c>
      <c r="K337">
        <v>790</v>
      </c>
      <c r="L337">
        <v>0</v>
      </c>
    </row>
    <row r="338" spans="9:12" x14ac:dyDescent="0.45">
      <c r="I338">
        <v>30756</v>
      </c>
      <c r="J338" t="s">
        <v>7</v>
      </c>
      <c r="K338">
        <v>0</v>
      </c>
      <c r="L338">
        <v>0</v>
      </c>
    </row>
    <row r="339" spans="9:12" x14ac:dyDescent="0.45">
      <c r="I339">
        <v>30754</v>
      </c>
      <c r="J339" t="s">
        <v>133</v>
      </c>
      <c r="K339">
        <v>25</v>
      </c>
      <c r="L339">
        <v>0</v>
      </c>
    </row>
    <row r="340" spans="9:12" x14ac:dyDescent="0.45">
      <c r="I340">
        <v>30752</v>
      </c>
      <c r="J340" t="s">
        <v>12</v>
      </c>
      <c r="K340">
        <v>686</v>
      </c>
      <c r="L340">
        <v>0</v>
      </c>
    </row>
    <row r="341" spans="9:12" x14ac:dyDescent="0.45">
      <c r="I341">
        <v>30750</v>
      </c>
      <c r="J341" t="s">
        <v>15</v>
      </c>
      <c r="K341">
        <v>522</v>
      </c>
      <c r="L341">
        <v>0</v>
      </c>
    </row>
    <row r="342" spans="9:12" x14ac:dyDescent="0.45">
      <c r="I342">
        <v>30747</v>
      </c>
      <c r="J342" t="s">
        <v>8</v>
      </c>
      <c r="K342">
        <v>2783.8</v>
      </c>
      <c r="L342">
        <v>0</v>
      </c>
    </row>
    <row r="343" spans="9:12" x14ac:dyDescent="0.45">
      <c r="I343">
        <v>30746</v>
      </c>
      <c r="J343" t="s">
        <v>15</v>
      </c>
      <c r="K343">
        <v>50</v>
      </c>
      <c r="L343">
        <v>50</v>
      </c>
    </row>
    <row r="344" spans="9:12" x14ac:dyDescent="0.45">
      <c r="I344">
        <v>30743</v>
      </c>
      <c r="J344" t="s">
        <v>18</v>
      </c>
      <c r="K344">
        <v>2107</v>
      </c>
      <c r="L344">
        <v>0</v>
      </c>
    </row>
    <row r="345" spans="9:12" x14ac:dyDescent="0.45">
      <c r="I345">
        <v>30737</v>
      </c>
      <c r="J345" t="s">
        <v>11</v>
      </c>
      <c r="K345">
        <v>0</v>
      </c>
      <c r="L345">
        <v>0</v>
      </c>
    </row>
    <row r="346" spans="9:12" x14ac:dyDescent="0.45">
      <c r="I346">
        <v>30736</v>
      </c>
      <c r="J346" t="s">
        <v>11</v>
      </c>
      <c r="K346">
        <v>0</v>
      </c>
      <c r="L346">
        <v>0</v>
      </c>
    </row>
    <row r="347" spans="9:12" x14ac:dyDescent="0.45">
      <c r="I347">
        <v>30735</v>
      </c>
      <c r="J347" t="s">
        <v>15</v>
      </c>
      <c r="K347">
        <v>41</v>
      </c>
      <c r="L347">
        <v>0</v>
      </c>
    </row>
    <row r="348" spans="9:12" x14ac:dyDescent="0.45">
      <c r="I348">
        <v>30734</v>
      </c>
      <c r="J348" t="s">
        <v>173</v>
      </c>
      <c r="K348">
        <v>359</v>
      </c>
      <c r="L348">
        <v>0</v>
      </c>
    </row>
    <row r="349" spans="9:12" x14ac:dyDescent="0.45">
      <c r="I349">
        <v>30723</v>
      </c>
      <c r="J349" t="s">
        <v>15</v>
      </c>
      <c r="K349">
        <v>0</v>
      </c>
      <c r="L349">
        <v>0</v>
      </c>
    </row>
    <row r="350" spans="9:12" x14ac:dyDescent="0.45">
      <c r="I350">
        <v>30720</v>
      </c>
      <c r="J350" t="s">
        <v>173</v>
      </c>
      <c r="K350">
        <v>69</v>
      </c>
      <c r="L350">
        <v>69</v>
      </c>
    </row>
    <row r="351" spans="9:12" x14ac:dyDescent="0.45">
      <c r="I351">
        <v>30717</v>
      </c>
      <c r="J351" t="s">
        <v>15</v>
      </c>
      <c r="K351">
        <v>468</v>
      </c>
      <c r="L351">
        <v>0</v>
      </c>
    </row>
    <row r="352" spans="9:12" x14ac:dyDescent="0.45">
      <c r="I352">
        <v>30716</v>
      </c>
      <c r="J352" t="s">
        <v>173</v>
      </c>
      <c r="K352">
        <v>242</v>
      </c>
      <c r="L352">
        <v>0</v>
      </c>
    </row>
    <row r="353" spans="9:12" x14ac:dyDescent="0.45">
      <c r="I353">
        <v>30706</v>
      </c>
      <c r="J353" t="s">
        <v>18</v>
      </c>
      <c r="K353">
        <v>4454</v>
      </c>
      <c r="L353">
        <v>0</v>
      </c>
    </row>
    <row r="354" spans="9:12" x14ac:dyDescent="0.45">
      <c r="I354">
        <v>30701</v>
      </c>
      <c r="J354" t="s">
        <v>18</v>
      </c>
      <c r="K354">
        <v>1013</v>
      </c>
      <c r="L354">
        <v>0</v>
      </c>
    </row>
    <row r="355" spans="9:12" x14ac:dyDescent="0.45">
      <c r="I355">
        <v>30698</v>
      </c>
      <c r="J355" t="s">
        <v>7</v>
      </c>
      <c r="K355">
        <v>0</v>
      </c>
      <c r="L355">
        <v>0</v>
      </c>
    </row>
    <row r="356" spans="9:12" x14ac:dyDescent="0.45">
      <c r="I356">
        <v>30688</v>
      </c>
      <c r="J356" t="s">
        <v>20</v>
      </c>
      <c r="K356">
        <v>515</v>
      </c>
      <c r="L356">
        <v>515</v>
      </c>
    </row>
    <row r="357" spans="9:12" x14ac:dyDescent="0.45">
      <c r="I357">
        <v>30687</v>
      </c>
      <c r="J357" t="s">
        <v>7</v>
      </c>
      <c r="K357">
        <v>0</v>
      </c>
      <c r="L357">
        <v>0</v>
      </c>
    </row>
    <row r="358" spans="9:12" x14ac:dyDescent="0.45">
      <c r="I358">
        <v>30671</v>
      </c>
      <c r="J358" t="s">
        <v>7</v>
      </c>
      <c r="K358">
        <v>0</v>
      </c>
      <c r="L358">
        <v>0</v>
      </c>
    </row>
    <row r="359" spans="9:12" x14ac:dyDescent="0.45">
      <c r="I359">
        <v>30669</v>
      </c>
      <c r="J359" t="s">
        <v>7</v>
      </c>
      <c r="K359">
        <v>0</v>
      </c>
      <c r="L359">
        <v>0</v>
      </c>
    </row>
    <row r="360" spans="9:12" x14ac:dyDescent="0.45">
      <c r="I360">
        <v>30666</v>
      </c>
      <c r="J360" t="s">
        <v>18</v>
      </c>
      <c r="K360">
        <v>456</v>
      </c>
      <c r="L360">
        <v>0</v>
      </c>
    </row>
    <row r="361" spans="9:12" x14ac:dyDescent="0.45">
      <c r="I361">
        <v>30662</v>
      </c>
      <c r="J361" t="s">
        <v>7</v>
      </c>
      <c r="K361">
        <v>0</v>
      </c>
      <c r="L361">
        <v>0</v>
      </c>
    </row>
    <row r="362" spans="9:12" x14ac:dyDescent="0.45">
      <c r="I362">
        <v>30660</v>
      </c>
      <c r="J362" t="s">
        <v>15</v>
      </c>
      <c r="K362">
        <v>-31</v>
      </c>
      <c r="L362">
        <v>0</v>
      </c>
    </row>
    <row r="363" spans="9:12" x14ac:dyDescent="0.45">
      <c r="I363">
        <v>30657</v>
      </c>
      <c r="J363" t="s">
        <v>8</v>
      </c>
      <c r="K363">
        <v>0</v>
      </c>
      <c r="L363">
        <v>0</v>
      </c>
    </row>
    <row r="364" spans="9:12" x14ac:dyDescent="0.45">
      <c r="I364">
        <v>30655</v>
      </c>
      <c r="J364" t="s">
        <v>8</v>
      </c>
      <c r="K364">
        <v>0</v>
      </c>
      <c r="L364">
        <v>0</v>
      </c>
    </row>
    <row r="365" spans="9:12" x14ac:dyDescent="0.45">
      <c r="I365">
        <v>30652</v>
      </c>
      <c r="J365" t="s">
        <v>173</v>
      </c>
      <c r="K365">
        <v>456</v>
      </c>
      <c r="L365">
        <v>0</v>
      </c>
    </row>
    <row r="366" spans="9:12" x14ac:dyDescent="0.45">
      <c r="I366">
        <v>30646</v>
      </c>
      <c r="J366" t="s">
        <v>15</v>
      </c>
      <c r="K366">
        <v>0</v>
      </c>
      <c r="L366">
        <v>0</v>
      </c>
    </row>
    <row r="367" spans="9:12" x14ac:dyDescent="0.45">
      <c r="I367">
        <v>30643</v>
      </c>
      <c r="J367" t="s">
        <v>11</v>
      </c>
      <c r="K367">
        <v>23</v>
      </c>
      <c r="L367">
        <v>0</v>
      </c>
    </row>
    <row r="368" spans="9:12" x14ac:dyDescent="0.45">
      <c r="I368">
        <v>30636</v>
      </c>
      <c r="J368" t="s">
        <v>173</v>
      </c>
      <c r="K368">
        <v>212</v>
      </c>
      <c r="L368">
        <v>0</v>
      </c>
    </row>
    <row r="369" spans="9:12" x14ac:dyDescent="0.45">
      <c r="I369">
        <v>30632</v>
      </c>
      <c r="J369" t="s">
        <v>91</v>
      </c>
      <c r="K369">
        <v>546</v>
      </c>
      <c r="L369">
        <v>0</v>
      </c>
    </row>
    <row r="370" spans="9:12" x14ac:dyDescent="0.45">
      <c r="I370">
        <v>30631</v>
      </c>
      <c r="J370" t="s">
        <v>91</v>
      </c>
      <c r="K370">
        <v>120</v>
      </c>
      <c r="L370">
        <v>0</v>
      </c>
    </row>
    <row r="371" spans="9:12" x14ac:dyDescent="0.45">
      <c r="I371">
        <v>30625</v>
      </c>
      <c r="J371" t="s">
        <v>187</v>
      </c>
      <c r="K371">
        <v>1821</v>
      </c>
      <c r="L371">
        <v>0</v>
      </c>
    </row>
    <row r="372" spans="9:12" x14ac:dyDescent="0.45">
      <c r="I372">
        <v>30615</v>
      </c>
      <c r="J372" t="s">
        <v>91</v>
      </c>
      <c r="K372">
        <v>690</v>
      </c>
      <c r="L372">
        <v>0</v>
      </c>
    </row>
    <row r="373" spans="9:12" x14ac:dyDescent="0.45">
      <c r="I373">
        <v>30605</v>
      </c>
      <c r="J373" t="s">
        <v>8</v>
      </c>
      <c r="K373">
        <v>0</v>
      </c>
      <c r="L373">
        <v>0</v>
      </c>
    </row>
    <row r="374" spans="9:12" x14ac:dyDescent="0.45">
      <c r="I374">
        <v>30590</v>
      </c>
      <c r="J374" t="s">
        <v>91</v>
      </c>
      <c r="K374">
        <v>578.5</v>
      </c>
      <c r="L374">
        <v>0</v>
      </c>
    </row>
    <row r="375" spans="9:12" x14ac:dyDescent="0.45">
      <c r="I375">
        <v>30586</v>
      </c>
      <c r="J375" t="s">
        <v>7</v>
      </c>
      <c r="K375">
        <v>0</v>
      </c>
      <c r="L375">
        <v>0</v>
      </c>
    </row>
    <row r="376" spans="9:12" x14ac:dyDescent="0.45">
      <c r="I376">
        <v>30584</v>
      </c>
      <c r="J376" t="s">
        <v>91</v>
      </c>
      <c r="K376">
        <v>1384</v>
      </c>
      <c r="L376">
        <v>0</v>
      </c>
    </row>
    <row r="377" spans="9:12" x14ac:dyDescent="0.45">
      <c r="I377">
        <v>30581</v>
      </c>
      <c r="J377" t="s">
        <v>91</v>
      </c>
      <c r="K377">
        <v>488</v>
      </c>
      <c r="L377">
        <v>0</v>
      </c>
    </row>
    <row r="378" spans="9:12" x14ac:dyDescent="0.45">
      <c r="I378">
        <v>30571</v>
      </c>
      <c r="J378" t="s">
        <v>7</v>
      </c>
      <c r="K378">
        <v>0</v>
      </c>
      <c r="L378">
        <v>0</v>
      </c>
    </row>
    <row r="379" spans="9:12" x14ac:dyDescent="0.45">
      <c r="I379">
        <v>30554</v>
      </c>
      <c r="J379" t="s">
        <v>7</v>
      </c>
      <c r="K379">
        <v>0</v>
      </c>
      <c r="L379">
        <v>0</v>
      </c>
    </row>
    <row r="380" spans="9:12" x14ac:dyDescent="0.45">
      <c r="I380">
        <v>30552</v>
      </c>
      <c r="J380" t="s">
        <v>20</v>
      </c>
      <c r="K380">
        <v>-5</v>
      </c>
      <c r="L380">
        <v>0</v>
      </c>
    </row>
    <row r="381" spans="9:12" x14ac:dyDescent="0.45">
      <c r="I381">
        <v>30541</v>
      </c>
      <c r="J381" t="s">
        <v>173</v>
      </c>
      <c r="K381">
        <v>512</v>
      </c>
      <c r="L381">
        <v>0</v>
      </c>
    </row>
    <row r="382" spans="9:12" x14ac:dyDescent="0.45">
      <c r="I382">
        <v>30508</v>
      </c>
      <c r="J382" t="s">
        <v>91</v>
      </c>
      <c r="K382">
        <v>0</v>
      </c>
      <c r="L382">
        <v>0</v>
      </c>
    </row>
    <row r="383" spans="9:12" x14ac:dyDescent="0.45">
      <c r="I383">
        <v>30505</v>
      </c>
      <c r="J383" t="s">
        <v>7</v>
      </c>
      <c r="K383">
        <v>0</v>
      </c>
      <c r="L383">
        <v>0</v>
      </c>
    </row>
    <row r="384" spans="9:12" x14ac:dyDescent="0.45">
      <c r="I384">
        <v>30502</v>
      </c>
      <c r="J384" t="s">
        <v>91</v>
      </c>
      <c r="K384">
        <v>894</v>
      </c>
      <c r="L384">
        <v>0</v>
      </c>
    </row>
    <row r="385" spans="9:12" x14ac:dyDescent="0.45">
      <c r="I385">
        <v>30501</v>
      </c>
      <c r="J385" t="s">
        <v>8</v>
      </c>
      <c r="K385">
        <v>0</v>
      </c>
      <c r="L385">
        <v>0</v>
      </c>
    </row>
    <row r="386" spans="9:12" x14ac:dyDescent="0.45">
      <c r="I386">
        <v>30499</v>
      </c>
      <c r="J386" t="s">
        <v>7</v>
      </c>
      <c r="K386">
        <v>0</v>
      </c>
      <c r="L386">
        <v>0</v>
      </c>
    </row>
    <row r="387" spans="9:12" x14ac:dyDescent="0.45">
      <c r="I387">
        <v>30494</v>
      </c>
      <c r="J387" t="s">
        <v>91</v>
      </c>
      <c r="K387">
        <v>242</v>
      </c>
      <c r="L387">
        <v>0</v>
      </c>
    </row>
    <row r="388" spans="9:12" x14ac:dyDescent="0.45">
      <c r="I388">
        <v>30487</v>
      </c>
      <c r="J388" t="s">
        <v>11</v>
      </c>
      <c r="K388">
        <v>-5</v>
      </c>
      <c r="L388">
        <v>0</v>
      </c>
    </row>
    <row r="389" spans="9:12" x14ac:dyDescent="0.45">
      <c r="I389">
        <v>30484</v>
      </c>
      <c r="J389" t="s">
        <v>20</v>
      </c>
      <c r="K389">
        <v>0</v>
      </c>
      <c r="L389">
        <v>0</v>
      </c>
    </row>
    <row r="390" spans="9:12" x14ac:dyDescent="0.45">
      <c r="I390">
        <v>30482</v>
      </c>
      <c r="J390" t="s">
        <v>15</v>
      </c>
      <c r="K390">
        <v>-5</v>
      </c>
      <c r="L390">
        <v>0</v>
      </c>
    </row>
    <row r="391" spans="9:12" x14ac:dyDescent="0.45">
      <c r="I391">
        <v>30481</v>
      </c>
      <c r="J391" t="s">
        <v>18</v>
      </c>
      <c r="K391">
        <v>0</v>
      </c>
      <c r="L391">
        <v>0</v>
      </c>
    </row>
    <row r="392" spans="9:12" x14ac:dyDescent="0.45">
      <c r="I392">
        <v>30471</v>
      </c>
      <c r="J392" t="s">
        <v>7</v>
      </c>
      <c r="K392">
        <v>0</v>
      </c>
      <c r="L392">
        <v>0</v>
      </c>
    </row>
    <row r="393" spans="9:12" x14ac:dyDescent="0.45">
      <c r="I393">
        <v>30465</v>
      </c>
      <c r="J393" t="s">
        <v>91</v>
      </c>
      <c r="K393">
        <v>292</v>
      </c>
      <c r="L393">
        <v>0</v>
      </c>
    </row>
    <row r="394" spans="9:12" x14ac:dyDescent="0.45">
      <c r="I394">
        <v>30437</v>
      </c>
      <c r="J394" t="s">
        <v>91</v>
      </c>
      <c r="K394">
        <v>-71</v>
      </c>
      <c r="L394">
        <v>0</v>
      </c>
    </row>
    <row r="395" spans="9:12" x14ac:dyDescent="0.45">
      <c r="I395">
        <v>30430</v>
      </c>
      <c r="J395" t="s">
        <v>53</v>
      </c>
      <c r="K395">
        <v>-15</v>
      </c>
      <c r="L395">
        <v>457</v>
      </c>
    </row>
    <row r="396" spans="9:12" x14ac:dyDescent="0.45">
      <c r="I396">
        <v>30427</v>
      </c>
      <c r="J396" t="s">
        <v>53</v>
      </c>
      <c r="K396">
        <v>0</v>
      </c>
      <c r="L396">
        <v>0</v>
      </c>
    </row>
    <row r="397" spans="9:12" x14ac:dyDescent="0.45">
      <c r="I397">
        <v>30425</v>
      </c>
      <c r="J397" t="s">
        <v>91</v>
      </c>
      <c r="K397">
        <v>451</v>
      </c>
      <c r="L397">
        <v>0</v>
      </c>
    </row>
    <row r="398" spans="9:12" x14ac:dyDescent="0.45">
      <c r="I398">
        <v>30421</v>
      </c>
      <c r="J398" t="s">
        <v>91</v>
      </c>
      <c r="K398">
        <v>466</v>
      </c>
      <c r="L398">
        <v>0</v>
      </c>
    </row>
    <row r="399" spans="9:12" x14ac:dyDescent="0.45">
      <c r="I399">
        <v>30395</v>
      </c>
      <c r="J399" t="s">
        <v>15</v>
      </c>
      <c r="K399">
        <v>0</v>
      </c>
      <c r="L399">
        <v>0</v>
      </c>
    </row>
    <row r="400" spans="9:12" x14ac:dyDescent="0.45">
      <c r="I400">
        <v>30389</v>
      </c>
      <c r="J400" t="s">
        <v>18</v>
      </c>
      <c r="K400">
        <v>0</v>
      </c>
      <c r="L400">
        <v>0</v>
      </c>
    </row>
    <row r="401" spans="9:12" x14ac:dyDescent="0.45">
      <c r="I401">
        <v>30381</v>
      </c>
      <c r="J401" t="s">
        <v>53</v>
      </c>
      <c r="K401">
        <v>0</v>
      </c>
      <c r="L401">
        <v>0</v>
      </c>
    </row>
    <row r="402" spans="9:12" x14ac:dyDescent="0.45">
      <c r="I402">
        <v>30368</v>
      </c>
      <c r="J402" t="s">
        <v>91</v>
      </c>
      <c r="K402">
        <v>1501</v>
      </c>
      <c r="L402">
        <v>0</v>
      </c>
    </row>
    <row r="403" spans="9:12" x14ac:dyDescent="0.45">
      <c r="I403">
        <v>30350</v>
      </c>
      <c r="J403" t="s">
        <v>53</v>
      </c>
      <c r="K403">
        <v>0</v>
      </c>
      <c r="L403">
        <v>0</v>
      </c>
    </row>
    <row r="404" spans="9:12" x14ac:dyDescent="0.45">
      <c r="I404">
        <v>30348</v>
      </c>
      <c r="J404" t="s">
        <v>7</v>
      </c>
      <c r="K404">
        <v>0</v>
      </c>
      <c r="L404">
        <v>505</v>
      </c>
    </row>
    <row r="405" spans="9:12" x14ac:dyDescent="0.45">
      <c r="I405">
        <v>30330</v>
      </c>
      <c r="J405" t="s">
        <v>20</v>
      </c>
      <c r="K405">
        <v>0</v>
      </c>
      <c r="L405">
        <v>0</v>
      </c>
    </row>
    <row r="406" spans="9:12" x14ac:dyDescent="0.45">
      <c r="I406">
        <v>30326</v>
      </c>
      <c r="J406" t="s">
        <v>7</v>
      </c>
      <c r="K406">
        <v>0</v>
      </c>
      <c r="L406">
        <v>0</v>
      </c>
    </row>
    <row r="407" spans="9:12" x14ac:dyDescent="0.45">
      <c r="I407">
        <v>30317</v>
      </c>
      <c r="J407" t="s">
        <v>20</v>
      </c>
      <c r="K407">
        <v>0</v>
      </c>
      <c r="L407">
        <v>0</v>
      </c>
    </row>
    <row r="408" spans="9:12" x14ac:dyDescent="0.45">
      <c r="I408">
        <v>30314</v>
      </c>
      <c r="J408" t="s">
        <v>7</v>
      </c>
      <c r="K408">
        <v>-30</v>
      </c>
      <c r="L408">
        <v>0</v>
      </c>
    </row>
    <row r="409" spans="9:12" x14ac:dyDescent="0.45">
      <c r="I409">
        <v>30294</v>
      </c>
      <c r="J409" t="s">
        <v>7</v>
      </c>
      <c r="K409">
        <v>0</v>
      </c>
      <c r="L409">
        <v>0</v>
      </c>
    </row>
    <row r="410" spans="9:12" x14ac:dyDescent="0.45">
      <c r="I410">
        <v>30288</v>
      </c>
      <c r="J410" t="s">
        <v>9</v>
      </c>
      <c r="K410">
        <v>0</v>
      </c>
      <c r="L410">
        <v>0</v>
      </c>
    </row>
    <row r="411" spans="9:12" x14ac:dyDescent="0.45">
      <c r="I411">
        <v>30279</v>
      </c>
      <c r="J411" t="s">
        <v>119</v>
      </c>
      <c r="K411">
        <v>0</v>
      </c>
      <c r="L411">
        <v>0</v>
      </c>
    </row>
    <row r="412" spans="9:12" x14ac:dyDescent="0.45">
      <c r="I412">
        <v>30276</v>
      </c>
      <c r="J412" t="s">
        <v>7</v>
      </c>
      <c r="K412">
        <v>0</v>
      </c>
      <c r="L412">
        <v>0</v>
      </c>
    </row>
    <row r="413" spans="9:12" x14ac:dyDescent="0.45">
      <c r="I413">
        <v>30240</v>
      </c>
      <c r="J413" t="s">
        <v>7</v>
      </c>
      <c r="K413">
        <v>-23</v>
      </c>
      <c r="L413">
        <v>0</v>
      </c>
    </row>
    <row r="414" spans="9:12" x14ac:dyDescent="0.45">
      <c r="I414">
        <v>30228</v>
      </c>
      <c r="J414" t="s">
        <v>7</v>
      </c>
      <c r="K414">
        <v>0</v>
      </c>
      <c r="L414">
        <v>0</v>
      </c>
    </row>
    <row r="415" spans="9:12" x14ac:dyDescent="0.45">
      <c r="I415">
        <v>30223</v>
      </c>
      <c r="J415" t="s">
        <v>11</v>
      </c>
      <c r="K415">
        <v>689</v>
      </c>
      <c r="L415">
        <v>0</v>
      </c>
    </row>
    <row r="416" spans="9:12" x14ac:dyDescent="0.45">
      <c r="I416">
        <v>30213</v>
      </c>
      <c r="J416" t="s">
        <v>7</v>
      </c>
      <c r="K416">
        <v>0</v>
      </c>
      <c r="L416">
        <v>0</v>
      </c>
    </row>
    <row r="417" spans="9:12" x14ac:dyDescent="0.45">
      <c r="I417">
        <v>30208</v>
      </c>
      <c r="J417" t="s">
        <v>18</v>
      </c>
      <c r="K417">
        <v>0</v>
      </c>
      <c r="L417">
        <v>0</v>
      </c>
    </row>
    <row r="418" spans="9:12" x14ac:dyDescent="0.45">
      <c r="I418">
        <v>30195</v>
      </c>
      <c r="J418" t="s">
        <v>20</v>
      </c>
      <c r="K418">
        <v>-39</v>
      </c>
      <c r="L418">
        <v>0</v>
      </c>
    </row>
    <row r="419" spans="9:12" x14ac:dyDescent="0.45">
      <c r="I419">
        <v>30194</v>
      </c>
      <c r="J419" t="s">
        <v>7</v>
      </c>
      <c r="K419">
        <v>0</v>
      </c>
      <c r="L419">
        <v>0</v>
      </c>
    </row>
    <row r="420" spans="9:12" x14ac:dyDescent="0.45">
      <c r="I420">
        <v>30099</v>
      </c>
      <c r="J420" t="s">
        <v>91</v>
      </c>
      <c r="K420">
        <v>0</v>
      </c>
      <c r="L420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E720E-702C-47EF-84A7-19C07EC47048}">
  <dimension ref="A1:O483"/>
  <sheetViews>
    <sheetView topLeftCell="A43" workbookViewId="0">
      <selection activeCell="N12" sqref="N12"/>
    </sheetView>
  </sheetViews>
  <sheetFormatPr defaultRowHeight="15.6" x14ac:dyDescent="0.3"/>
  <cols>
    <col min="3" max="3" width="9.5546875" customWidth="1"/>
    <col min="9" max="9" width="9.5546875" customWidth="1"/>
    <col min="13" max="15" width="6.109375" style="97" customWidth="1"/>
  </cols>
  <sheetData>
    <row r="1" spans="1:15" x14ac:dyDescent="0.3">
      <c r="M1" s="97" t="s">
        <v>191</v>
      </c>
    </row>
    <row r="2" spans="1:15" x14ac:dyDescent="0.3">
      <c r="A2" t="s">
        <v>23</v>
      </c>
      <c r="B2" t="s">
        <v>0</v>
      </c>
      <c r="C2" t="s">
        <v>25</v>
      </c>
      <c r="D2" t="s">
        <v>26</v>
      </c>
      <c r="G2" t="s">
        <v>23</v>
      </c>
      <c r="H2" t="s">
        <v>0</v>
      </c>
      <c r="I2" t="s">
        <v>25</v>
      </c>
      <c r="J2" t="s">
        <v>26</v>
      </c>
    </row>
    <row r="3" spans="1:15" ht="18" x14ac:dyDescent="0.45">
      <c r="A3">
        <v>31277</v>
      </c>
      <c r="B3" t="s">
        <v>118</v>
      </c>
      <c r="C3">
        <f>VLOOKUP(A3,Table101[],3,FALSE)</f>
        <v>417</v>
      </c>
      <c r="D3">
        <f>VLOOKUP(A3,Table101[],4,FALSE)</f>
        <v>0</v>
      </c>
      <c r="G3">
        <v>31387</v>
      </c>
      <c r="H3" t="s">
        <v>7</v>
      </c>
      <c r="I3">
        <v>1283</v>
      </c>
      <c r="J3">
        <v>1283</v>
      </c>
      <c r="M3" s="98" t="s">
        <v>0</v>
      </c>
      <c r="N3" s="97" t="s">
        <v>28</v>
      </c>
    </row>
    <row r="4" spans="1:15" x14ac:dyDescent="0.3">
      <c r="A4">
        <v>31215</v>
      </c>
      <c r="B4" t="s">
        <v>118</v>
      </c>
      <c r="C4">
        <f>VLOOKUP(A4,Table101[],3,FALSE)</f>
        <v>667</v>
      </c>
      <c r="D4">
        <f>VLOOKUP(A4,Table101[],4,FALSE)</f>
        <v>0</v>
      </c>
      <c r="G4">
        <v>31385</v>
      </c>
      <c r="H4" t="s">
        <v>7</v>
      </c>
      <c r="I4">
        <v>1835</v>
      </c>
      <c r="J4">
        <v>0</v>
      </c>
    </row>
    <row r="5" spans="1:15" ht="18" x14ac:dyDescent="0.45">
      <c r="A5">
        <v>31062</v>
      </c>
      <c r="B5" t="s">
        <v>118</v>
      </c>
      <c r="C5">
        <f>VLOOKUP(A5,Table101[],3,FALSE)</f>
        <v>498</v>
      </c>
      <c r="D5">
        <f>VLOOKUP(A5,Table101[],4,FALSE)</f>
        <v>0</v>
      </c>
      <c r="G5">
        <v>31384</v>
      </c>
      <c r="H5" t="s">
        <v>7</v>
      </c>
      <c r="I5">
        <v>645</v>
      </c>
      <c r="J5">
        <v>0</v>
      </c>
      <c r="M5" s="98" t="s">
        <v>29</v>
      </c>
      <c r="N5" s="97" t="s">
        <v>31</v>
      </c>
      <c r="O5" s="97" t="s">
        <v>32</v>
      </c>
    </row>
    <row r="6" spans="1:15" ht="18" x14ac:dyDescent="0.45">
      <c r="A6">
        <v>31252</v>
      </c>
      <c r="B6" t="s">
        <v>118</v>
      </c>
      <c r="C6">
        <f>VLOOKUP(A6,Table101[],3,FALSE)</f>
        <v>608</v>
      </c>
      <c r="D6">
        <f>VLOOKUP(A6,Table101[],4,FALSE)</f>
        <v>0</v>
      </c>
      <c r="G6">
        <v>31383</v>
      </c>
      <c r="H6" t="s">
        <v>7</v>
      </c>
      <c r="I6">
        <v>392</v>
      </c>
      <c r="J6">
        <v>0</v>
      </c>
      <c r="M6" s="99">
        <v>30819</v>
      </c>
      <c r="N6" s="100">
        <v>238</v>
      </c>
      <c r="O6" s="100">
        <v>0</v>
      </c>
    </row>
    <row r="7" spans="1:15" ht="18" x14ac:dyDescent="0.45">
      <c r="A7">
        <v>31227</v>
      </c>
      <c r="B7" t="s">
        <v>118</v>
      </c>
      <c r="C7">
        <f>VLOOKUP(A7,Table101[],3,FALSE)</f>
        <v>458</v>
      </c>
      <c r="D7">
        <f>VLOOKUP(A7,Table101[],4,FALSE)</f>
        <v>0</v>
      </c>
      <c r="G7">
        <v>31382</v>
      </c>
      <c r="H7" t="s">
        <v>7</v>
      </c>
      <c r="I7">
        <v>673.5</v>
      </c>
      <c r="J7">
        <v>0</v>
      </c>
      <c r="M7" s="99">
        <v>30976</v>
      </c>
      <c r="N7" s="100">
        <v>470</v>
      </c>
      <c r="O7" s="100">
        <v>0</v>
      </c>
    </row>
    <row r="8" spans="1:15" ht="18" x14ac:dyDescent="0.45">
      <c r="A8">
        <v>31205</v>
      </c>
      <c r="B8" t="s">
        <v>118</v>
      </c>
      <c r="C8">
        <f>VLOOKUP(A8,Table101[],3,FALSE)</f>
        <v>1121</v>
      </c>
      <c r="D8">
        <f>VLOOKUP(A8,Table101[],4,FALSE)</f>
        <v>0</v>
      </c>
      <c r="G8">
        <v>31381</v>
      </c>
      <c r="H8" t="s">
        <v>7</v>
      </c>
      <c r="I8">
        <v>725</v>
      </c>
      <c r="J8">
        <v>0</v>
      </c>
      <c r="M8" s="99">
        <v>30994</v>
      </c>
      <c r="N8" s="100">
        <v>959</v>
      </c>
      <c r="O8" s="100">
        <v>0</v>
      </c>
    </row>
    <row r="9" spans="1:15" ht="18" x14ac:dyDescent="0.45">
      <c r="A9">
        <v>31198</v>
      </c>
      <c r="B9" t="s">
        <v>118</v>
      </c>
      <c r="C9">
        <f>VLOOKUP(A9,Table101[],3,FALSE)</f>
        <v>2684</v>
      </c>
      <c r="D9">
        <f>VLOOKUP(A9,Table101[],4,FALSE)</f>
        <v>0</v>
      </c>
      <c r="G9">
        <v>31380</v>
      </c>
      <c r="H9" t="s">
        <v>7</v>
      </c>
      <c r="I9">
        <v>1214</v>
      </c>
      <c r="J9">
        <v>0</v>
      </c>
      <c r="M9" s="99">
        <v>31006</v>
      </c>
      <c r="N9" s="100">
        <v>551</v>
      </c>
      <c r="O9" s="100">
        <v>0</v>
      </c>
    </row>
    <row r="10" spans="1:15" ht="18" x14ac:dyDescent="0.45">
      <c r="A10">
        <v>31281</v>
      </c>
      <c r="B10" t="s">
        <v>118</v>
      </c>
      <c r="C10">
        <f>VLOOKUP(A10,Table101[],3,FALSE)</f>
        <v>618</v>
      </c>
      <c r="D10">
        <f>VLOOKUP(A10,Table101[],4,FALSE)</f>
        <v>0</v>
      </c>
      <c r="G10">
        <v>31378</v>
      </c>
      <c r="H10" t="s">
        <v>7</v>
      </c>
      <c r="I10">
        <v>322</v>
      </c>
      <c r="J10">
        <v>322</v>
      </c>
      <c r="M10" s="99">
        <v>31023</v>
      </c>
      <c r="N10" s="100">
        <v>460</v>
      </c>
      <c r="O10" s="100">
        <v>0</v>
      </c>
    </row>
    <row r="11" spans="1:15" ht="18" x14ac:dyDescent="0.45">
      <c r="A11">
        <v>31255</v>
      </c>
      <c r="B11" t="s">
        <v>118</v>
      </c>
      <c r="C11">
        <f>VLOOKUP(A11,Table101[],3,FALSE)</f>
        <v>932</v>
      </c>
      <c r="D11">
        <f>VLOOKUP(A11,Table101[],4,FALSE)</f>
        <v>0</v>
      </c>
      <c r="G11">
        <v>31377</v>
      </c>
      <c r="H11" t="s">
        <v>7</v>
      </c>
      <c r="I11">
        <v>527</v>
      </c>
      <c r="J11">
        <v>0</v>
      </c>
      <c r="M11" s="99">
        <v>31062</v>
      </c>
      <c r="N11" s="100">
        <v>498</v>
      </c>
      <c r="O11" s="100">
        <v>0</v>
      </c>
    </row>
    <row r="12" spans="1:15" ht="18" x14ac:dyDescent="0.45">
      <c r="A12">
        <v>31208</v>
      </c>
      <c r="B12" t="s">
        <v>118</v>
      </c>
      <c r="C12">
        <f>VLOOKUP(A12,Table101[],3,FALSE)</f>
        <v>1297</v>
      </c>
      <c r="D12">
        <f>VLOOKUP(A12,Table101[],4,FALSE)</f>
        <v>0</v>
      </c>
      <c r="G12">
        <v>31376</v>
      </c>
      <c r="H12" t="s">
        <v>7</v>
      </c>
      <c r="I12">
        <v>439</v>
      </c>
      <c r="J12">
        <v>0</v>
      </c>
      <c r="M12" s="99">
        <v>31074</v>
      </c>
      <c r="N12" s="100">
        <v>599.5</v>
      </c>
      <c r="O12" s="100">
        <v>0</v>
      </c>
    </row>
    <row r="13" spans="1:15" ht="18" x14ac:dyDescent="0.45">
      <c r="A13">
        <v>31241</v>
      </c>
      <c r="B13" t="s">
        <v>118</v>
      </c>
      <c r="C13">
        <f>VLOOKUP(A13,Table101[],3,FALSE)</f>
        <v>543</v>
      </c>
      <c r="D13">
        <f>VLOOKUP(A13,Table101[],4,FALSE)</f>
        <v>0</v>
      </c>
      <c r="G13">
        <v>31375</v>
      </c>
      <c r="H13" t="s">
        <v>7</v>
      </c>
      <c r="I13">
        <v>231</v>
      </c>
      <c r="J13">
        <v>0</v>
      </c>
      <c r="M13" s="99">
        <v>31083</v>
      </c>
      <c r="N13" s="100">
        <v>107</v>
      </c>
      <c r="O13" s="100">
        <v>0</v>
      </c>
    </row>
    <row r="14" spans="1:15" ht="18" x14ac:dyDescent="0.45">
      <c r="A14">
        <v>31006</v>
      </c>
      <c r="B14" t="s">
        <v>46</v>
      </c>
      <c r="C14">
        <f>VLOOKUP(A14,Table101[],3,FALSE)</f>
        <v>551</v>
      </c>
      <c r="D14">
        <f>VLOOKUP(A14,Table101[],4,FALSE)</f>
        <v>0</v>
      </c>
      <c r="G14">
        <v>31374</v>
      </c>
      <c r="H14" t="s">
        <v>7</v>
      </c>
      <c r="I14">
        <v>468</v>
      </c>
      <c r="J14">
        <v>0</v>
      </c>
      <c r="M14" s="99">
        <v>31087</v>
      </c>
      <c r="N14" s="100">
        <v>489</v>
      </c>
      <c r="O14" s="100">
        <v>0</v>
      </c>
    </row>
    <row r="15" spans="1:15" ht="18" x14ac:dyDescent="0.45">
      <c r="A15">
        <v>31087</v>
      </c>
      <c r="B15" t="s">
        <v>46</v>
      </c>
      <c r="C15">
        <f>VLOOKUP(A15,Table101[],3,FALSE)</f>
        <v>489</v>
      </c>
      <c r="D15">
        <f>VLOOKUP(A15,Table101[],4,FALSE)</f>
        <v>0</v>
      </c>
      <c r="G15">
        <v>31373</v>
      </c>
      <c r="H15" t="s">
        <v>7</v>
      </c>
      <c r="I15">
        <v>500</v>
      </c>
      <c r="J15">
        <v>0</v>
      </c>
      <c r="M15" s="99">
        <v>31101</v>
      </c>
      <c r="N15" s="100">
        <v>441</v>
      </c>
      <c r="O15" s="100">
        <v>0</v>
      </c>
    </row>
    <row r="16" spans="1:15" ht="18" x14ac:dyDescent="0.45">
      <c r="A16">
        <v>31211</v>
      </c>
      <c r="B16" t="s">
        <v>46</v>
      </c>
      <c r="C16">
        <f>VLOOKUP(A16,Table101[],3,FALSE)</f>
        <v>127</v>
      </c>
      <c r="D16">
        <f>VLOOKUP(A16,Table101[],4,FALSE)</f>
        <v>0</v>
      </c>
      <c r="G16">
        <v>31372</v>
      </c>
      <c r="H16" t="s">
        <v>7</v>
      </c>
      <c r="I16">
        <v>608</v>
      </c>
      <c r="J16">
        <v>0</v>
      </c>
      <c r="M16" s="99">
        <v>31106</v>
      </c>
      <c r="N16" s="100">
        <v>34.299999999999997</v>
      </c>
      <c r="O16" s="100">
        <v>0</v>
      </c>
    </row>
    <row r="17" spans="1:15" ht="18" x14ac:dyDescent="0.45">
      <c r="A17">
        <v>31106</v>
      </c>
      <c r="B17" t="s">
        <v>46</v>
      </c>
      <c r="C17">
        <f>VLOOKUP(A17,Table101[],3,FALSE)</f>
        <v>34.299999999999997</v>
      </c>
      <c r="D17">
        <f>VLOOKUP(A17,Table101[],4,FALSE)</f>
        <v>0</v>
      </c>
      <c r="G17">
        <v>31370</v>
      </c>
      <c r="H17" t="s">
        <v>7</v>
      </c>
      <c r="I17">
        <v>377</v>
      </c>
      <c r="J17">
        <v>0</v>
      </c>
      <c r="M17" s="99">
        <v>31112</v>
      </c>
      <c r="N17" s="100">
        <v>454</v>
      </c>
      <c r="O17" s="100">
        <v>0</v>
      </c>
    </row>
    <row r="18" spans="1:15" ht="18" x14ac:dyDescent="0.45">
      <c r="A18">
        <v>31207</v>
      </c>
      <c r="B18" t="s">
        <v>46</v>
      </c>
      <c r="C18">
        <f>VLOOKUP(A18,Table101[],3,FALSE)</f>
        <v>712</v>
      </c>
      <c r="D18">
        <f>VLOOKUP(A18,Table101[],4,FALSE)</f>
        <v>0</v>
      </c>
      <c r="G18">
        <v>31368</v>
      </c>
      <c r="H18" t="s">
        <v>7</v>
      </c>
      <c r="I18">
        <v>942</v>
      </c>
      <c r="J18">
        <v>0</v>
      </c>
      <c r="M18" s="99">
        <v>31114</v>
      </c>
      <c r="N18" s="100">
        <v>323</v>
      </c>
      <c r="O18" s="100">
        <v>0</v>
      </c>
    </row>
    <row r="19" spans="1:15" ht="18" x14ac:dyDescent="0.45">
      <c r="A19">
        <v>31236</v>
      </c>
      <c r="B19" t="s">
        <v>46</v>
      </c>
      <c r="C19">
        <f>VLOOKUP(A19,Table101[],3,FALSE)</f>
        <v>724</v>
      </c>
      <c r="D19">
        <f>VLOOKUP(A19,Table101[],4,FALSE)</f>
        <v>0</v>
      </c>
      <c r="G19">
        <v>31367</v>
      </c>
      <c r="H19" t="s">
        <v>7</v>
      </c>
      <c r="I19">
        <v>955</v>
      </c>
      <c r="J19">
        <v>0</v>
      </c>
      <c r="M19" s="99">
        <v>31117</v>
      </c>
      <c r="N19" s="100">
        <v>562</v>
      </c>
      <c r="O19" s="100">
        <v>0</v>
      </c>
    </row>
    <row r="20" spans="1:15" ht="18" x14ac:dyDescent="0.45">
      <c r="A20">
        <v>31289</v>
      </c>
      <c r="B20" t="s">
        <v>46</v>
      </c>
      <c r="C20">
        <f>VLOOKUP(A20,Table101[],3,FALSE)</f>
        <v>24</v>
      </c>
      <c r="D20">
        <f>VLOOKUP(A20,Table101[],4,FALSE)</f>
        <v>0</v>
      </c>
      <c r="G20">
        <v>31366</v>
      </c>
      <c r="H20" t="s">
        <v>7</v>
      </c>
      <c r="I20">
        <v>540</v>
      </c>
      <c r="J20">
        <v>0</v>
      </c>
      <c r="M20" s="99">
        <v>31142</v>
      </c>
      <c r="N20" s="100">
        <v>405</v>
      </c>
      <c r="O20" s="100">
        <v>0</v>
      </c>
    </row>
    <row r="21" spans="1:15" ht="18" x14ac:dyDescent="0.45">
      <c r="A21">
        <v>31222</v>
      </c>
      <c r="B21" t="s">
        <v>46</v>
      </c>
      <c r="C21">
        <f>VLOOKUP(A21,Table101[],3,FALSE)</f>
        <v>515</v>
      </c>
      <c r="D21">
        <f>VLOOKUP(A21,Table101[],4,FALSE)</f>
        <v>0</v>
      </c>
      <c r="G21">
        <v>31364</v>
      </c>
      <c r="H21" t="s">
        <v>7</v>
      </c>
      <c r="I21">
        <v>849</v>
      </c>
      <c r="J21">
        <v>0</v>
      </c>
      <c r="M21" s="99">
        <v>31143</v>
      </c>
      <c r="N21" s="100">
        <v>522</v>
      </c>
      <c r="O21" s="100">
        <v>0</v>
      </c>
    </row>
    <row r="22" spans="1:15" ht="18" x14ac:dyDescent="0.45">
      <c r="A22">
        <v>31279</v>
      </c>
      <c r="B22" t="s">
        <v>46</v>
      </c>
      <c r="C22">
        <f>VLOOKUP(A22,Table101[],3,FALSE)</f>
        <v>1002</v>
      </c>
      <c r="D22">
        <f>VLOOKUP(A22,Table101[],4,FALSE)</f>
        <v>0</v>
      </c>
      <c r="G22">
        <v>31362</v>
      </c>
      <c r="H22" t="s">
        <v>7</v>
      </c>
      <c r="I22">
        <v>1081</v>
      </c>
      <c r="J22">
        <v>0</v>
      </c>
      <c r="M22" s="99">
        <v>31153</v>
      </c>
      <c r="N22" s="100">
        <v>892</v>
      </c>
      <c r="O22" s="100">
        <v>0</v>
      </c>
    </row>
    <row r="23" spans="1:15" ht="18" x14ac:dyDescent="0.45">
      <c r="A23">
        <v>31221</v>
      </c>
      <c r="B23" t="s">
        <v>46</v>
      </c>
      <c r="C23">
        <f>VLOOKUP(A23,Table101[],3,FALSE)</f>
        <v>697</v>
      </c>
      <c r="D23">
        <f>VLOOKUP(A23,Table101[],4,FALSE)</f>
        <v>0</v>
      </c>
      <c r="G23">
        <v>31361</v>
      </c>
      <c r="H23" t="s">
        <v>7</v>
      </c>
      <c r="I23">
        <v>434</v>
      </c>
      <c r="J23">
        <v>0</v>
      </c>
      <c r="M23" s="99">
        <v>31156</v>
      </c>
      <c r="N23" s="100">
        <v>691</v>
      </c>
      <c r="O23" s="100">
        <v>691</v>
      </c>
    </row>
    <row r="24" spans="1:15" ht="18" x14ac:dyDescent="0.45">
      <c r="A24">
        <v>31204</v>
      </c>
      <c r="B24" t="s">
        <v>46</v>
      </c>
      <c r="C24">
        <f>VLOOKUP(A24,Table101[],3,FALSE)</f>
        <v>1258</v>
      </c>
      <c r="D24">
        <f>VLOOKUP(A24,Table101[],4,FALSE)</f>
        <v>0</v>
      </c>
      <c r="G24">
        <v>31360</v>
      </c>
      <c r="H24" t="s">
        <v>7</v>
      </c>
      <c r="I24">
        <v>461</v>
      </c>
      <c r="J24">
        <v>0</v>
      </c>
      <c r="M24" s="99">
        <v>31161</v>
      </c>
      <c r="N24" s="100">
        <v>665</v>
      </c>
      <c r="O24" s="100">
        <v>0</v>
      </c>
    </row>
    <row r="25" spans="1:15" ht="18" x14ac:dyDescent="0.45">
      <c r="A25" s="47">
        <v>31161</v>
      </c>
      <c r="B25" s="47" t="s">
        <v>46</v>
      </c>
      <c r="C25">
        <f>VLOOKUP(A25,Table101[],3,FALSE)</f>
        <v>665</v>
      </c>
      <c r="D25">
        <f>VLOOKUP(A25,Table101[],4,FALSE)</f>
        <v>0</v>
      </c>
      <c r="G25">
        <v>31359</v>
      </c>
      <c r="H25" t="s">
        <v>7</v>
      </c>
      <c r="I25">
        <v>1048</v>
      </c>
      <c r="J25">
        <v>1048</v>
      </c>
      <c r="M25" s="99">
        <v>31164</v>
      </c>
      <c r="N25" s="100">
        <v>468</v>
      </c>
      <c r="O25" s="100">
        <v>0</v>
      </c>
    </row>
    <row r="26" spans="1:15" ht="18" x14ac:dyDescent="0.45">
      <c r="A26">
        <v>31300</v>
      </c>
      <c r="B26" t="s">
        <v>46</v>
      </c>
      <c r="C26">
        <f>VLOOKUP(A26,Table101[],3,FALSE)</f>
        <v>325</v>
      </c>
      <c r="D26">
        <f>VLOOKUP(A26,Table101[],4,FALSE)</f>
        <v>0</v>
      </c>
      <c r="G26">
        <v>31358</v>
      </c>
      <c r="H26" t="s">
        <v>7</v>
      </c>
      <c r="I26">
        <v>1009</v>
      </c>
      <c r="J26">
        <v>0</v>
      </c>
      <c r="M26" s="99">
        <v>31180</v>
      </c>
      <c r="N26" s="100">
        <v>1216</v>
      </c>
      <c r="O26" s="100">
        <v>0</v>
      </c>
    </row>
    <row r="27" spans="1:15" ht="18" x14ac:dyDescent="0.45">
      <c r="A27">
        <v>31142</v>
      </c>
      <c r="B27" t="s">
        <v>172</v>
      </c>
      <c r="C27">
        <f>VLOOKUP(A27,Table101[],3,FALSE)</f>
        <v>405</v>
      </c>
      <c r="D27">
        <f>VLOOKUP(A27,Table101[],4,FALSE)</f>
        <v>0</v>
      </c>
      <c r="G27">
        <v>31357</v>
      </c>
      <c r="H27" t="s">
        <v>7</v>
      </c>
      <c r="I27">
        <v>651</v>
      </c>
      <c r="J27">
        <v>0</v>
      </c>
      <c r="M27" s="99">
        <v>31193</v>
      </c>
      <c r="N27" s="100">
        <v>1179</v>
      </c>
      <c r="O27" s="100">
        <v>0</v>
      </c>
    </row>
    <row r="28" spans="1:15" ht="18" x14ac:dyDescent="0.45">
      <c r="A28">
        <v>30819</v>
      </c>
      <c r="B28" t="s">
        <v>172</v>
      </c>
      <c r="C28">
        <f>VLOOKUP(A28,Table101[],3,FALSE)</f>
        <v>238</v>
      </c>
      <c r="D28">
        <f>VLOOKUP(A28,Table101[],4,FALSE)</f>
        <v>0</v>
      </c>
      <c r="G28">
        <v>31355</v>
      </c>
      <c r="H28" t="s">
        <v>7</v>
      </c>
      <c r="I28">
        <v>411</v>
      </c>
      <c r="J28">
        <v>0</v>
      </c>
      <c r="M28" s="99">
        <v>31198</v>
      </c>
      <c r="N28" s="100">
        <v>2684</v>
      </c>
      <c r="O28" s="100">
        <v>0</v>
      </c>
    </row>
    <row r="29" spans="1:15" ht="18" x14ac:dyDescent="0.45">
      <c r="A29">
        <v>31256</v>
      </c>
      <c r="B29" t="s">
        <v>172</v>
      </c>
      <c r="C29">
        <f>VLOOKUP(A29,Table101[],3,FALSE)</f>
        <v>232</v>
      </c>
      <c r="D29">
        <f>VLOOKUP(A29,Table101[],4,FALSE)</f>
        <v>0</v>
      </c>
      <c r="G29">
        <v>31354</v>
      </c>
      <c r="H29" t="s">
        <v>7</v>
      </c>
      <c r="I29">
        <v>457</v>
      </c>
      <c r="J29">
        <v>0</v>
      </c>
      <c r="M29" s="99">
        <v>31203</v>
      </c>
      <c r="N29" s="100">
        <v>494</v>
      </c>
      <c r="O29" s="100">
        <v>0</v>
      </c>
    </row>
    <row r="30" spans="1:15" ht="18" x14ac:dyDescent="0.45">
      <c r="A30">
        <v>31228</v>
      </c>
      <c r="B30" t="s">
        <v>172</v>
      </c>
      <c r="C30">
        <f>VLOOKUP(A30,Table101[],3,FALSE)</f>
        <v>255</v>
      </c>
      <c r="D30">
        <f>VLOOKUP(A30,Table101[],4,FALSE)</f>
        <v>0</v>
      </c>
      <c r="G30">
        <v>31353</v>
      </c>
      <c r="H30" t="s">
        <v>7</v>
      </c>
      <c r="I30">
        <v>734</v>
      </c>
      <c r="J30">
        <v>0</v>
      </c>
      <c r="M30" s="99">
        <v>31204</v>
      </c>
      <c r="N30" s="100">
        <v>1258</v>
      </c>
      <c r="O30" s="100">
        <v>0</v>
      </c>
    </row>
    <row r="31" spans="1:15" ht="18" x14ac:dyDescent="0.45">
      <c r="A31">
        <v>31164</v>
      </c>
      <c r="B31" t="s">
        <v>172</v>
      </c>
      <c r="C31">
        <f>VLOOKUP(A31,Table101[],3,FALSE)</f>
        <v>468</v>
      </c>
      <c r="D31">
        <f>VLOOKUP(A31,Table101[],4,FALSE)</f>
        <v>0</v>
      </c>
      <c r="G31">
        <v>31351</v>
      </c>
      <c r="H31" t="s">
        <v>7</v>
      </c>
      <c r="I31">
        <v>614</v>
      </c>
      <c r="J31">
        <v>0</v>
      </c>
      <c r="M31" s="99">
        <v>31205</v>
      </c>
      <c r="N31" s="100">
        <v>1121</v>
      </c>
      <c r="O31" s="100">
        <v>0</v>
      </c>
    </row>
    <row r="32" spans="1:15" ht="18" x14ac:dyDescent="0.45">
      <c r="A32">
        <v>31143</v>
      </c>
      <c r="B32" t="s">
        <v>172</v>
      </c>
      <c r="C32">
        <f>VLOOKUP(A32,Table101[],3,FALSE)</f>
        <v>522</v>
      </c>
      <c r="D32">
        <f>VLOOKUP(A32,Table101[],4,FALSE)</f>
        <v>0</v>
      </c>
      <c r="G32">
        <v>31350</v>
      </c>
      <c r="H32" t="s">
        <v>7</v>
      </c>
      <c r="I32">
        <v>642</v>
      </c>
      <c r="J32">
        <v>642</v>
      </c>
      <c r="M32" s="99">
        <v>31206</v>
      </c>
      <c r="N32" s="100">
        <v>23</v>
      </c>
      <c r="O32" s="100">
        <v>0</v>
      </c>
    </row>
    <row r="33" spans="1:15" ht="18" x14ac:dyDescent="0.45">
      <c r="A33">
        <v>31229</v>
      </c>
      <c r="B33" t="s">
        <v>172</v>
      </c>
      <c r="C33">
        <f>VLOOKUP(A33,Table101[],3,FALSE)</f>
        <v>220</v>
      </c>
      <c r="D33">
        <f>VLOOKUP(A33,Table101[],4,FALSE)</f>
        <v>0</v>
      </c>
      <c r="G33">
        <v>31349</v>
      </c>
      <c r="H33" t="s">
        <v>7</v>
      </c>
      <c r="I33">
        <v>488</v>
      </c>
      <c r="J33">
        <v>488</v>
      </c>
      <c r="M33" s="99">
        <v>31207</v>
      </c>
      <c r="N33" s="100">
        <v>712</v>
      </c>
      <c r="O33" s="100">
        <v>0</v>
      </c>
    </row>
    <row r="34" spans="1:15" ht="18" x14ac:dyDescent="0.45">
      <c r="A34">
        <v>31180</v>
      </c>
      <c r="B34" t="s">
        <v>172</v>
      </c>
      <c r="C34">
        <f>VLOOKUP(A34,Table101[],3,FALSE)</f>
        <v>1216</v>
      </c>
      <c r="D34">
        <f>VLOOKUP(A34,Table101[],4,FALSE)</f>
        <v>0</v>
      </c>
      <c r="G34">
        <v>31348</v>
      </c>
      <c r="H34" t="s">
        <v>7</v>
      </c>
      <c r="I34">
        <v>761</v>
      </c>
      <c r="J34">
        <v>761</v>
      </c>
      <c r="M34" s="99">
        <v>31208</v>
      </c>
      <c r="N34" s="100">
        <v>1297</v>
      </c>
      <c r="O34" s="100">
        <v>0</v>
      </c>
    </row>
    <row r="35" spans="1:15" ht="18" x14ac:dyDescent="0.45">
      <c r="A35">
        <v>31225</v>
      </c>
      <c r="B35" t="s">
        <v>172</v>
      </c>
      <c r="C35">
        <f>VLOOKUP(A35,Table101[],3,FALSE)</f>
        <v>484</v>
      </c>
      <c r="D35">
        <f>VLOOKUP(A35,Table101[],4,FALSE)</f>
        <v>0</v>
      </c>
      <c r="G35">
        <v>31347</v>
      </c>
      <c r="H35" t="s">
        <v>7</v>
      </c>
      <c r="I35">
        <v>610</v>
      </c>
      <c r="J35">
        <v>0</v>
      </c>
      <c r="M35" s="99">
        <v>31211</v>
      </c>
      <c r="N35" s="100">
        <v>127</v>
      </c>
      <c r="O35" s="100">
        <v>0</v>
      </c>
    </row>
    <row r="36" spans="1:15" ht="18" x14ac:dyDescent="0.45">
      <c r="A36">
        <v>31216</v>
      </c>
      <c r="B36" t="s">
        <v>172</v>
      </c>
      <c r="C36">
        <f>VLOOKUP(A36,Table101[],3,FALSE)</f>
        <v>762</v>
      </c>
      <c r="D36">
        <f>VLOOKUP(A36,Table101[],4,FALSE)</f>
        <v>0</v>
      </c>
      <c r="G36">
        <v>31346</v>
      </c>
      <c r="H36" t="s">
        <v>7</v>
      </c>
      <c r="I36">
        <v>767</v>
      </c>
      <c r="J36">
        <v>0</v>
      </c>
      <c r="M36" s="99">
        <v>31214</v>
      </c>
      <c r="N36" s="100">
        <v>848</v>
      </c>
      <c r="O36" s="100">
        <v>0</v>
      </c>
    </row>
    <row r="37" spans="1:15" ht="18" x14ac:dyDescent="0.45">
      <c r="A37">
        <v>31290</v>
      </c>
      <c r="B37" t="s">
        <v>172</v>
      </c>
      <c r="C37">
        <f>VLOOKUP(A37,Table101[],3,FALSE)</f>
        <v>1063</v>
      </c>
      <c r="D37">
        <f>VLOOKUP(A37,Table101[],4,FALSE)</f>
        <v>0</v>
      </c>
      <c r="G37">
        <v>31345</v>
      </c>
      <c r="H37" t="s">
        <v>7</v>
      </c>
      <c r="I37">
        <v>561</v>
      </c>
      <c r="J37">
        <v>0</v>
      </c>
      <c r="M37" s="99">
        <v>31215</v>
      </c>
      <c r="N37" s="100">
        <v>667</v>
      </c>
      <c r="O37" s="100">
        <v>0</v>
      </c>
    </row>
    <row r="38" spans="1:15" ht="18" x14ac:dyDescent="0.45">
      <c r="A38">
        <v>31288</v>
      </c>
      <c r="B38" t="s">
        <v>2</v>
      </c>
      <c r="C38">
        <f>VLOOKUP(A38,Table101[],3,FALSE)</f>
        <v>338.5</v>
      </c>
      <c r="D38">
        <f>VLOOKUP(A38,Table101[],4,FALSE)</f>
        <v>0</v>
      </c>
      <c r="G38">
        <v>31342</v>
      </c>
      <c r="H38" t="s">
        <v>7</v>
      </c>
      <c r="I38">
        <v>512</v>
      </c>
      <c r="J38">
        <v>0</v>
      </c>
      <c r="M38" s="99">
        <v>31216</v>
      </c>
      <c r="N38" s="100">
        <v>762</v>
      </c>
      <c r="O38" s="100">
        <v>0</v>
      </c>
    </row>
    <row r="39" spans="1:15" ht="18" x14ac:dyDescent="0.45">
      <c r="A39">
        <v>31254</v>
      </c>
      <c r="B39" t="s">
        <v>2</v>
      </c>
      <c r="C39">
        <f>VLOOKUP(A39,Table101[],3,FALSE)</f>
        <v>894</v>
      </c>
      <c r="D39">
        <f>VLOOKUP(A39,Table101[],4,FALSE)</f>
        <v>0</v>
      </c>
      <c r="G39">
        <v>31341</v>
      </c>
      <c r="H39" t="s">
        <v>7</v>
      </c>
      <c r="I39">
        <v>663</v>
      </c>
      <c r="J39">
        <v>0</v>
      </c>
      <c r="M39" s="99">
        <v>31218</v>
      </c>
      <c r="N39" s="100">
        <v>578</v>
      </c>
      <c r="O39" s="100">
        <v>0</v>
      </c>
    </row>
    <row r="40" spans="1:15" ht="18" x14ac:dyDescent="0.45">
      <c r="A40">
        <v>31238</v>
      </c>
      <c r="B40" t="s">
        <v>2</v>
      </c>
      <c r="C40">
        <f>VLOOKUP(A40,Table101[],3,FALSE)</f>
        <v>535</v>
      </c>
      <c r="D40">
        <f>VLOOKUP(A40,Table101[],4,FALSE)</f>
        <v>0</v>
      </c>
      <c r="G40">
        <v>31340</v>
      </c>
      <c r="H40" t="s">
        <v>7</v>
      </c>
      <c r="I40">
        <v>794</v>
      </c>
      <c r="J40">
        <v>0</v>
      </c>
      <c r="M40" s="99">
        <v>31219</v>
      </c>
      <c r="N40" s="100">
        <v>662</v>
      </c>
      <c r="O40" s="100">
        <v>0</v>
      </c>
    </row>
    <row r="41" spans="1:15" ht="18" x14ac:dyDescent="0.45">
      <c r="A41">
        <v>31203</v>
      </c>
      <c r="B41" t="s">
        <v>2</v>
      </c>
      <c r="C41">
        <f>VLOOKUP(A41,Table101[],3,FALSE)</f>
        <v>494</v>
      </c>
      <c r="D41">
        <f>VLOOKUP(A41,Table101[],4,FALSE)</f>
        <v>0</v>
      </c>
      <c r="G41">
        <v>31339</v>
      </c>
      <c r="H41" t="s">
        <v>7</v>
      </c>
      <c r="I41">
        <v>459</v>
      </c>
      <c r="J41">
        <v>459</v>
      </c>
      <c r="M41" s="99">
        <v>31220</v>
      </c>
      <c r="N41" s="100">
        <v>523</v>
      </c>
      <c r="O41" s="100">
        <v>523</v>
      </c>
    </row>
    <row r="42" spans="1:15" ht="18" x14ac:dyDescent="0.45">
      <c r="A42">
        <v>31273</v>
      </c>
      <c r="B42" t="s">
        <v>2</v>
      </c>
      <c r="C42">
        <f>VLOOKUP(A42,Table101[],3,FALSE)</f>
        <v>466</v>
      </c>
      <c r="D42">
        <f>VLOOKUP(A42,Table101[],4,FALSE)</f>
        <v>466</v>
      </c>
      <c r="G42">
        <v>31338</v>
      </c>
      <c r="H42" t="s">
        <v>7</v>
      </c>
      <c r="I42">
        <v>1168</v>
      </c>
      <c r="J42">
        <v>1168</v>
      </c>
      <c r="M42" s="99">
        <v>31221</v>
      </c>
      <c r="N42" s="100">
        <v>697</v>
      </c>
      <c r="O42" s="100">
        <v>0</v>
      </c>
    </row>
    <row r="43" spans="1:15" ht="18" x14ac:dyDescent="0.45">
      <c r="A43">
        <v>31274</v>
      </c>
      <c r="B43" t="s">
        <v>2</v>
      </c>
      <c r="C43">
        <f>VLOOKUP(A43,Table101[],3,FALSE)</f>
        <v>485</v>
      </c>
      <c r="D43">
        <f>VLOOKUP(A43,Table101[],4,FALSE)</f>
        <v>485</v>
      </c>
      <c r="G43">
        <v>31337</v>
      </c>
      <c r="H43" t="s">
        <v>7</v>
      </c>
      <c r="I43">
        <v>655</v>
      </c>
      <c r="J43">
        <v>0</v>
      </c>
      <c r="M43" s="99">
        <v>31222</v>
      </c>
      <c r="N43" s="100">
        <v>515</v>
      </c>
      <c r="O43" s="100">
        <v>0</v>
      </c>
    </row>
    <row r="44" spans="1:15" ht="18" x14ac:dyDescent="0.45">
      <c r="A44">
        <v>30976</v>
      </c>
      <c r="B44" t="s">
        <v>2</v>
      </c>
      <c r="C44">
        <f>VLOOKUP(A44,Table101[],3,FALSE)</f>
        <v>470</v>
      </c>
      <c r="D44">
        <f>VLOOKUP(A44,Table101[],4,FALSE)</f>
        <v>0</v>
      </c>
      <c r="G44">
        <v>31336</v>
      </c>
      <c r="H44" t="s">
        <v>7</v>
      </c>
      <c r="I44">
        <v>295</v>
      </c>
      <c r="J44">
        <v>0</v>
      </c>
      <c r="M44" s="99">
        <v>31224</v>
      </c>
      <c r="N44" s="100">
        <v>714</v>
      </c>
      <c r="O44" s="100">
        <v>0</v>
      </c>
    </row>
    <row r="45" spans="1:15" ht="18" x14ac:dyDescent="0.45">
      <c r="A45">
        <v>31250</v>
      </c>
      <c r="B45" t="s">
        <v>2</v>
      </c>
      <c r="C45">
        <f>VLOOKUP(A45,Table101[],3,FALSE)</f>
        <v>599</v>
      </c>
      <c r="D45">
        <f>VLOOKUP(A45,Table101[],4,FALSE)</f>
        <v>0</v>
      </c>
      <c r="G45">
        <v>31335</v>
      </c>
      <c r="H45" t="s">
        <v>7</v>
      </c>
      <c r="I45">
        <v>423</v>
      </c>
      <c r="J45">
        <v>0</v>
      </c>
      <c r="M45" s="99">
        <v>31225</v>
      </c>
      <c r="N45" s="100">
        <v>484</v>
      </c>
      <c r="O45" s="100">
        <v>0</v>
      </c>
    </row>
    <row r="46" spans="1:15" ht="18" x14ac:dyDescent="0.45">
      <c r="A46">
        <v>31083</v>
      </c>
      <c r="B46" t="s">
        <v>2</v>
      </c>
      <c r="C46">
        <f>VLOOKUP(A46,Table101[],3,FALSE)</f>
        <v>107</v>
      </c>
      <c r="D46">
        <f>VLOOKUP(A46,Table101[],4,FALSE)</f>
        <v>0</v>
      </c>
      <c r="G46">
        <v>31334</v>
      </c>
      <c r="H46" t="s">
        <v>7</v>
      </c>
      <c r="I46">
        <v>604</v>
      </c>
      <c r="J46">
        <v>0</v>
      </c>
      <c r="M46" s="99">
        <v>31227</v>
      </c>
      <c r="N46" s="100">
        <v>458</v>
      </c>
      <c r="O46" s="100">
        <v>0</v>
      </c>
    </row>
    <row r="47" spans="1:15" ht="18" x14ac:dyDescent="0.45">
      <c r="A47">
        <v>31101</v>
      </c>
      <c r="B47" t="s">
        <v>2</v>
      </c>
      <c r="C47">
        <f>VLOOKUP(A47,Table101[],3,FALSE)</f>
        <v>441</v>
      </c>
      <c r="D47">
        <f>VLOOKUP(A47,Table101[],4,FALSE)</f>
        <v>0</v>
      </c>
      <c r="G47">
        <v>31333</v>
      </c>
      <c r="H47" t="s">
        <v>7</v>
      </c>
      <c r="I47">
        <v>491</v>
      </c>
      <c r="J47">
        <v>491</v>
      </c>
      <c r="M47" s="99">
        <v>31228</v>
      </c>
      <c r="N47" s="100">
        <v>255</v>
      </c>
      <c r="O47" s="100">
        <v>0</v>
      </c>
    </row>
    <row r="48" spans="1:15" ht="18" x14ac:dyDescent="0.45">
      <c r="A48">
        <v>31231</v>
      </c>
      <c r="B48" t="s">
        <v>2</v>
      </c>
      <c r="C48">
        <f>VLOOKUP(A48,Table101[],3,FALSE)</f>
        <v>421</v>
      </c>
      <c r="D48">
        <f>VLOOKUP(A48,Table101[],4,FALSE)</f>
        <v>0</v>
      </c>
      <c r="G48">
        <v>31332</v>
      </c>
      <c r="H48" t="s">
        <v>7</v>
      </c>
      <c r="I48">
        <v>1944</v>
      </c>
      <c r="J48">
        <v>1944</v>
      </c>
      <c r="M48" s="99">
        <v>31229</v>
      </c>
      <c r="N48" s="100">
        <v>220</v>
      </c>
      <c r="O48" s="100">
        <v>0</v>
      </c>
    </row>
    <row r="49" spans="1:15" ht="18" x14ac:dyDescent="0.45">
      <c r="A49">
        <v>31303</v>
      </c>
      <c r="B49" t="s">
        <v>2</v>
      </c>
      <c r="C49">
        <f>VLOOKUP(A49,Table101[],3,FALSE)</f>
        <v>452</v>
      </c>
      <c r="D49">
        <f>VLOOKUP(A49,Table101[],4,FALSE)</f>
        <v>0</v>
      </c>
      <c r="G49">
        <v>31331</v>
      </c>
      <c r="H49" t="s">
        <v>7</v>
      </c>
      <c r="I49">
        <v>506</v>
      </c>
      <c r="J49">
        <v>0</v>
      </c>
      <c r="M49" s="99">
        <v>31231</v>
      </c>
      <c r="N49" s="100">
        <v>421</v>
      </c>
      <c r="O49" s="100">
        <v>0</v>
      </c>
    </row>
    <row r="50" spans="1:15" ht="18" x14ac:dyDescent="0.45">
      <c r="A50">
        <v>31257</v>
      </c>
      <c r="B50" t="s">
        <v>2</v>
      </c>
      <c r="C50">
        <f>VLOOKUP(A50,Table101[],3,FALSE)</f>
        <v>1881</v>
      </c>
      <c r="D50">
        <f>VLOOKUP(A50,Table101[],4,FALSE)</f>
        <v>0</v>
      </c>
      <c r="G50">
        <v>31329</v>
      </c>
      <c r="H50" t="s">
        <v>7</v>
      </c>
      <c r="I50">
        <v>449</v>
      </c>
      <c r="J50">
        <v>0</v>
      </c>
      <c r="M50" s="99">
        <v>31234</v>
      </c>
      <c r="N50" s="100">
        <v>23</v>
      </c>
      <c r="O50" s="100">
        <v>0</v>
      </c>
    </row>
    <row r="51" spans="1:15" ht="18" x14ac:dyDescent="0.45">
      <c r="A51">
        <v>31244</v>
      </c>
      <c r="B51" t="s">
        <v>2</v>
      </c>
      <c r="C51">
        <f>VLOOKUP(A51,Table101[],3,FALSE)</f>
        <v>2086</v>
      </c>
      <c r="D51">
        <f>VLOOKUP(A51,Table101[],4,FALSE)</f>
        <v>0</v>
      </c>
      <c r="G51">
        <v>31328</v>
      </c>
      <c r="H51" t="s">
        <v>7</v>
      </c>
      <c r="I51">
        <v>598</v>
      </c>
      <c r="J51">
        <v>0</v>
      </c>
      <c r="M51" s="99">
        <v>31235</v>
      </c>
      <c r="N51" s="100">
        <v>383</v>
      </c>
      <c r="O51" s="100">
        <v>0</v>
      </c>
    </row>
    <row r="52" spans="1:15" ht="18" x14ac:dyDescent="0.45">
      <c r="A52">
        <v>31268</v>
      </c>
      <c r="B52" t="s">
        <v>2</v>
      </c>
      <c r="C52">
        <f>VLOOKUP(A52,Table101[],3,FALSE)</f>
        <v>360</v>
      </c>
      <c r="D52">
        <f>VLOOKUP(A52,Table101[],4,FALSE)</f>
        <v>0</v>
      </c>
      <c r="G52">
        <v>31327</v>
      </c>
      <c r="H52" t="s">
        <v>7</v>
      </c>
      <c r="I52">
        <v>450</v>
      </c>
      <c r="J52">
        <v>0</v>
      </c>
      <c r="M52" s="99">
        <v>31236</v>
      </c>
      <c r="N52" s="100">
        <v>724</v>
      </c>
      <c r="O52" s="100">
        <v>0</v>
      </c>
    </row>
    <row r="53" spans="1:15" ht="18" x14ac:dyDescent="0.45">
      <c r="A53">
        <v>31310</v>
      </c>
      <c r="B53" t="s">
        <v>2</v>
      </c>
      <c r="C53">
        <f>VLOOKUP(A53,Table101[],3,FALSE)</f>
        <v>684</v>
      </c>
      <c r="D53">
        <f>VLOOKUP(A53,Table101[],4,FALSE)</f>
        <v>0</v>
      </c>
      <c r="G53">
        <v>31326</v>
      </c>
      <c r="H53" t="s">
        <v>7</v>
      </c>
      <c r="I53">
        <v>749</v>
      </c>
      <c r="J53">
        <v>0</v>
      </c>
      <c r="M53" s="99">
        <v>31238</v>
      </c>
      <c r="N53" s="100">
        <v>535</v>
      </c>
      <c r="O53" s="100">
        <v>0</v>
      </c>
    </row>
    <row r="54" spans="1:15" ht="18" x14ac:dyDescent="0.45">
      <c r="A54">
        <v>30994</v>
      </c>
      <c r="B54" t="s">
        <v>2</v>
      </c>
      <c r="C54">
        <f>VLOOKUP(A54,Table101[],3,FALSE)</f>
        <v>959</v>
      </c>
      <c r="D54">
        <f>VLOOKUP(A54,Table101[],4,FALSE)</f>
        <v>0</v>
      </c>
      <c r="G54">
        <v>31325</v>
      </c>
      <c r="H54" t="s">
        <v>7</v>
      </c>
      <c r="I54">
        <v>589</v>
      </c>
      <c r="J54">
        <v>0</v>
      </c>
      <c r="M54" s="99">
        <v>31240</v>
      </c>
      <c r="N54" s="100">
        <v>441</v>
      </c>
      <c r="O54" s="100">
        <v>0</v>
      </c>
    </row>
    <row r="55" spans="1:15" ht="18" x14ac:dyDescent="0.45">
      <c r="A55">
        <v>31224</v>
      </c>
      <c r="B55" t="s">
        <v>2</v>
      </c>
      <c r="C55">
        <f>VLOOKUP(A55,Table101[],3,FALSE)</f>
        <v>714</v>
      </c>
      <c r="D55">
        <f>VLOOKUP(A55,Table101[],4,FALSE)</f>
        <v>0</v>
      </c>
      <c r="G55">
        <v>31324</v>
      </c>
      <c r="H55" t="s">
        <v>7</v>
      </c>
      <c r="I55">
        <v>45</v>
      </c>
      <c r="J55">
        <v>0</v>
      </c>
      <c r="M55" s="99">
        <v>31241</v>
      </c>
      <c r="N55" s="100">
        <v>543</v>
      </c>
      <c r="O55" s="100">
        <v>0</v>
      </c>
    </row>
    <row r="56" spans="1:15" ht="18" x14ac:dyDescent="0.45">
      <c r="A56">
        <v>31305</v>
      </c>
      <c r="B56" t="s">
        <v>186</v>
      </c>
      <c r="C56">
        <f>VLOOKUP(A56,Table101[],3,FALSE)</f>
        <v>480</v>
      </c>
      <c r="D56">
        <f>VLOOKUP(A56,Table101[],4,FALSE)</f>
        <v>0</v>
      </c>
      <c r="G56">
        <v>31323</v>
      </c>
      <c r="H56" t="s">
        <v>7</v>
      </c>
      <c r="I56">
        <v>438</v>
      </c>
      <c r="J56">
        <v>438</v>
      </c>
      <c r="M56" s="99">
        <v>31243</v>
      </c>
      <c r="N56" s="100">
        <v>508</v>
      </c>
      <c r="O56" s="100">
        <v>0</v>
      </c>
    </row>
    <row r="57" spans="1:15" ht="18" x14ac:dyDescent="0.45">
      <c r="A57">
        <v>31304</v>
      </c>
      <c r="B57" t="s">
        <v>186</v>
      </c>
      <c r="C57">
        <f>VLOOKUP(A57,Table101[],3,FALSE)</f>
        <v>1206</v>
      </c>
      <c r="D57">
        <f>VLOOKUP(A57,Table101[],4,FALSE)</f>
        <v>0</v>
      </c>
      <c r="G57">
        <v>31321</v>
      </c>
      <c r="H57" t="s">
        <v>7</v>
      </c>
      <c r="I57">
        <v>75</v>
      </c>
      <c r="J57">
        <v>0</v>
      </c>
      <c r="M57" s="99">
        <v>31244</v>
      </c>
      <c r="N57" s="100">
        <v>2086</v>
      </c>
      <c r="O57" s="100">
        <v>0</v>
      </c>
    </row>
    <row r="58" spans="1:15" ht="18" x14ac:dyDescent="0.45">
      <c r="A58">
        <v>31114</v>
      </c>
      <c r="B58" t="s">
        <v>186</v>
      </c>
      <c r="C58">
        <f>VLOOKUP(A58,Table101[],3,FALSE)</f>
        <v>323</v>
      </c>
      <c r="D58">
        <f>VLOOKUP(A58,Table101[],4,FALSE)</f>
        <v>0</v>
      </c>
      <c r="G58">
        <v>31320</v>
      </c>
      <c r="H58" t="s">
        <v>7</v>
      </c>
      <c r="I58">
        <v>386</v>
      </c>
      <c r="J58">
        <v>0</v>
      </c>
      <c r="M58" s="99">
        <v>31246</v>
      </c>
      <c r="N58" s="100">
        <v>618</v>
      </c>
      <c r="O58" s="100">
        <v>0</v>
      </c>
    </row>
    <row r="59" spans="1:15" ht="18" x14ac:dyDescent="0.45">
      <c r="A59">
        <v>31219</v>
      </c>
      <c r="B59" t="s">
        <v>186</v>
      </c>
      <c r="C59">
        <f>VLOOKUP(A59,Table101[],3,FALSE)</f>
        <v>662</v>
      </c>
      <c r="D59">
        <f>VLOOKUP(A59,Table101[],4,FALSE)</f>
        <v>0</v>
      </c>
      <c r="G59">
        <v>31319</v>
      </c>
      <c r="H59" t="s">
        <v>7</v>
      </c>
      <c r="I59">
        <v>486</v>
      </c>
      <c r="J59">
        <v>0</v>
      </c>
      <c r="M59" s="99">
        <v>31248</v>
      </c>
      <c r="N59" s="100">
        <v>708</v>
      </c>
      <c r="O59" s="100">
        <v>0</v>
      </c>
    </row>
    <row r="60" spans="1:15" ht="18" x14ac:dyDescent="0.45">
      <c r="A60">
        <v>31299</v>
      </c>
      <c r="B60" t="s">
        <v>186</v>
      </c>
      <c r="C60">
        <f>VLOOKUP(A60,Table101[],3,FALSE)</f>
        <v>547</v>
      </c>
      <c r="D60">
        <f>VLOOKUP(A60,Table101[],4,FALSE)</f>
        <v>0</v>
      </c>
      <c r="G60">
        <v>31318</v>
      </c>
      <c r="H60" t="s">
        <v>7</v>
      </c>
      <c r="I60">
        <v>32</v>
      </c>
      <c r="J60">
        <v>0</v>
      </c>
      <c r="M60" s="99">
        <v>31250</v>
      </c>
      <c r="N60" s="100">
        <v>599</v>
      </c>
      <c r="O60" s="100">
        <v>0</v>
      </c>
    </row>
    <row r="61" spans="1:15" ht="18" x14ac:dyDescent="0.45">
      <c r="A61">
        <v>31248</v>
      </c>
      <c r="B61" t="s">
        <v>3</v>
      </c>
      <c r="C61">
        <f>VLOOKUP(A61,Table101[],3,FALSE)</f>
        <v>708</v>
      </c>
      <c r="D61">
        <f>VLOOKUP(A61,Table101[],4,FALSE)</f>
        <v>0</v>
      </c>
      <c r="G61">
        <v>31317</v>
      </c>
      <c r="H61" t="s">
        <v>7</v>
      </c>
      <c r="I61">
        <v>664</v>
      </c>
      <c r="J61">
        <v>0</v>
      </c>
      <c r="M61" s="99">
        <v>31252</v>
      </c>
      <c r="N61" s="100">
        <v>608</v>
      </c>
      <c r="O61" s="100">
        <v>0</v>
      </c>
    </row>
    <row r="62" spans="1:15" ht="18" x14ac:dyDescent="0.45">
      <c r="A62">
        <v>31311</v>
      </c>
      <c r="B62" t="s">
        <v>3</v>
      </c>
      <c r="C62">
        <f>VLOOKUP(A62,Table101[],3,FALSE)</f>
        <v>495</v>
      </c>
      <c r="D62">
        <f>VLOOKUP(A62,Table101[],4,FALSE)</f>
        <v>0</v>
      </c>
      <c r="G62">
        <v>31316</v>
      </c>
      <c r="H62" t="s">
        <v>7</v>
      </c>
      <c r="I62">
        <v>523</v>
      </c>
      <c r="J62">
        <v>0</v>
      </c>
      <c r="M62" s="99">
        <v>31254</v>
      </c>
      <c r="N62" s="100">
        <v>894</v>
      </c>
      <c r="O62" s="100">
        <v>0</v>
      </c>
    </row>
    <row r="63" spans="1:15" ht="18" x14ac:dyDescent="0.45">
      <c r="A63">
        <v>31280</v>
      </c>
      <c r="B63" t="s">
        <v>3</v>
      </c>
      <c r="C63">
        <f>VLOOKUP(A63,Table101[],3,FALSE)</f>
        <v>551</v>
      </c>
      <c r="D63">
        <f>VLOOKUP(A63,Table101[],4,FALSE)</f>
        <v>0</v>
      </c>
      <c r="G63">
        <v>31315</v>
      </c>
      <c r="H63" t="s">
        <v>7</v>
      </c>
      <c r="I63">
        <v>1019</v>
      </c>
      <c r="J63">
        <v>0</v>
      </c>
      <c r="M63" s="99">
        <v>31255</v>
      </c>
      <c r="N63" s="100">
        <v>932</v>
      </c>
      <c r="O63" s="100">
        <v>0</v>
      </c>
    </row>
    <row r="64" spans="1:15" ht="18" x14ac:dyDescent="0.45">
      <c r="A64">
        <v>31235</v>
      </c>
      <c r="B64" t="s">
        <v>3</v>
      </c>
      <c r="C64">
        <f>VLOOKUP(A64,Table101[],3,FALSE)</f>
        <v>383</v>
      </c>
      <c r="D64">
        <f>VLOOKUP(A64,Table101[],4,FALSE)</f>
        <v>0</v>
      </c>
      <c r="G64">
        <v>31314</v>
      </c>
      <c r="H64" t="s">
        <v>7</v>
      </c>
      <c r="I64">
        <v>552</v>
      </c>
      <c r="J64">
        <v>552</v>
      </c>
      <c r="M64" s="99">
        <v>31256</v>
      </c>
      <c r="N64" s="100">
        <v>232</v>
      </c>
      <c r="O64" s="100">
        <v>0</v>
      </c>
    </row>
    <row r="65" spans="1:15" ht="18" x14ac:dyDescent="0.45">
      <c r="A65">
        <v>31269</v>
      </c>
      <c r="B65" t="s">
        <v>3</v>
      </c>
      <c r="C65">
        <f>VLOOKUP(A65,Table101[],3,FALSE)</f>
        <v>460</v>
      </c>
      <c r="D65">
        <f>VLOOKUP(A65,Table101[],4,FALSE)</f>
        <v>460</v>
      </c>
      <c r="G65">
        <v>31313</v>
      </c>
      <c r="H65" t="s">
        <v>7</v>
      </c>
      <c r="I65">
        <v>254</v>
      </c>
      <c r="J65">
        <v>0</v>
      </c>
      <c r="M65" s="99">
        <v>31257</v>
      </c>
      <c r="N65" s="100">
        <v>1881</v>
      </c>
      <c r="O65" s="100">
        <v>0</v>
      </c>
    </row>
    <row r="66" spans="1:15" ht="18" x14ac:dyDescent="0.45">
      <c r="A66">
        <v>31206</v>
      </c>
      <c r="B66" t="s">
        <v>3</v>
      </c>
      <c r="C66">
        <f>VLOOKUP(A66,Table101[],3,FALSE)</f>
        <v>23</v>
      </c>
      <c r="D66">
        <f>VLOOKUP(A66,Table101[],4,FALSE)</f>
        <v>0</v>
      </c>
      <c r="G66">
        <v>31312</v>
      </c>
      <c r="H66" t="s">
        <v>111</v>
      </c>
      <c r="I66">
        <v>539</v>
      </c>
      <c r="J66">
        <v>539</v>
      </c>
      <c r="M66" s="99">
        <v>31259</v>
      </c>
      <c r="N66" s="100">
        <v>491</v>
      </c>
      <c r="O66" s="100">
        <v>0</v>
      </c>
    </row>
    <row r="67" spans="1:15" ht="18" x14ac:dyDescent="0.45">
      <c r="A67">
        <v>31270</v>
      </c>
      <c r="B67" t="s">
        <v>3</v>
      </c>
      <c r="C67">
        <f>VLOOKUP(A67,Table101[],3,FALSE)</f>
        <v>559</v>
      </c>
      <c r="D67">
        <f>VLOOKUP(A67,Table101[],4,FALSE)</f>
        <v>0</v>
      </c>
      <c r="G67">
        <v>31311</v>
      </c>
      <c r="H67" t="s">
        <v>9</v>
      </c>
      <c r="I67">
        <v>495</v>
      </c>
      <c r="J67">
        <v>0</v>
      </c>
      <c r="M67" s="99">
        <v>31260</v>
      </c>
      <c r="N67" s="100">
        <v>392</v>
      </c>
      <c r="O67" s="100">
        <v>0</v>
      </c>
    </row>
    <row r="68" spans="1:15" ht="18" x14ac:dyDescent="0.45">
      <c r="A68">
        <v>31265</v>
      </c>
      <c r="B68" t="s">
        <v>3</v>
      </c>
      <c r="C68">
        <f>VLOOKUP(A68,Table101[],3,FALSE)</f>
        <v>122</v>
      </c>
      <c r="D68">
        <f>VLOOKUP(A68,Table101[],4,FALSE)</f>
        <v>0</v>
      </c>
      <c r="G68">
        <v>31310</v>
      </c>
      <c r="H68" t="s">
        <v>11</v>
      </c>
      <c r="I68">
        <v>684</v>
      </c>
      <c r="J68">
        <v>0</v>
      </c>
      <c r="M68" s="99">
        <v>31261</v>
      </c>
      <c r="N68" s="100">
        <v>469</v>
      </c>
      <c r="O68" s="100">
        <v>0</v>
      </c>
    </row>
    <row r="69" spans="1:15" ht="18" x14ac:dyDescent="0.45">
      <c r="A69">
        <v>31218</v>
      </c>
      <c r="B69" t="s">
        <v>3</v>
      </c>
      <c r="C69">
        <f>VLOOKUP(A69,Table101[],3,FALSE)</f>
        <v>578</v>
      </c>
      <c r="D69">
        <f>VLOOKUP(A69,Table101[],4,FALSE)</f>
        <v>0</v>
      </c>
      <c r="G69">
        <v>31309</v>
      </c>
      <c r="H69" t="s">
        <v>7</v>
      </c>
      <c r="I69">
        <v>172</v>
      </c>
      <c r="J69">
        <v>0</v>
      </c>
      <c r="M69" s="99">
        <v>31265</v>
      </c>
      <c r="N69" s="100">
        <v>122</v>
      </c>
      <c r="O69" s="100">
        <v>0</v>
      </c>
    </row>
    <row r="70" spans="1:15" ht="18" x14ac:dyDescent="0.45">
      <c r="A70">
        <v>31271</v>
      </c>
      <c r="B70" t="s">
        <v>3</v>
      </c>
      <c r="C70">
        <f>VLOOKUP(A70,Table101[],3,FALSE)</f>
        <v>725</v>
      </c>
      <c r="D70">
        <f>VLOOKUP(A70,Table101[],4,FALSE)</f>
        <v>0</v>
      </c>
      <c r="G70">
        <v>31308</v>
      </c>
      <c r="H70" t="s">
        <v>8</v>
      </c>
      <c r="I70">
        <v>985</v>
      </c>
      <c r="J70">
        <v>0</v>
      </c>
      <c r="M70" s="99">
        <v>31268</v>
      </c>
      <c r="N70" s="100">
        <v>360</v>
      </c>
      <c r="O70" s="100">
        <v>0</v>
      </c>
    </row>
    <row r="71" spans="1:15" ht="18" x14ac:dyDescent="0.45">
      <c r="A71">
        <v>31243</v>
      </c>
      <c r="B71" t="s">
        <v>3</v>
      </c>
      <c r="C71">
        <f>VLOOKUP(A71,Table101[],3,FALSE)</f>
        <v>508</v>
      </c>
      <c r="D71">
        <f>VLOOKUP(A71,Table101[],4,FALSE)</f>
        <v>0</v>
      </c>
      <c r="G71">
        <v>31307</v>
      </c>
      <c r="H71" t="s">
        <v>7</v>
      </c>
      <c r="I71">
        <v>274</v>
      </c>
      <c r="J71">
        <v>274</v>
      </c>
      <c r="M71" s="99">
        <v>31269</v>
      </c>
      <c r="N71" s="100">
        <v>460</v>
      </c>
      <c r="O71" s="100">
        <v>460</v>
      </c>
    </row>
    <row r="72" spans="1:15" ht="18" x14ac:dyDescent="0.45">
      <c r="A72">
        <v>31246</v>
      </c>
      <c r="B72" t="s">
        <v>3</v>
      </c>
      <c r="C72">
        <f>VLOOKUP(A72,Table101[],3,FALSE)</f>
        <v>618</v>
      </c>
      <c r="D72">
        <f>VLOOKUP(A72,Table101[],4,FALSE)</f>
        <v>0</v>
      </c>
      <c r="G72">
        <v>31306</v>
      </c>
      <c r="H72" t="s">
        <v>8</v>
      </c>
      <c r="I72">
        <v>490</v>
      </c>
      <c r="J72">
        <v>0</v>
      </c>
      <c r="M72" s="99">
        <v>31270</v>
      </c>
      <c r="N72" s="100">
        <v>559</v>
      </c>
      <c r="O72" s="100">
        <v>0</v>
      </c>
    </row>
    <row r="73" spans="1:15" ht="18" x14ac:dyDescent="0.45">
      <c r="A73">
        <v>31240</v>
      </c>
      <c r="B73" t="s">
        <v>3</v>
      </c>
      <c r="C73">
        <f>VLOOKUP(A73,Table101[],3,FALSE)</f>
        <v>441</v>
      </c>
      <c r="D73">
        <f>VLOOKUP(A73,Table101[],4,FALSE)</f>
        <v>0</v>
      </c>
      <c r="G73">
        <v>31305</v>
      </c>
      <c r="H73" t="s">
        <v>133</v>
      </c>
      <c r="I73">
        <v>480</v>
      </c>
      <c r="J73">
        <v>0</v>
      </c>
      <c r="M73" s="99">
        <v>31271</v>
      </c>
      <c r="N73" s="100">
        <v>725</v>
      </c>
      <c r="O73" s="100">
        <v>0</v>
      </c>
    </row>
    <row r="74" spans="1:15" ht="18" x14ac:dyDescent="0.45">
      <c r="A74">
        <v>31193</v>
      </c>
      <c r="B74" t="s">
        <v>3</v>
      </c>
      <c r="C74">
        <f>VLOOKUP(A74,Table101[],3,FALSE)</f>
        <v>1179</v>
      </c>
      <c r="D74">
        <f>VLOOKUP(A74,Table101[],4,FALSE)</f>
        <v>0</v>
      </c>
      <c r="G74">
        <v>31304</v>
      </c>
      <c r="H74" t="s">
        <v>133</v>
      </c>
      <c r="I74">
        <v>1206</v>
      </c>
      <c r="J74">
        <v>0</v>
      </c>
      <c r="M74" s="99">
        <v>31273</v>
      </c>
      <c r="N74" s="100">
        <v>466</v>
      </c>
      <c r="O74" s="100">
        <v>466</v>
      </c>
    </row>
    <row r="75" spans="1:15" ht="18" x14ac:dyDescent="0.45">
      <c r="A75">
        <v>31259</v>
      </c>
      <c r="B75" t="s">
        <v>3</v>
      </c>
      <c r="C75">
        <f>VLOOKUP(A75,Table101[],3,FALSE)</f>
        <v>491</v>
      </c>
      <c r="D75">
        <f>VLOOKUP(A75,Table101[],4,FALSE)</f>
        <v>0</v>
      </c>
      <c r="G75">
        <v>31303</v>
      </c>
      <c r="H75" t="s">
        <v>11</v>
      </c>
      <c r="I75">
        <v>452</v>
      </c>
      <c r="J75">
        <v>0</v>
      </c>
      <c r="M75" s="99">
        <v>31274</v>
      </c>
      <c r="N75" s="100">
        <v>485</v>
      </c>
      <c r="O75" s="100">
        <v>485</v>
      </c>
    </row>
    <row r="76" spans="1:15" ht="18" x14ac:dyDescent="0.45">
      <c r="A76">
        <v>31292</v>
      </c>
      <c r="B76" t="s">
        <v>3</v>
      </c>
      <c r="C76">
        <f>VLOOKUP(A76,Table101[],3,FALSE)</f>
        <v>975</v>
      </c>
      <c r="D76">
        <f>VLOOKUP(A76,Table101[],4,FALSE)</f>
        <v>975</v>
      </c>
      <c r="G76">
        <v>31301</v>
      </c>
      <c r="H76" t="s">
        <v>8</v>
      </c>
      <c r="I76">
        <v>485</v>
      </c>
      <c r="J76">
        <v>0</v>
      </c>
      <c r="M76" s="99">
        <v>31275</v>
      </c>
      <c r="N76" s="100">
        <v>366</v>
      </c>
      <c r="O76" s="100">
        <v>0</v>
      </c>
    </row>
    <row r="77" spans="1:15" ht="18" x14ac:dyDescent="0.45">
      <c r="A77">
        <v>31117</v>
      </c>
      <c r="B77" t="s">
        <v>50</v>
      </c>
      <c r="C77">
        <f>VLOOKUP(A77,Table101[],3,FALSE)</f>
        <v>562</v>
      </c>
      <c r="D77">
        <f>VLOOKUP(A77,Table101[],4,FALSE)</f>
        <v>0</v>
      </c>
      <c r="G77">
        <v>31300</v>
      </c>
      <c r="H77" t="s">
        <v>15</v>
      </c>
      <c r="I77">
        <v>325</v>
      </c>
      <c r="J77">
        <v>0</v>
      </c>
      <c r="M77" s="99">
        <v>31277</v>
      </c>
      <c r="N77" s="100">
        <v>417</v>
      </c>
      <c r="O77" s="100">
        <v>0</v>
      </c>
    </row>
    <row r="78" spans="1:15" ht="18" x14ac:dyDescent="0.45">
      <c r="A78">
        <v>31156</v>
      </c>
      <c r="B78" t="s">
        <v>50</v>
      </c>
      <c r="C78">
        <f>VLOOKUP(A78,Table101[],3,FALSE)</f>
        <v>691</v>
      </c>
      <c r="D78">
        <f>VLOOKUP(A78,Table101[],4,FALSE)</f>
        <v>691</v>
      </c>
      <c r="G78">
        <v>31299</v>
      </c>
      <c r="H78" t="s">
        <v>133</v>
      </c>
      <c r="I78">
        <v>547</v>
      </c>
      <c r="J78">
        <v>0</v>
      </c>
      <c r="M78" s="99">
        <v>31278</v>
      </c>
      <c r="N78" s="100">
        <v>469</v>
      </c>
      <c r="O78" s="100">
        <v>0</v>
      </c>
    </row>
    <row r="79" spans="1:15" ht="18" x14ac:dyDescent="0.45">
      <c r="A79">
        <v>31220</v>
      </c>
      <c r="B79" t="s">
        <v>50</v>
      </c>
      <c r="C79">
        <f>VLOOKUP(A79,Table101[],3,FALSE)</f>
        <v>523</v>
      </c>
      <c r="D79">
        <f>VLOOKUP(A79,Table101[],4,FALSE)</f>
        <v>523</v>
      </c>
      <c r="G79">
        <v>31298</v>
      </c>
      <c r="H79" t="s">
        <v>7</v>
      </c>
      <c r="I79">
        <v>668</v>
      </c>
      <c r="J79">
        <v>0</v>
      </c>
      <c r="M79" s="99">
        <v>31279</v>
      </c>
      <c r="N79" s="100">
        <v>1002</v>
      </c>
      <c r="O79" s="100">
        <v>0</v>
      </c>
    </row>
    <row r="80" spans="1:15" ht="18" x14ac:dyDescent="0.45">
      <c r="A80">
        <v>31112</v>
      </c>
      <c r="B80" t="s">
        <v>50</v>
      </c>
      <c r="C80">
        <f>VLOOKUP(A80,Table101[],3,FALSE)</f>
        <v>454</v>
      </c>
      <c r="D80">
        <f>VLOOKUP(A80,Table101[],4,FALSE)</f>
        <v>0</v>
      </c>
      <c r="G80">
        <v>31297</v>
      </c>
      <c r="H80" t="s">
        <v>187</v>
      </c>
      <c r="I80">
        <v>420</v>
      </c>
      <c r="J80">
        <v>0</v>
      </c>
      <c r="M80" s="99">
        <v>31280</v>
      </c>
      <c r="N80" s="100">
        <v>551</v>
      </c>
      <c r="O80" s="100">
        <v>0</v>
      </c>
    </row>
    <row r="81" spans="1:15" ht="18" x14ac:dyDescent="0.45">
      <c r="A81">
        <v>31074</v>
      </c>
      <c r="B81" t="s">
        <v>50</v>
      </c>
      <c r="C81">
        <f>VLOOKUP(A81,Table101[],3,FALSE)</f>
        <v>599.5</v>
      </c>
      <c r="D81">
        <f>VLOOKUP(A81,Table101[],4,FALSE)</f>
        <v>0</v>
      </c>
      <c r="G81">
        <v>31296</v>
      </c>
      <c r="H81" t="s">
        <v>190</v>
      </c>
      <c r="I81">
        <v>527</v>
      </c>
      <c r="J81">
        <v>0</v>
      </c>
      <c r="M81" s="99">
        <v>31281</v>
      </c>
      <c r="N81" s="100">
        <v>618</v>
      </c>
      <c r="O81" s="100">
        <v>0</v>
      </c>
    </row>
    <row r="82" spans="1:15" ht="18" x14ac:dyDescent="0.45">
      <c r="A82">
        <v>31282</v>
      </c>
      <c r="B82" t="s">
        <v>50</v>
      </c>
      <c r="C82">
        <f>VLOOKUP(A82,Table101[],3,FALSE)</f>
        <v>573</v>
      </c>
      <c r="D82">
        <f>VLOOKUP(A82,Table101[],4,FALSE)</f>
        <v>0</v>
      </c>
      <c r="G82">
        <v>31295</v>
      </c>
      <c r="H82" t="s">
        <v>8</v>
      </c>
      <c r="I82">
        <v>381</v>
      </c>
      <c r="J82">
        <v>0</v>
      </c>
      <c r="M82" s="99">
        <v>31282</v>
      </c>
      <c r="N82" s="100">
        <v>573</v>
      </c>
      <c r="O82" s="100">
        <v>0</v>
      </c>
    </row>
    <row r="83" spans="1:15" ht="18" x14ac:dyDescent="0.45">
      <c r="A83">
        <v>31023</v>
      </c>
      <c r="B83" t="s">
        <v>50</v>
      </c>
      <c r="C83">
        <f>VLOOKUP(A83,Table101[],3,FALSE)</f>
        <v>460</v>
      </c>
      <c r="D83">
        <f>VLOOKUP(A83,Table101[],4,FALSE)</f>
        <v>0</v>
      </c>
      <c r="G83">
        <v>31294</v>
      </c>
      <c r="H83" t="s">
        <v>111</v>
      </c>
      <c r="I83">
        <v>807</v>
      </c>
      <c r="J83">
        <v>0</v>
      </c>
      <c r="M83" s="99">
        <v>31288</v>
      </c>
      <c r="N83" s="100">
        <v>338.5</v>
      </c>
      <c r="O83" s="100">
        <v>0</v>
      </c>
    </row>
    <row r="84" spans="1:15" ht="18" x14ac:dyDescent="0.45">
      <c r="A84">
        <v>31275</v>
      </c>
      <c r="B84" t="s">
        <v>50</v>
      </c>
      <c r="C84">
        <f>VLOOKUP(A84,Table101[],3,FALSE)</f>
        <v>366</v>
      </c>
      <c r="D84">
        <f>VLOOKUP(A84,Table101[],4,FALSE)</f>
        <v>0</v>
      </c>
      <c r="G84">
        <v>31293</v>
      </c>
      <c r="H84" t="s">
        <v>8</v>
      </c>
      <c r="I84">
        <v>258</v>
      </c>
      <c r="J84">
        <v>0</v>
      </c>
      <c r="M84" s="99">
        <v>31289</v>
      </c>
      <c r="N84" s="100">
        <v>24</v>
      </c>
      <c r="O84" s="100">
        <v>0</v>
      </c>
    </row>
    <row r="85" spans="1:15" ht="18" x14ac:dyDescent="0.45">
      <c r="A85">
        <v>31261</v>
      </c>
      <c r="B85" t="s">
        <v>50</v>
      </c>
      <c r="C85">
        <f>VLOOKUP(A85,Table101[],3,FALSE)</f>
        <v>469</v>
      </c>
      <c r="D85">
        <f>VLOOKUP(A85,Table101[],4,FALSE)</f>
        <v>0</v>
      </c>
      <c r="G85">
        <v>31292</v>
      </c>
      <c r="H85" t="s">
        <v>9</v>
      </c>
      <c r="I85">
        <v>975</v>
      </c>
      <c r="J85">
        <v>975</v>
      </c>
      <c r="M85" s="99">
        <v>31290</v>
      </c>
      <c r="N85" s="100">
        <v>1063</v>
      </c>
      <c r="O85" s="100">
        <v>0</v>
      </c>
    </row>
    <row r="86" spans="1:15" ht="18" x14ac:dyDescent="0.45">
      <c r="A86">
        <v>31153</v>
      </c>
      <c r="B86" t="s">
        <v>1</v>
      </c>
      <c r="C86">
        <f>VLOOKUP(A86,Table101[],3,FALSE)</f>
        <v>892</v>
      </c>
      <c r="D86">
        <f>VLOOKUP(A86,Table101[],4,FALSE)</f>
        <v>0</v>
      </c>
      <c r="G86">
        <v>31291</v>
      </c>
      <c r="H86" t="s">
        <v>8</v>
      </c>
      <c r="I86">
        <v>495</v>
      </c>
      <c r="J86">
        <v>495</v>
      </c>
      <c r="M86" s="99">
        <v>31291</v>
      </c>
      <c r="N86" s="100">
        <v>495</v>
      </c>
      <c r="O86" s="100">
        <v>495</v>
      </c>
    </row>
    <row r="87" spans="1:15" ht="18" x14ac:dyDescent="0.45">
      <c r="A87">
        <v>31293</v>
      </c>
      <c r="B87" t="s">
        <v>1</v>
      </c>
      <c r="C87">
        <f>VLOOKUP(A87,Table101[],3,FALSE)</f>
        <v>258</v>
      </c>
      <c r="D87">
        <f>VLOOKUP(A87,Table101[],4,FALSE)</f>
        <v>0</v>
      </c>
      <c r="G87">
        <v>31290</v>
      </c>
      <c r="H87" t="s">
        <v>173</v>
      </c>
      <c r="I87">
        <v>1063</v>
      </c>
      <c r="J87">
        <v>0</v>
      </c>
      <c r="M87" s="99">
        <v>31292</v>
      </c>
      <c r="N87" s="100">
        <v>975</v>
      </c>
      <c r="O87" s="100">
        <v>975</v>
      </c>
    </row>
    <row r="88" spans="1:15" ht="18" x14ac:dyDescent="0.45">
      <c r="A88">
        <v>31308</v>
      </c>
      <c r="B88" t="s">
        <v>1</v>
      </c>
      <c r="C88">
        <f>VLOOKUP(A88,Table101[],3,FALSE)</f>
        <v>985</v>
      </c>
      <c r="D88">
        <f>VLOOKUP(A88,Table101[],4,FALSE)</f>
        <v>0</v>
      </c>
      <c r="G88">
        <v>31289</v>
      </c>
      <c r="H88" t="s">
        <v>15</v>
      </c>
      <c r="I88">
        <v>24</v>
      </c>
      <c r="J88">
        <v>0</v>
      </c>
      <c r="M88" s="99">
        <v>31293</v>
      </c>
      <c r="N88" s="100">
        <v>258</v>
      </c>
      <c r="O88" s="100">
        <v>0</v>
      </c>
    </row>
    <row r="89" spans="1:15" ht="18" x14ac:dyDescent="0.45">
      <c r="A89">
        <v>31291</v>
      </c>
      <c r="B89" t="s">
        <v>1</v>
      </c>
      <c r="C89">
        <f>VLOOKUP(A89,Table101[],3,FALSE)</f>
        <v>495</v>
      </c>
      <c r="D89">
        <f>VLOOKUP(A89,Table101[],4,FALSE)</f>
        <v>495</v>
      </c>
      <c r="G89">
        <v>31288</v>
      </c>
      <c r="H89" t="s">
        <v>11</v>
      </c>
      <c r="I89">
        <v>338.5</v>
      </c>
      <c r="J89">
        <v>0</v>
      </c>
      <c r="M89" s="99">
        <v>31295</v>
      </c>
      <c r="N89" s="100">
        <v>381</v>
      </c>
      <c r="O89" s="100">
        <v>0</v>
      </c>
    </row>
    <row r="90" spans="1:15" ht="18" x14ac:dyDescent="0.45">
      <c r="A90">
        <v>31260</v>
      </c>
      <c r="B90" t="s">
        <v>1</v>
      </c>
      <c r="C90">
        <f>VLOOKUP(A90,Table101[],3,FALSE)</f>
        <v>392</v>
      </c>
      <c r="D90">
        <f>VLOOKUP(A90,Table101[],4,FALSE)</f>
        <v>0</v>
      </c>
      <c r="G90">
        <v>31287</v>
      </c>
      <c r="H90" t="s">
        <v>190</v>
      </c>
      <c r="I90">
        <v>506</v>
      </c>
      <c r="J90">
        <v>0</v>
      </c>
      <c r="M90" s="99">
        <v>31299</v>
      </c>
      <c r="N90" s="100">
        <v>547</v>
      </c>
      <c r="O90" s="100">
        <v>0</v>
      </c>
    </row>
    <row r="91" spans="1:15" ht="18" x14ac:dyDescent="0.45">
      <c r="A91">
        <v>31278</v>
      </c>
      <c r="B91" t="s">
        <v>1</v>
      </c>
      <c r="C91">
        <f>VLOOKUP(A91,Table101[],3,FALSE)</f>
        <v>469</v>
      </c>
      <c r="D91">
        <f>VLOOKUP(A91,Table101[],4,FALSE)</f>
        <v>0</v>
      </c>
      <c r="G91">
        <v>31286</v>
      </c>
      <c r="H91" t="s">
        <v>111</v>
      </c>
      <c r="I91">
        <v>687</v>
      </c>
      <c r="J91">
        <v>0</v>
      </c>
      <c r="M91" s="99">
        <v>31300</v>
      </c>
      <c r="N91" s="100">
        <v>325</v>
      </c>
      <c r="O91" s="100">
        <v>0</v>
      </c>
    </row>
    <row r="92" spans="1:15" ht="18" x14ac:dyDescent="0.45">
      <c r="A92">
        <v>31234</v>
      </c>
      <c r="B92" t="s">
        <v>1</v>
      </c>
      <c r="C92">
        <f>VLOOKUP(A92,Table101[],3,FALSE)</f>
        <v>23</v>
      </c>
      <c r="D92">
        <f>VLOOKUP(A92,Table101[],4,FALSE)</f>
        <v>0</v>
      </c>
      <c r="G92">
        <v>31285</v>
      </c>
      <c r="H92" t="s">
        <v>7</v>
      </c>
      <c r="I92">
        <v>23</v>
      </c>
      <c r="J92">
        <v>0</v>
      </c>
      <c r="M92" s="99">
        <v>31301</v>
      </c>
      <c r="N92" s="100">
        <v>485</v>
      </c>
      <c r="O92" s="100">
        <v>0</v>
      </c>
    </row>
    <row r="93" spans="1:15" ht="18" x14ac:dyDescent="0.45">
      <c r="A93">
        <v>31214</v>
      </c>
      <c r="B93" t="s">
        <v>1</v>
      </c>
      <c r="C93">
        <f>VLOOKUP(A93,Table101[],3,FALSE)</f>
        <v>848</v>
      </c>
      <c r="D93">
        <f>VLOOKUP(A93,Table101[],4,FALSE)</f>
        <v>0</v>
      </c>
      <c r="G93">
        <v>31283</v>
      </c>
      <c r="H93" t="s">
        <v>7</v>
      </c>
      <c r="I93">
        <v>437</v>
      </c>
      <c r="J93">
        <v>0</v>
      </c>
      <c r="M93" s="99">
        <v>31303</v>
      </c>
      <c r="N93" s="100">
        <v>452</v>
      </c>
      <c r="O93" s="100">
        <v>0</v>
      </c>
    </row>
    <row r="94" spans="1:15" ht="18" x14ac:dyDescent="0.45">
      <c r="A94">
        <v>31295</v>
      </c>
      <c r="B94" t="s">
        <v>1</v>
      </c>
      <c r="C94">
        <f>VLOOKUP(A94,Table101[],3,FALSE)</f>
        <v>381</v>
      </c>
      <c r="D94">
        <f>VLOOKUP(A94,Table101[],4,FALSE)</f>
        <v>0</v>
      </c>
      <c r="G94">
        <v>31282</v>
      </c>
      <c r="H94" t="s">
        <v>91</v>
      </c>
      <c r="I94">
        <v>573</v>
      </c>
      <c r="J94">
        <v>0</v>
      </c>
      <c r="M94" s="99">
        <v>31304</v>
      </c>
      <c r="N94" s="100">
        <v>1206</v>
      </c>
      <c r="O94" s="100">
        <v>0</v>
      </c>
    </row>
    <row r="95" spans="1:15" ht="18" x14ac:dyDescent="0.45">
      <c r="A95">
        <v>31301</v>
      </c>
      <c r="B95" t="s">
        <v>1</v>
      </c>
      <c r="C95">
        <f>VLOOKUP(A95,Table101[],3,FALSE)</f>
        <v>485</v>
      </c>
      <c r="D95">
        <f>VLOOKUP(A95,Table101[],4,FALSE)</f>
        <v>0</v>
      </c>
      <c r="G95">
        <v>31281</v>
      </c>
      <c r="H95" t="s">
        <v>119</v>
      </c>
      <c r="I95">
        <v>618</v>
      </c>
      <c r="J95">
        <v>0</v>
      </c>
      <c r="M95" s="99">
        <v>31305</v>
      </c>
      <c r="N95" s="100">
        <v>480</v>
      </c>
      <c r="O95" s="100">
        <v>0</v>
      </c>
    </row>
    <row r="96" spans="1:15" ht="18" x14ac:dyDescent="0.45">
      <c r="A96">
        <v>31306</v>
      </c>
      <c r="B96" t="s">
        <v>1</v>
      </c>
      <c r="C96">
        <f>VLOOKUP(A96,Table101[],3,FALSE)</f>
        <v>490</v>
      </c>
      <c r="D96">
        <f>VLOOKUP(A96,Table101[],4,FALSE)</f>
        <v>0</v>
      </c>
      <c r="G96">
        <v>31280</v>
      </c>
      <c r="H96" t="s">
        <v>9</v>
      </c>
      <c r="I96">
        <v>551</v>
      </c>
      <c r="J96">
        <v>0</v>
      </c>
      <c r="M96" s="99">
        <v>31306</v>
      </c>
      <c r="N96" s="100">
        <v>490</v>
      </c>
      <c r="O96" s="100">
        <v>0</v>
      </c>
    </row>
    <row r="97" spans="7:15" ht="18" x14ac:dyDescent="0.45">
      <c r="G97">
        <v>31279</v>
      </c>
      <c r="H97" t="s">
        <v>15</v>
      </c>
      <c r="I97">
        <v>1002</v>
      </c>
      <c r="J97">
        <v>0</v>
      </c>
      <c r="M97" s="99">
        <v>31308</v>
      </c>
      <c r="N97" s="100">
        <v>985</v>
      </c>
      <c r="O97" s="100">
        <v>0</v>
      </c>
    </row>
    <row r="98" spans="7:15" ht="18" x14ac:dyDescent="0.45">
      <c r="G98">
        <v>31278</v>
      </c>
      <c r="H98" t="s">
        <v>8</v>
      </c>
      <c r="I98">
        <v>469</v>
      </c>
      <c r="J98">
        <v>0</v>
      </c>
      <c r="M98" s="99">
        <v>31310</v>
      </c>
      <c r="N98" s="100">
        <v>684</v>
      </c>
      <c r="O98" s="100">
        <v>0</v>
      </c>
    </row>
    <row r="99" spans="7:15" ht="18" x14ac:dyDescent="0.45">
      <c r="G99">
        <v>31277</v>
      </c>
      <c r="H99" t="s">
        <v>119</v>
      </c>
      <c r="I99">
        <v>417</v>
      </c>
      <c r="J99">
        <v>0</v>
      </c>
      <c r="M99" s="99">
        <v>31311</v>
      </c>
      <c r="N99" s="100">
        <v>495</v>
      </c>
      <c r="O99" s="100">
        <v>0</v>
      </c>
    </row>
    <row r="100" spans="7:15" ht="18" x14ac:dyDescent="0.45">
      <c r="G100">
        <v>31276</v>
      </c>
      <c r="H100" t="s">
        <v>7</v>
      </c>
      <c r="I100">
        <v>629</v>
      </c>
      <c r="J100">
        <v>0</v>
      </c>
      <c r="M100" s="99" t="s">
        <v>30</v>
      </c>
      <c r="N100" s="100">
        <v>57667.3</v>
      </c>
      <c r="O100" s="100">
        <v>4095</v>
      </c>
    </row>
    <row r="101" spans="7:15" x14ac:dyDescent="0.3">
      <c r="G101">
        <v>31275</v>
      </c>
      <c r="H101" t="s">
        <v>91</v>
      </c>
      <c r="I101">
        <v>366</v>
      </c>
      <c r="J101">
        <v>0</v>
      </c>
    </row>
    <row r="102" spans="7:15" x14ac:dyDescent="0.3">
      <c r="G102">
        <v>31274</v>
      </c>
      <c r="H102" t="s">
        <v>11</v>
      </c>
      <c r="I102">
        <v>485</v>
      </c>
      <c r="J102">
        <v>485</v>
      </c>
    </row>
    <row r="103" spans="7:15" x14ac:dyDescent="0.3">
      <c r="G103">
        <v>31273</v>
      </c>
      <c r="H103" t="s">
        <v>11</v>
      </c>
      <c r="I103">
        <v>466</v>
      </c>
      <c r="J103">
        <v>466</v>
      </c>
    </row>
    <row r="104" spans="7:15" x14ac:dyDescent="0.3">
      <c r="G104">
        <v>31271</v>
      </c>
      <c r="H104" t="s">
        <v>9</v>
      </c>
      <c r="I104">
        <v>725</v>
      </c>
      <c r="J104">
        <v>0</v>
      </c>
    </row>
    <row r="105" spans="7:15" x14ac:dyDescent="0.3">
      <c r="G105">
        <v>31270</v>
      </c>
      <c r="H105" t="s">
        <v>9</v>
      </c>
      <c r="I105">
        <v>559</v>
      </c>
      <c r="J105">
        <v>0</v>
      </c>
    </row>
    <row r="106" spans="7:15" x14ac:dyDescent="0.3">
      <c r="G106">
        <v>31269</v>
      </c>
      <c r="H106" t="s">
        <v>9</v>
      </c>
      <c r="I106">
        <v>460</v>
      </c>
      <c r="J106">
        <v>460</v>
      </c>
    </row>
    <row r="107" spans="7:15" x14ac:dyDescent="0.3">
      <c r="G107">
        <v>31268</v>
      </c>
      <c r="H107" t="s">
        <v>11</v>
      </c>
      <c r="I107">
        <v>360</v>
      </c>
      <c r="J107">
        <v>0</v>
      </c>
    </row>
    <row r="108" spans="7:15" x14ac:dyDescent="0.3">
      <c r="G108">
        <v>31267</v>
      </c>
      <c r="H108" t="s">
        <v>7</v>
      </c>
      <c r="I108">
        <v>790</v>
      </c>
      <c r="J108">
        <v>790</v>
      </c>
    </row>
    <row r="109" spans="7:15" x14ac:dyDescent="0.3">
      <c r="G109">
        <v>31266</v>
      </c>
      <c r="H109" t="s">
        <v>111</v>
      </c>
      <c r="I109">
        <v>258</v>
      </c>
      <c r="J109">
        <v>0</v>
      </c>
    </row>
    <row r="110" spans="7:15" x14ac:dyDescent="0.3">
      <c r="G110">
        <v>31265</v>
      </c>
      <c r="H110" t="s">
        <v>9</v>
      </c>
      <c r="I110">
        <v>122</v>
      </c>
      <c r="J110">
        <v>0</v>
      </c>
    </row>
    <row r="111" spans="7:15" x14ac:dyDescent="0.3">
      <c r="G111">
        <v>31264</v>
      </c>
      <c r="H111" t="s">
        <v>187</v>
      </c>
      <c r="I111">
        <v>238</v>
      </c>
      <c r="J111">
        <v>0</v>
      </c>
    </row>
    <row r="112" spans="7:15" x14ac:dyDescent="0.3">
      <c r="G112">
        <v>31263</v>
      </c>
      <c r="H112" t="s">
        <v>187</v>
      </c>
      <c r="I112">
        <v>555</v>
      </c>
      <c r="J112">
        <v>0</v>
      </c>
    </row>
    <row r="113" spans="7:10" x14ac:dyDescent="0.3">
      <c r="G113">
        <v>31262</v>
      </c>
      <c r="H113" t="s">
        <v>111</v>
      </c>
      <c r="I113">
        <v>933</v>
      </c>
      <c r="J113">
        <v>0</v>
      </c>
    </row>
    <row r="114" spans="7:10" x14ac:dyDescent="0.3">
      <c r="G114">
        <v>31261</v>
      </c>
      <c r="H114" t="s">
        <v>91</v>
      </c>
      <c r="I114">
        <v>469</v>
      </c>
      <c r="J114">
        <v>0</v>
      </c>
    </row>
    <row r="115" spans="7:10" x14ac:dyDescent="0.3">
      <c r="G115">
        <v>31260</v>
      </c>
      <c r="H115" t="s">
        <v>8</v>
      </c>
      <c r="I115">
        <v>392</v>
      </c>
      <c r="J115">
        <v>0</v>
      </c>
    </row>
    <row r="116" spans="7:10" x14ac:dyDescent="0.3">
      <c r="G116">
        <v>31259</v>
      </c>
      <c r="H116" t="s">
        <v>9</v>
      </c>
      <c r="I116">
        <v>491</v>
      </c>
      <c r="J116">
        <v>0</v>
      </c>
    </row>
    <row r="117" spans="7:10" x14ac:dyDescent="0.3">
      <c r="G117">
        <v>31257</v>
      </c>
      <c r="H117" t="s">
        <v>11</v>
      </c>
      <c r="I117">
        <v>1881</v>
      </c>
      <c r="J117">
        <v>0</v>
      </c>
    </row>
    <row r="118" spans="7:10" x14ac:dyDescent="0.3">
      <c r="G118">
        <v>31256</v>
      </c>
      <c r="H118" t="s">
        <v>173</v>
      </c>
      <c r="I118">
        <v>232</v>
      </c>
      <c r="J118">
        <v>0</v>
      </c>
    </row>
    <row r="119" spans="7:10" x14ac:dyDescent="0.3">
      <c r="G119">
        <v>31255</v>
      </c>
      <c r="H119" t="s">
        <v>119</v>
      </c>
      <c r="I119">
        <v>932</v>
      </c>
      <c r="J119">
        <v>0</v>
      </c>
    </row>
    <row r="120" spans="7:10" x14ac:dyDescent="0.3">
      <c r="G120">
        <v>31254</v>
      </c>
      <c r="H120" t="s">
        <v>11</v>
      </c>
      <c r="I120">
        <v>894</v>
      </c>
      <c r="J120">
        <v>0</v>
      </c>
    </row>
    <row r="121" spans="7:10" x14ac:dyDescent="0.3">
      <c r="G121">
        <v>31253</v>
      </c>
      <c r="H121" t="s">
        <v>7</v>
      </c>
      <c r="I121">
        <v>480</v>
      </c>
      <c r="J121">
        <v>0</v>
      </c>
    </row>
    <row r="122" spans="7:10" x14ac:dyDescent="0.3">
      <c r="G122">
        <v>31252</v>
      </c>
      <c r="H122" t="s">
        <v>119</v>
      </c>
      <c r="I122">
        <v>608</v>
      </c>
      <c r="J122">
        <v>0</v>
      </c>
    </row>
    <row r="123" spans="7:10" x14ac:dyDescent="0.3">
      <c r="G123">
        <v>31251</v>
      </c>
      <c r="H123" t="s">
        <v>187</v>
      </c>
      <c r="I123">
        <v>567</v>
      </c>
      <c r="J123">
        <v>0</v>
      </c>
    </row>
    <row r="124" spans="7:10" x14ac:dyDescent="0.3">
      <c r="G124">
        <v>31250</v>
      </c>
      <c r="H124" t="s">
        <v>11</v>
      </c>
      <c r="I124">
        <v>599</v>
      </c>
      <c r="J124">
        <v>0</v>
      </c>
    </row>
    <row r="125" spans="7:10" x14ac:dyDescent="0.3">
      <c r="G125">
        <v>31248</v>
      </c>
      <c r="H125" t="s">
        <v>9</v>
      </c>
      <c r="I125">
        <v>708</v>
      </c>
      <c r="J125">
        <v>0</v>
      </c>
    </row>
    <row r="126" spans="7:10" x14ac:dyDescent="0.3">
      <c r="G126">
        <v>31247</v>
      </c>
      <c r="H126" t="s">
        <v>111</v>
      </c>
      <c r="I126">
        <v>593</v>
      </c>
      <c r="J126">
        <v>0</v>
      </c>
    </row>
    <row r="127" spans="7:10" x14ac:dyDescent="0.3">
      <c r="G127">
        <v>31246</v>
      </c>
      <c r="H127" t="s">
        <v>9</v>
      </c>
      <c r="I127">
        <v>618</v>
      </c>
      <c r="J127">
        <v>0</v>
      </c>
    </row>
    <row r="128" spans="7:10" x14ac:dyDescent="0.3">
      <c r="G128">
        <v>31245</v>
      </c>
      <c r="H128" t="s">
        <v>187</v>
      </c>
      <c r="I128">
        <v>621</v>
      </c>
      <c r="J128">
        <v>0</v>
      </c>
    </row>
    <row r="129" spans="7:10" x14ac:dyDescent="0.3">
      <c r="G129">
        <v>31244</v>
      </c>
      <c r="H129" t="s">
        <v>11</v>
      </c>
      <c r="I129">
        <v>2086</v>
      </c>
      <c r="J129">
        <v>0</v>
      </c>
    </row>
    <row r="130" spans="7:10" x14ac:dyDescent="0.3">
      <c r="G130">
        <v>31243</v>
      </c>
      <c r="H130" t="s">
        <v>9</v>
      </c>
      <c r="I130">
        <v>508</v>
      </c>
      <c r="J130">
        <v>0</v>
      </c>
    </row>
    <row r="131" spans="7:10" x14ac:dyDescent="0.3">
      <c r="G131">
        <v>31241</v>
      </c>
      <c r="H131" t="s">
        <v>119</v>
      </c>
      <c r="I131">
        <v>543</v>
      </c>
      <c r="J131">
        <v>0</v>
      </c>
    </row>
    <row r="132" spans="7:10" x14ac:dyDescent="0.3">
      <c r="G132">
        <v>31240</v>
      </c>
      <c r="H132" t="s">
        <v>9</v>
      </c>
      <c r="I132">
        <v>441</v>
      </c>
      <c r="J132">
        <v>0</v>
      </c>
    </row>
    <row r="133" spans="7:10" x14ac:dyDescent="0.3">
      <c r="G133">
        <v>31238</v>
      </c>
      <c r="H133" t="s">
        <v>11</v>
      </c>
      <c r="I133">
        <v>535</v>
      </c>
      <c r="J133">
        <v>0</v>
      </c>
    </row>
    <row r="134" spans="7:10" x14ac:dyDescent="0.3">
      <c r="G134">
        <v>31237</v>
      </c>
      <c r="H134" t="s">
        <v>7</v>
      </c>
      <c r="I134">
        <v>0</v>
      </c>
      <c r="J134">
        <v>0</v>
      </c>
    </row>
    <row r="135" spans="7:10" x14ac:dyDescent="0.3">
      <c r="G135">
        <v>31236</v>
      </c>
      <c r="H135" t="s">
        <v>15</v>
      </c>
      <c r="I135">
        <v>724</v>
      </c>
      <c r="J135">
        <v>0</v>
      </c>
    </row>
    <row r="136" spans="7:10" x14ac:dyDescent="0.3">
      <c r="G136">
        <v>31235</v>
      </c>
      <c r="H136" t="s">
        <v>9</v>
      </c>
      <c r="I136">
        <v>383</v>
      </c>
      <c r="J136">
        <v>0</v>
      </c>
    </row>
    <row r="137" spans="7:10" x14ac:dyDescent="0.3">
      <c r="G137">
        <v>31234</v>
      </c>
      <c r="H137" t="s">
        <v>8</v>
      </c>
      <c r="I137">
        <v>23</v>
      </c>
      <c r="J137">
        <v>0</v>
      </c>
    </row>
    <row r="138" spans="7:10" x14ac:dyDescent="0.3">
      <c r="G138">
        <v>31233</v>
      </c>
      <c r="H138" t="s">
        <v>7</v>
      </c>
      <c r="I138">
        <v>519</v>
      </c>
      <c r="J138">
        <v>0</v>
      </c>
    </row>
    <row r="139" spans="7:10" x14ac:dyDescent="0.3">
      <c r="G139">
        <v>31231</v>
      </c>
      <c r="H139" t="s">
        <v>11</v>
      </c>
      <c r="I139">
        <v>421</v>
      </c>
      <c r="J139">
        <v>0</v>
      </c>
    </row>
    <row r="140" spans="7:10" x14ac:dyDescent="0.3">
      <c r="G140">
        <v>31229</v>
      </c>
      <c r="H140" t="s">
        <v>173</v>
      </c>
      <c r="I140">
        <v>220</v>
      </c>
      <c r="J140">
        <v>0</v>
      </c>
    </row>
    <row r="141" spans="7:10" x14ac:dyDescent="0.3">
      <c r="G141">
        <v>31228</v>
      </c>
      <c r="H141" t="s">
        <v>173</v>
      </c>
      <c r="I141">
        <v>255</v>
      </c>
      <c r="J141">
        <v>0</v>
      </c>
    </row>
    <row r="142" spans="7:10" x14ac:dyDescent="0.3">
      <c r="G142">
        <v>31227</v>
      </c>
      <c r="H142" t="s">
        <v>119</v>
      </c>
      <c r="I142">
        <v>458</v>
      </c>
      <c r="J142">
        <v>0</v>
      </c>
    </row>
    <row r="143" spans="7:10" x14ac:dyDescent="0.3">
      <c r="G143">
        <v>31226</v>
      </c>
      <c r="H143" t="s">
        <v>7</v>
      </c>
      <c r="I143">
        <v>23</v>
      </c>
      <c r="J143">
        <v>0</v>
      </c>
    </row>
    <row r="144" spans="7:10" x14ac:dyDescent="0.3">
      <c r="G144">
        <v>31225</v>
      </c>
      <c r="H144" t="s">
        <v>173</v>
      </c>
      <c r="I144">
        <v>484</v>
      </c>
      <c r="J144">
        <v>0</v>
      </c>
    </row>
    <row r="145" spans="7:10" x14ac:dyDescent="0.3">
      <c r="G145">
        <v>31224</v>
      </c>
      <c r="H145" t="s">
        <v>11</v>
      </c>
      <c r="I145">
        <v>714</v>
      </c>
      <c r="J145">
        <v>0</v>
      </c>
    </row>
    <row r="146" spans="7:10" x14ac:dyDescent="0.3">
      <c r="G146">
        <v>31223</v>
      </c>
      <c r="H146" t="s">
        <v>111</v>
      </c>
      <c r="I146">
        <v>72</v>
      </c>
      <c r="J146">
        <v>0</v>
      </c>
    </row>
    <row r="147" spans="7:10" x14ac:dyDescent="0.3">
      <c r="G147">
        <v>31222</v>
      </c>
      <c r="H147" t="s">
        <v>15</v>
      </c>
      <c r="I147">
        <v>515</v>
      </c>
      <c r="J147">
        <v>0</v>
      </c>
    </row>
    <row r="148" spans="7:10" x14ac:dyDescent="0.3">
      <c r="G148">
        <v>31221</v>
      </c>
      <c r="H148" t="s">
        <v>15</v>
      </c>
      <c r="I148">
        <v>697</v>
      </c>
      <c r="J148">
        <v>0</v>
      </c>
    </row>
    <row r="149" spans="7:10" x14ac:dyDescent="0.3">
      <c r="G149">
        <v>31220</v>
      </c>
      <c r="H149" t="s">
        <v>91</v>
      </c>
      <c r="I149">
        <v>523</v>
      </c>
      <c r="J149">
        <v>523</v>
      </c>
    </row>
    <row r="150" spans="7:10" x14ac:dyDescent="0.3">
      <c r="G150">
        <v>31219</v>
      </c>
      <c r="H150" t="s">
        <v>133</v>
      </c>
      <c r="I150">
        <v>662</v>
      </c>
      <c r="J150">
        <v>0</v>
      </c>
    </row>
    <row r="151" spans="7:10" x14ac:dyDescent="0.3">
      <c r="G151">
        <v>31218</v>
      </c>
      <c r="H151" t="s">
        <v>9</v>
      </c>
      <c r="I151">
        <v>578</v>
      </c>
      <c r="J151">
        <v>0</v>
      </c>
    </row>
    <row r="152" spans="7:10" x14ac:dyDescent="0.3">
      <c r="G152">
        <v>31217</v>
      </c>
      <c r="H152" t="s">
        <v>187</v>
      </c>
      <c r="I152">
        <v>1033</v>
      </c>
      <c r="J152">
        <v>1033</v>
      </c>
    </row>
    <row r="153" spans="7:10" x14ac:dyDescent="0.3">
      <c r="G153">
        <v>31216</v>
      </c>
      <c r="H153" t="s">
        <v>173</v>
      </c>
      <c r="I153">
        <v>762</v>
      </c>
      <c r="J153">
        <v>0</v>
      </c>
    </row>
    <row r="154" spans="7:10" x14ac:dyDescent="0.3">
      <c r="G154">
        <v>31215</v>
      </c>
      <c r="H154" t="s">
        <v>119</v>
      </c>
      <c r="I154">
        <v>667</v>
      </c>
      <c r="J154">
        <v>0</v>
      </c>
    </row>
    <row r="155" spans="7:10" x14ac:dyDescent="0.3">
      <c r="G155">
        <v>31214</v>
      </c>
      <c r="H155" t="s">
        <v>8</v>
      </c>
      <c r="I155">
        <v>848</v>
      </c>
      <c r="J155">
        <v>0</v>
      </c>
    </row>
    <row r="156" spans="7:10" x14ac:dyDescent="0.3">
      <c r="G156">
        <v>31213</v>
      </c>
      <c r="H156" t="s">
        <v>111</v>
      </c>
      <c r="I156">
        <v>459</v>
      </c>
      <c r="J156">
        <v>0</v>
      </c>
    </row>
    <row r="157" spans="7:10" x14ac:dyDescent="0.3">
      <c r="G157">
        <v>31212</v>
      </c>
      <c r="H157" t="s">
        <v>7</v>
      </c>
      <c r="I157">
        <v>602</v>
      </c>
      <c r="J157">
        <v>0</v>
      </c>
    </row>
    <row r="158" spans="7:10" x14ac:dyDescent="0.3">
      <c r="G158">
        <v>31211</v>
      </c>
      <c r="H158" t="s">
        <v>15</v>
      </c>
      <c r="I158">
        <v>127</v>
      </c>
      <c r="J158">
        <v>0</v>
      </c>
    </row>
    <row r="159" spans="7:10" x14ac:dyDescent="0.3">
      <c r="G159">
        <v>31210</v>
      </c>
      <c r="H159" t="s">
        <v>190</v>
      </c>
      <c r="I159">
        <v>587</v>
      </c>
      <c r="J159">
        <v>0</v>
      </c>
    </row>
    <row r="160" spans="7:10" x14ac:dyDescent="0.3">
      <c r="G160">
        <v>31209</v>
      </c>
      <c r="H160" t="s">
        <v>187</v>
      </c>
      <c r="I160">
        <v>1319</v>
      </c>
      <c r="J160">
        <v>0</v>
      </c>
    </row>
    <row r="161" spans="7:10" x14ac:dyDescent="0.3">
      <c r="G161">
        <v>31208</v>
      </c>
      <c r="H161" t="s">
        <v>119</v>
      </c>
      <c r="I161">
        <v>1297</v>
      </c>
      <c r="J161">
        <v>0</v>
      </c>
    </row>
    <row r="162" spans="7:10" x14ac:dyDescent="0.3">
      <c r="G162">
        <v>31207</v>
      </c>
      <c r="H162" t="s">
        <v>15</v>
      </c>
      <c r="I162">
        <v>712</v>
      </c>
      <c r="J162">
        <v>0</v>
      </c>
    </row>
    <row r="163" spans="7:10" x14ac:dyDescent="0.3">
      <c r="G163">
        <v>31206</v>
      </c>
      <c r="H163" t="s">
        <v>9</v>
      </c>
      <c r="I163">
        <v>23</v>
      </c>
      <c r="J163">
        <v>0</v>
      </c>
    </row>
    <row r="164" spans="7:10" x14ac:dyDescent="0.3">
      <c r="G164">
        <v>31205</v>
      </c>
      <c r="H164" t="s">
        <v>119</v>
      </c>
      <c r="I164">
        <v>1121</v>
      </c>
      <c r="J164">
        <v>0</v>
      </c>
    </row>
    <row r="165" spans="7:10" x14ac:dyDescent="0.3">
      <c r="G165">
        <v>31204</v>
      </c>
      <c r="H165" t="s">
        <v>15</v>
      </c>
      <c r="I165">
        <v>1258</v>
      </c>
      <c r="J165">
        <v>0</v>
      </c>
    </row>
    <row r="166" spans="7:10" x14ac:dyDescent="0.3">
      <c r="G166">
        <v>31203</v>
      </c>
      <c r="H166" t="s">
        <v>11</v>
      </c>
      <c r="I166">
        <v>494</v>
      </c>
      <c r="J166">
        <v>0</v>
      </c>
    </row>
    <row r="167" spans="7:10" x14ac:dyDescent="0.3">
      <c r="G167">
        <v>31202</v>
      </c>
      <c r="H167" t="s">
        <v>7</v>
      </c>
      <c r="I167">
        <v>1811</v>
      </c>
      <c r="J167">
        <v>0</v>
      </c>
    </row>
    <row r="168" spans="7:10" x14ac:dyDescent="0.3">
      <c r="G168">
        <v>31201</v>
      </c>
      <c r="H168" t="s">
        <v>12</v>
      </c>
      <c r="I168">
        <v>654.5</v>
      </c>
      <c r="J168">
        <v>654.5</v>
      </c>
    </row>
    <row r="169" spans="7:10" x14ac:dyDescent="0.3">
      <c r="G169">
        <v>31198</v>
      </c>
      <c r="H169" t="s">
        <v>119</v>
      </c>
      <c r="I169">
        <v>2684</v>
      </c>
      <c r="J169">
        <v>0</v>
      </c>
    </row>
    <row r="170" spans="7:10" x14ac:dyDescent="0.3">
      <c r="G170">
        <v>31193</v>
      </c>
      <c r="H170" t="s">
        <v>9</v>
      </c>
      <c r="I170">
        <v>1179</v>
      </c>
      <c r="J170">
        <v>0</v>
      </c>
    </row>
    <row r="171" spans="7:10" x14ac:dyDescent="0.3">
      <c r="G171">
        <v>31188</v>
      </c>
      <c r="H171" t="s">
        <v>22</v>
      </c>
      <c r="I171">
        <v>398</v>
      </c>
      <c r="J171">
        <v>0</v>
      </c>
    </row>
    <row r="172" spans="7:10" x14ac:dyDescent="0.3">
      <c r="G172">
        <v>31184</v>
      </c>
      <c r="H172" t="s">
        <v>111</v>
      </c>
      <c r="I172">
        <v>775</v>
      </c>
      <c r="J172">
        <v>0</v>
      </c>
    </row>
    <row r="173" spans="7:10" x14ac:dyDescent="0.3">
      <c r="G173">
        <v>31181</v>
      </c>
      <c r="H173" t="s">
        <v>12</v>
      </c>
      <c r="I173">
        <v>485</v>
      </c>
      <c r="J173">
        <v>0</v>
      </c>
    </row>
    <row r="174" spans="7:10" x14ac:dyDescent="0.3">
      <c r="G174">
        <v>31180</v>
      </c>
      <c r="H174" t="s">
        <v>173</v>
      </c>
      <c r="I174">
        <v>1216</v>
      </c>
      <c r="J174">
        <v>0</v>
      </c>
    </row>
    <row r="175" spans="7:10" x14ac:dyDescent="0.3">
      <c r="G175">
        <v>31176</v>
      </c>
      <c r="H175" t="s">
        <v>188</v>
      </c>
      <c r="I175">
        <v>547</v>
      </c>
      <c r="J175">
        <v>547</v>
      </c>
    </row>
    <row r="176" spans="7:10" x14ac:dyDescent="0.3">
      <c r="G176">
        <v>31174</v>
      </c>
      <c r="H176" t="s">
        <v>7</v>
      </c>
      <c r="I176">
        <v>0</v>
      </c>
      <c r="J176">
        <v>0</v>
      </c>
    </row>
    <row r="177" spans="7:10" x14ac:dyDescent="0.3">
      <c r="G177">
        <v>31172</v>
      </c>
      <c r="H177" t="s">
        <v>188</v>
      </c>
      <c r="I177">
        <v>961</v>
      </c>
      <c r="J177">
        <v>0</v>
      </c>
    </row>
    <row r="178" spans="7:10" x14ac:dyDescent="0.3">
      <c r="G178">
        <v>31169</v>
      </c>
      <c r="H178" t="s">
        <v>12</v>
      </c>
      <c r="I178">
        <v>40</v>
      </c>
      <c r="J178">
        <v>0</v>
      </c>
    </row>
    <row r="179" spans="7:10" x14ac:dyDescent="0.3">
      <c r="G179">
        <v>31167</v>
      </c>
      <c r="H179" t="s">
        <v>7</v>
      </c>
      <c r="I179">
        <v>227</v>
      </c>
      <c r="J179">
        <v>0</v>
      </c>
    </row>
    <row r="180" spans="7:10" x14ac:dyDescent="0.3">
      <c r="G180">
        <v>31166</v>
      </c>
      <c r="H180" t="s">
        <v>12</v>
      </c>
      <c r="I180">
        <v>72</v>
      </c>
      <c r="J180">
        <v>0</v>
      </c>
    </row>
    <row r="181" spans="7:10" x14ac:dyDescent="0.3">
      <c r="G181">
        <v>31164</v>
      </c>
      <c r="H181" t="s">
        <v>173</v>
      </c>
      <c r="I181">
        <v>468</v>
      </c>
      <c r="J181">
        <v>0</v>
      </c>
    </row>
    <row r="182" spans="7:10" x14ac:dyDescent="0.3">
      <c r="G182">
        <v>31161</v>
      </c>
      <c r="H182" t="s">
        <v>133</v>
      </c>
      <c r="I182">
        <v>665</v>
      </c>
      <c r="J182">
        <v>0</v>
      </c>
    </row>
    <row r="183" spans="7:10" x14ac:dyDescent="0.3">
      <c r="G183">
        <v>31160</v>
      </c>
      <c r="H183" t="s">
        <v>7</v>
      </c>
      <c r="I183">
        <v>475</v>
      </c>
      <c r="J183">
        <v>0</v>
      </c>
    </row>
    <row r="184" spans="7:10" x14ac:dyDescent="0.3">
      <c r="G184">
        <v>31158</v>
      </c>
      <c r="H184" t="s">
        <v>111</v>
      </c>
      <c r="I184">
        <v>599</v>
      </c>
      <c r="J184">
        <v>0</v>
      </c>
    </row>
    <row r="185" spans="7:10" x14ac:dyDescent="0.3">
      <c r="G185">
        <v>31157</v>
      </c>
      <c r="H185" t="s">
        <v>12</v>
      </c>
      <c r="I185">
        <v>183</v>
      </c>
      <c r="J185">
        <v>0</v>
      </c>
    </row>
    <row r="186" spans="7:10" x14ac:dyDescent="0.3">
      <c r="G186">
        <v>31156</v>
      </c>
      <c r="H186" t="s">
        <v>91</v>
      </c>
      <c r="I186">
        <v>691</v>
      </c>
      <c r="J186">
        <v>691</v>
      </c>
    </row>
    <row r="187" spans="7:10" x14ac:dyDescent="0.3">
      <c r="G187">
        <v>31153</v>
      </c>
      <c r="H187" t="s">
        <v>8</v>
      </c>
      <c r="I187">
        <v>892</v>
      </c>
      <c r="J187">
        <v>0</v>
      </c>
    </row>
    <row r="188" spans="7:10" x14ac:dyDescent="0.3">
      <c r="G188">
        <v>31150</v>
      </c>
      <c r="H188" t="s">
        <v>187</v>
      </c>
      <c r="I188">
        <v>462</v>
      </c>
      <c r="J188">
        <v>462</v>
      </c>
    </row>
    <row r="189" spans="7:10" x14ac:dyDescent="0.3">
      <c r="G189">
        <v>31147</v>
      </c>
      <c r="H189" t="s">
        <v>12</v>
      </c>
      <c r="I189">
        <v>1108.5</v>
      </c>
      <c r="J189">
        <v>1108.5</v>
      </c>
    </row>
    <row r="190" spans="7:10" x14ac:dyDescent="0.3">
      <c r="G190">
        <v>31146</v>
      </c>
      <c r="H190" t="s">
        <v>12</v>
      </c>
      <c r="I190">
        <v>454</v>
      </c>
      <c r="J190">
        <v>0</v>
      </c>
    </row>
    <row r="191" spans="7:10" x14ac:dyDescent="0.3">
      <c r="G191">
        <v>31145</v>
      </c>
      <c r="H191" t="s">
        <v>12</v>
      </c>
      <c r="I191">
        <v>442</v>
      </c>
      <c r="J191">
        <v>0</v>
      </c>
    </row>
    <row r="192" spans="7:10" x14ac:dyDescent="0.3">
      <c r="G192">
        <v>31143</v>
      </c>
      <c r="H192" t="s">
        <v>173</v>
      </c>
      <c r="I192">
        <v>522</v>
      </c>
      <c r="J192">
        <v>0</v>
      </c>
    </row>
    <row r="193" spans="7:10" x14ac:dyDescent="0.3">
      <c r="G193">
        <v>31142</v>
      </c>
      <c r="H193" t="s">
        <v>173</v>
      </c>
      <c r="I193">
        <v>405</v>
      </c>
      <c r="J193">
        <v>0</v>
      </c>
    </row>
    <row r="194" spans="7:10" x14ac:dyDescent="0.3">
      <c r="G194">
        <v>31138</v>
      </c>
      <c r="H194" t="s">
        <v>12</v>
      </c>
      <c r="I194">
        <v>306</v>
      </c>
      <c r="J194">
        <v>0</v>
      </c>
    </row>
    <row r="195" spans="7:10" x14ac:dyDescent="0.3">
      <c r="G195">
        <v>31137</v>
      </c>
      <c r="H195" t="s">
        <v>7</v>
      </c>
      <c r="I195">
        <v>885</v>
      </c>
      <c r="J195">
        <v>0</v>
      </c>
    </row>
    <row r="196" spans="7:10" x14ac:dyDescent="0.3">
      <c r="G196">
        <v>31136</v>
      </c>
      <c r="H196" t="s">
        <v>7</v>
      </c>
      <c r="I196">
        <v>0</v>
      </c>
      <c r="J196">
        <v>0</v>
      </c>
    </row>
    <row r="197" spans="7:10" x14ac:dyDescent="0.3">
      <c r="G197">
        <v>31122</v>
      </c>
      <c r="H197" t="s">
        <v>11</v>
      </c>
      <c r="I197">
        <v>590</v>
      </c>
      <c r="J197">
        <v>590</v>
      </c>
    </row>
    <row r="198" spans="7:10" x14ac:dyDescent="0.3">
      <c r="G198">
        <v>31121</v>
      </c>
      <c r="H198" t="s">
        <v>11</v>
      </c>
      <c r="I198">
        <v>487</v>
      </c>
      <c r="J198">
        <v>487</v>
      </c>
    </row>
    <row r="199" spans="7:10" x14ac:dyDescent="0.3">
      <c r="G199">
        <v>31119</v>
      </c>
      <c r="H199" t="s">
        <v>130</v>
      </c>
      <c r="I199">
        <v>878</v>
      </c>
      <c r="J199">
        <v>0</v>
      </c>
    </row>
    <row r="200" spans="7:10" x14ac:dyDescent="0.3">
      <c r="G200">
        <v>31118</v>
      </c>
      <c r="H200" t="s">
        <v>11</v>
      </c>
      <c r="I200">
        <v>536</v>
      </c>
      <c r="J200">
        <v>0</v>
      </c>
    </row>
    <row r="201" spans="7:10" x14ac:dyDescent="0.3">
      <c r="G201">
        <v>31117</v>
      </c>
      <c r="H201" t="s">
        <v>91</v>
      </c>
      <c r="I201">
        <v>562</v>
      </c>
      <c r="J201">
        <v>0</v>
      </c>
    </row>
    <row r="202" spans="7:10" x14ac:dyDescent="0.3">
      <c r="G202">
        <v>31116</v>
      </c>
      <c r="H202" t="s">
        <v>111</v>
      </c>
      <c r="I202">
        <v>490</v>
      </c>
      <c r="J202">
        <v>0</v>
      </c>
    </row>
    <row r="203" spans="7:10" x14ac:dyDescent="0.3">
      <c r="G203">
        <v>31115</v>
      </c>
      <c r="H203" t="s">
        <v>188</v>
      </c>
      <c r="I203">
        <v>454</v>
      </c>
      <c r="J203">
        <v>0</v>
      </c>
    </row>
    <row r="204" spans="7:10" x14ac:dyDescent="0.3">
      <c r="G204">
        <v>31114</v>
      </c>
      <c r="H204" t="s">
        <v>133</v>
      </c>
      <c r="I204">
        <v>323</v>
      </c>
      <c r="J204">
        <v>0</v>
      </c>
    </row>
    <row r="205" spans="7:10" x14ac:dyDescent="0.3">
      <c r="G205">
        <v>31113</v>
      </c>
      <c r="H205" t="s">
        <v>11</v>
      </c>
      <c r="I205">
        <v>925</v>
      </c>
      <c r="J205">
        <v>925</v>
      </c>
    </row>
    <row r="206" spans="7:10" x14ac:dyDescent="0.3">
      <c r="G206">
        <v>31112</v>
      </c>
      <c r="H206" t="s">
        <v>91</v>
      </c>
      <c r="I206">
        <v>454</v>
      </c>
      <c r="J206">
        <v>0</v>
      </c>
    </row>
    <row r="207" spans="7:10" x14ac:dyDescent="0.3">
      <c r="G207">
        <v>31111</v>
      </c>
      <c r="H207" t="s">
        <v>130</v>
      </c>
      <c r="I207">
        <v>476</v>
      </c>
      <c r="J207">
        <v>0</v>
      </c>
    </row>
    <row r="208" spans="7:10" x14ac:dyDescent="0.3">
      <c r="G208">
        <v>31109</v>
      </c>
      <c r="H208" t="s">
        <v>130</v>
      </c>
      <c r="I208">
        <v>854</v>
      </c>
      <c r="J208">
        <v>0</v>
      </c>
    </row>
    <row r="209" spans="7:10" x14ac:dyDescent="0.3">
      <c r="G209">
        <v>31108</v>
      </c>
      <c r="H209" t="s">
        <v>12</v>
      </c>
      <c r="I209">
        <v>1190</v>
      </c>
      <c r="J209">
        <v>1190</v>
      </c>
    </row>
    <row r="210" spans="7:10" x14ac:dyDescent="0.3">
      <c r="G210">
        <v>31107</v>
      </c>
      <c r="H210" t="s">
        <v>11</v>
      </c>
      <c r="I210">
        <v>945.5</v>
      </c>
      <c r="J210">
        <v>0</v>
      </c>
    </row>
    <row r="211" spans="7:10" x14ac:dyDescent="0.3">
      <c r="G211">
        <v>31106</v>
      </c>
      <c r="H211" t="s">
        <v>15</v>
      </c>
      <c r="I211">
        <v>34.299999999999997</v>
      </c>
      <c r="J211">
        <v>0</v>
      </c>
    </row>
    <row r="212" spans="7:10" x14ac:dyDescent="0.3">
      <c r="G212">
        <v>31104</v>
      </c>
      <c r="H212" t="s">
        <v>119</v>
      </c>
      <c r="I212">
        <v>399</v>
      </c>
      <c r="J212">
        <v>399</v>
      </c>
    </row>
    <row r="213" spans="7:10" x14ac:dyDescent="0.3">
      <c r="G213">
        <v>31102</v>
      </c>
      <c r="H213" t="s">
        <v>130</v>
      </c>
      <c r="I213">
        <v>454</v>
      </c>
      <c r="J213">
        <v>0</v>
      </c>
    </row>
    <row r="214" spans="7:10" x14ac:dyDescent="0.3">
      <c r="G214">
        <v>31101</v>
      </c>
      <c r="H214" t="s">
        <v>11</v>
      </c>
      <c r="I214">
        <v>441</v>
      </c>
      <c r="J214">
        <v>0</v>
      </c>
    </row>
    <row r="215" spans="7:10" x14ac:dyDescent="0.3">
      <c r="G215">
        <v>31098</v>
      </c>
      <c r="H215" t="s">
        <v>8</v>
      </c>
      <c r="I215">
        <v>551</v>
      </c>
      <c r="J215">
        <v>551</v>
      </c>
    </row>
    <row r="216" spans="7:10" x14ac:dyDescent="0.3">
      <c r="G216">
        <v>31096</v>
      </c>
      <c r="H216" t="s">
        <v>53</v>
      </c>
      <c r="I216">
        <v>23</v>
      </c>
      <c r="J216">
        <v>0</v>
      </c>
    </row>
    <row r="217" spans="7:10" x14ac:dyDescent="0.3">
      <c r="G217">
        <v>31092</v>
      </c>
      <c r="H217" t="s">
        <v>173</v>
      </c>
      <c r="I217">
        <v>207</v>
      </c>
      <c r="J217">
        <v>0</v>
      </c>
    </row>
    <row r="218" spans="7:10" x14ac:dyDescent="0.3">
      <c r="G218">
        <v>31090</v>
      </c>
      <c r="H218" t="s">
        <v>11</v>
      </c>
      <c r="I218">
        <v>487</v>
      </c>
      <c r="J218">
        <v>0</v>
      </c>
    </row>
    <row r="219" spans="7:10" x14ac:dyDescent="0.3">
      <c r="G219">
        <v>31088</v>
      </c>
      <c r="H219" t="s">
        <v>133</v>
      </c>
      <c r="I219">
        <v>-37</v>
      </c>
      <c r="J219">
        <v>0</v>
      </c>
    </row>
    <row r="220" spans="7:10" x14ac:dyDescent="0.3">
      <c r="G220">
        <v>31087</v>
      </c>
      <c r="H220" t="s">
        <v>15</v>
      </c>
      <c r="I220">
        <v>489</v>
      </c>
      <c r="J220">
        <v>0</v>
      </c>
    </row>
    <row r="221" spans="7:10" x14ac:dyDescent="0.3">
      <c r="G221">
        <v>31086</v>
      </c>
      <c r="H221" t="s">
        <v>187</v>
      </c>
      <c r="I221">
        <v>1443</v>
      </c>
      <c r="J221">
        <v>1443</v>
      </c>
    </row>
    <row r="222" spans="7:10" x14ac:dyDescent="0.3">
      <c r="G222">
        <v>31083</v>
      </c>
      <c r="H222" t="s">
        <v>11</v>
      </c>
      <c r="I222">
        <v>107</v>
      </c>
      <c r="J222">
        <v>0</v>
      </c>
    </row>
    <row r="223" spans="7:10" x14ac:dyDescent="0.3">
      <c r="G223">
        <v>31082</v>
      </c>
      <c r="H223" t="s">
        <v>12</v>
      </c>
      <c r="I223">
        <v>1652</v>
      </c>
      <c r="J223">
        <v>0</v>
      </c>
    </row>
    <row r="224" spans="7:10" x14ac:dyDescent="0.3">
      <c r="G224">
        <v>31081</v>
      </c>
      <c r="H224" t="s">
        <v>20</v>
      </c>
      <c r="I224">
        <v>623</v>
      </c>
      <c r="J224">
        <v>623</v>
      </c>
    </row>
    <row r="225" spans="7:10" x14ac:dyDescent="0.3">
      <c r="G225">
        <v>31080</v>
      </c>
      <c r="H225" t="s">
        <v>91</v>
      </c>
      <c r="I225">
        <v>464</v>
      </c>
      <c r="J225">
        <v>0</v>
      </c>
    </row>
    <row r="226" spans="7:10" x14ac:dyDescent="0.3">
      <c r="G226">
        <v>31079</v>
      </c>
      <c r="H226" t="s">
        <v>173</v>
      </c>
      <c r="I226">
        <v>78</v>
      </c>
      <c r="J226">
        <v>0</v>
      </c>
    </row>
    <row r="227" spans="7:10" x14ac:dyDescent="0.3">
      <c r="G227">
        <v>31077</v>
      </c>
      <c r="H227" t="s">
        <v>20</v>
      </c>
      <c r="I227">
        <v>449</v>
      </c>
      <c r="J227">
        <v>0</v>
      </c>
    </row>
    <row r="228" spans="7:10" x14ac:dyDescent="0.3">
      <c r="G228">
        <v>31076</v>
      </c>
      <c r="H228" t="s">
        <v>20</v>
      </c>
      <c r="I228">
        <v>452</v>
      </c>
      <c r="J228">
        <v>0</v>
      </c>
    </row>
    <row r="229" spans="7:10" x14ac:dyDescent="0.3">
      <c r="G229">
        <v>31075</v>
      </c>
      <c r="H229" t="s">
        <v>8</v>
      </c>
      <c r="I229">
        <v>495</v>
      </c>
      <c r="J229">
        <v>0</v>
      </c>
    </row>
    <row r="230" spans="7:10" x14ac:dyDescent="0.3">
      <c r="G230">
        <v>31074</v>
      </c>
      <c r="H230" t="s">
        <v>91</v>
      </c>
      <c r="I230">
        <v>599.5</v>
      </c>
      <c r="J230">
        <v>0</v>
      </c>
    </row>
    <row r="231" spans="7:10" x14ac:dyDescent="0.3">
      <c r="G231">
        <v>31072</v>
      </c>
      <c r="H231" t="s">
        <v>119</v>
      </c>
      <c r="I231">
        <v>490</v>
      </c>
      <c r="J231">
        <v>0</v>
      </c>
    </row>
    <row r="232" spans="7:10" x14ac:dyDescent="0.3">
      <c r="G232">
        <v>31071</v>
      </c>
      <c r="H232" t="s">
        <v>111</v>
      </c>
      <c r="I232">
        <v>1672</v>
      </c>
      <c r="J232">
        <v>0</v>
      </c>
    </row>
    <row r="233" spans="7:10" x14ac:dyDescent="0.3">
      <c r="G233">
        <v>31070</v>
      </c>
      <c r="H233" t="s">
        <v>11</v>
      </c>
      <c r="I233">
        <v>824</v>
      </c>
      <c r="J233">
        <v>0</v>
      </c>
    </row>
    <row r="234" spans="7:10" x14ac:dyDescent="0.3">
      <c r="G234">
        <v>31069</v>
      </c>
      <c r="H234" t="s">
        <v>8</v>
      </c>
      <c r="I234">
        <v>574</v>
      </c>
      <c r="J234">
        <v>0</v>
      </c>
    </row>
    <row r="235" spans="7:10" x14ac:dyDescent="0.3">
      <c r="G235">
        <v>31068</v>
      </c>
      <c r="H235" t="s">
        <v>8</v>
      </c>
      <c r="I235">
        <v>618</v>
      </c>
      <c r="J235">
        <v>0</v>
      </c>
    </row>
    <row r="236" spans="7:10" x14ac:dyDescent="0.3">
      <c r="G236">
        <v>31067</v>
      </c>
      <c r="H236" t="s">
        <v>119</v>
      </c>
      <c r="I236">
        <v>500</v>
      </c>
      <c r="J236">
        <v>0</v>
      </c>
    </row>
    <row r="237" spans="7:10" x14ac:dyDescent="0.3">
      <c r="G237">
        <v>31066</v>
      </c>
      <c r="H237" t="s">
        <v>53</v>
      </c>
      <c r="I237">
        <v>488.5</v>
      </c>
      <c r="J237">
        <v>0</v>
      </c>
    </row>
    <row r="238" spans="7:10" x14ac:dyDescent="0.3">
      <c r="G238">
        <v>31065</v>
      </c>
      <c r="H238" t="s">
        <v>173</v>
      </c>
      <c r="I238">
        <v>536</v>
      </c>
      <c r="J238">
        <v>0</v>
      </c>
    </row>
    <row r="239" spans="7:10" x14ac:dyDescent="0.3">
      <c r="G239">
        <v>31064</v>
      </c>
      <c r="H239" t="s">
        <v>11</v>
      </c>
      <c r="I239">
        <v>465</v>
      </c>
      <c r="J239">
        <v>0</v>
      </c>
    </row>
    <row r="240" spans="7:10" x14ac:dyDescent="0.3">
      <c r="G240">
        <v>31063</v>
      </c>
      <c r="H240" t="s">
        <v>8</v>
      </c>
      <c r="I240">
        <v>473</v>
      </c>
      <c r="J240">
        <v>0</v>
      </c>
    </row>
    <row r="241" spans="7:10" x14ac:dyDescent="0.3">
      <c r="G241">
        <v>31062</v>
      </c>
      <c r="H241" t="s">
        <v>119</v>
      </c>
      <c r="I241">
        <v>498</v>
      </c>
      <c r="J241">
        <v>0</v>
      </c>
    </row>
    <row r="242" spans="7:10" x14ac:dyDescent="0.3">
      <c r="G242">
        <v>31061</v>
      </c>
      <c r="H242" t="s">
        <v>119</v>
      </c>
      <c r="I242">
        <v>361</v>
      </c>
      <c r="J242">
        <v>0</v>
      </c>
    </row>
    <row r="243" spans="7:10" x14ac:dyDescent="0.3">
      <c r="G243">
        <v>31060</v>
      </c>
      <c r="H243" t="s">
        <v>53</v>
      </c>
      <c r="I243">
        <v>168</v>
      </c>
      <c r="J243">
        <v>0</v>
      </c>
    </row>
    <row r="244" spans="7:10" x14ac:dyDescent="0.3">
      <c r="G244">
        <v>31059</v>
      </c>
      <c r="H244" t="s">
        <v>20</v>
      </c>
      <c r="I244">
        <v>477</v>
      </c>
      <c r="J244">
        <v>0</v>
      </c>
    </row>
    <row r="245" spans="7:10" x14ac:dyDescent="0.3">
      <c r="G245">
        <v>31058</v>
      </c>
      <c r="H245" t="s">
        <v>53</v>
      </c>
      <c r="I245">
        <v>114</v>
      </c>
      <c r="J245">
        <v>0</v>
      </c>
    </row>
    <row r="246" spans="7:10" x14ac:dyDescent="0.3">
      <c r="G246">
        <v>31057</v>
      </c>
      <c r="H246" t="s">
        <v>119</v>
      </c>
      <c r="I246">
        <v>473</v>
      </c>
      <c r="J246">
        <v>0</v>
      </c>
    </row>
    <row r="247" spans="7:10" x14ac:dyDescent="0.3">
      <c r="G247">
        <v>31056</v>
      </c>
      <c r="H247" t="s">
        <v>173</v>
      </c>
      <c r="I247">
        <v>473.7</v>
      </c>
      <c r="J247">
        <v>0</v>
      </c>
    </row>
    <row r="248" spans="7:10" x14ac:dyDescent="0.3">
      <c r="G248">
        <v>31053</v>
      </c>
      <c r="H248" t="s">
        <v>119</v>
      </c>
      <c r="I248">
        <v>624</v>
      </c>
      <c r="J248">
        <v>624</v>
      </c>
    </row>
    <row r="249" spans="7:10" x14ac:dyDescent="0.3">
      <c r="G249">
        <v>31052</v>
      </c>
      <c r="H249" t="s">
        <v>53</v>
      </c>
      <c r="I249">
        <v>990</v>
      </c>
      <c r="J249">
        <v>0</v>
      </c>
    </row>
    <row r="250" spans="7:10" x14ac:dyDescent="0.3">
      <c r="G250">
        <v>31051</v>
      </c>
      <c r="H250" t="s">
        <v>11</v>
      </c>
      <c r="I250">
        <v>1366</v>
      </c>
      <c r="J250">
        <v>0</v>
      </c>
    </row>
    <row r="251" spans="7:10" x14ac:dyDescent="0.3">
      <c r="G251">
        <v>31049</v>
      </c>
      <c r="H251" t="s">
        <v>53</v>
      </c>
      <c r="I251">
        <v>1113</v>
      </c>
      <c r="J251">
        <v>1113</v>
      </c>
    </row>
    <row r="252" spans="7:10" x14ac:dyDescent="0.3">
      <c r="G252">
        <v>31047</v>
      </c>
      <c r="H252" t="s">
        <v>111</v>
      </c>
      <c r="I252">
        <v>701</v>
      </c>
      <c r="J252">
        <v>0</v>
      </c>
    </row>
    <row r="253" spans="7:10" x14ac:dyDescent="0.3">
      <c r="G253">
        <v>31046</v>
      </c>
      <c r="H253" t="s">
        <v>91</v>
      </c>
      <c r="I253">
        <v>2774</v>
      </c>
      <c r="J253">
        <v>0</v>
      </c>
    </row>
    <row r="254" spans="7:10" x14ac:dyDescent="0.3">
      <c r="G254">
        <v>31044</v>
      </c>
      <c r="H254" t="s">
        <v>12</v>
      </c>
      <c r="I254">
        <v>819</v>
      </c>
      <c r="J254">
        <v>0</v>
      </c>
    </row>
    <row r="255" spans="7:10" x14ac:dyDescent="0.3">
      <c r="G255">
        <v>31040</v>
      </c>
      <c r="H255" t="s">
        <v>20</v>
      </c>
      <c r="I255">
        <v>652</v>
      </c>
      <c r="J255">
        <v>0</v>
      </c>
    </row>
    <row r="256" spans="7:10" x14ac:dyDescent="0.3">
      <c r="G256">
        <v>31039</v>
      </c>
      <c r="H256" t="s">
        <v>53</v>
      </c>
      <c r="I256">
        <v>427</v>
      </c>
      <c r="J256">
        <v>0</v>
      </c>
    </row>
    <row r="257" spans="7:10" x14ac:dyDescent="0.3">
      <c r="G257">
        <v>31038</v>
      </c>
      <c r="H257" t="s">
        <v>53</v>
      </c>
      <c r="I257">
        <v>643</v>
      </c>
      <c r="J257">
        <v>0</v>
      </c>
    </row>
    <row r="258" spans="7:10" x14ac:dyDescent="0.3">
      <c r="G258">
        <v>31037</v>
      </c>
      <c r="H258" t="s">
        <v>7</v>
      </c>
      <c r="I258">
        <v>0</v>
      </c>
      <c r="J258">
        <v>0</v>
      </c>
    </row>
    <row r="259" spans="7:10" x14ac:dyDescent="0.3">
      <c r="G259">
        <v>31036</v>
      </c>
      <c r="H259" t="s">
        <v>15</v>
      </c>
      <c r="I259">
        <v>0</v>
      </c>
      <c r="J259">
        <v>0</v>
      </c>
    </row>
    <row r="260" spans="7:10" x14ac:dyDescent="0.3">
      <c r="G260">
        <v>31035</v>
      </c>
      <c r="H260" t="s">
        <v>111</v>
      </c>
      <c r="I260">
        <v>427</v>
      </c>
      <c r="J260">
        <v>0</v>
      </c>
    </row>
    <row r="261" spans="7:10" x14ac:dyDescent="0.3">
      <c r="G261">
        <v>31034</v>
      </c>
      <c r="H261" t="s">
        <v>53</v>
      </c>
      <c r="I261">
        <v>556</v>
      </c>
      <c r="J261">
        <v>0</v>
      </c>
    </row>
    <row r="262" spans="7:10" x14ac:dyDescent="0.3">
      <c r="G262">
        <v>31033</v>
      </c>
      <c r="H262" t="s">
        <v>11</v>
      </c>
      <c r="I262">
        <v>534</v>
      </c>
      <c r="J262">
        <v>534</v>
      </c>
    </row>
    <row r="263" spans="7:10" x14ac:dyDescent="0.3">
      <c r="G263">
        <v>31032</v>
      </c>
      <c r="H263" t="s">
        <v>119</v>
      </c>
      <c r="I263">
        <v>494</v>
      </c>
      <c r="J263">
        <v>0</v>
      </c>
    </row>
    <row r="264" spans="7:10" x14ac:dyDescent="0.3">
      <c r="G264">
        <v>31031</v>
      </c>
      <c r="H264" t="s">
        <v>130</v>
      </c>
      <c r="I264">
        <v>482</v>
      </c>
      <c r="J264">
        <v>0</v>
      </c>
    </row>
    <row r="265" spans="7:10" x14ac:dyDescent="0.3">
      <c r="G265">
        <v>31030</v>
      </c>
      <c r="H265" t="s">
        <v>53</v>
      </c>
      <c r="I265">
        <v>460</v>
      </c>
      <c r="J265">
        <v>0</v>
      </c>
    </row>
    <row r="266" spans="7:10" x14ac:dyDescent="0.3">
      <c r="G266">
        <v>31028</v>
      </c>
      <c r="H266" t="s">
        <v>173</v>
      </c>
      <c r="I266">
        <v>203</v>
      </c>
      <c r="J266">
        <v>0</v>
      </c>
    </row>
    <row r="267" spans="7:10" x14ac:dyDescent="0.3">
      <c r="G267">
        <v>31027</v>
      </c>
      <c r="H267" t="s">
        <v>15</v>
      </c>
      <c r="I267">
        <v>1355</v>
      </c>
      <c r="J267">
        <v>0</v>
      </c>
    </row>
    <row r="268" spans="7:10" x14ac:dyDescent="0.3">
      <c r="G268">
        <v>31026</v>
      </c>
      <c r="H268" t="s">
        <v>11</v>
      </c>
      <c r="I268">
        <v>522</v>
      </c>
      <c r="J268">
        <v>0</v>
      </c>
    </row>
    <row r="269" spans="7:10" x14ac:dyDescent="0.3">
      <c r="G269">
        <v>31025</v>
      </c>
      <c r="H269" t="s">
        <v>119</v>
      </c>
      <c r="I269">
        <v>23</v>
      </c>
      <c r="J269">
        <v>0</v>
      </c>
    </row>
    <row r="270" spans="7:10" x14ac:dyDescent="0.3">
      <c r="G270">
        <v>31023</v>
      </c>
      <c r="H270" t="s">
        <v>91</v>
      </c>
      <c r="I270">
        <v>460</v>
      </c>
      <c r="J270">
        <v>0</v>
      </c>
    </row>
    <row r="271" spans="7:10" x14ac:dyDescent="0.3">
      <c r="G271">
        <v>31022</v>
      </c>
      <c r="H271" t="s">
        <v>11</v>
      </c>
      <c r="I271">
        <v>461</v>
      </c>
      <c r="J271">
        <v>0</v>
      </c>
    </row>
    <row r="272" spans="7:10" x14ac:dyDescent="0.3">
      <c r="G272">
        <v>31020</v>
      </c>
      <c r="H272" t="s">
        <v>53</v>
      </c>
      <c r="I272">
        <v>453</v>
      </c>
      <c r="J272">
        <v>453</v>
      </c>
    </row>
    <row r="273" spans="7:10" x14ac:dyDescent="0.3">
      <c r="G273">
        <v>31019</v>
      </c>
      <c r="H273" t="s">
        <v>111</v>
      </c>
      <c r="I273">
        <v>528</v>
      </c>
      <c r="J273">
        <v>0</v>
      </c>
    </row>
    <row r="274" spans="7:10" x14ac:dyDescent="0.3">
      <c r="G274">
        <v>31018</v>
      </c>
      <c r="H274" t="s">
        <v>119</v>
      </c>
      <c r="I274">
        <v>0</v>
      </c>
      <c r="J274">
        <v>0</v>
      </c>
    </row>
    <row r="275" spans="7:10" x14ac:dyDescent="0.3">
      <c r="G275">
        <v>31017</v>
      </c>
      <c r="H275" t="s">
        <v>8</v>
      </c>
      <c r="I275">
        <v>461</v>
      </c>
      <c r="J275">
        <v>0</v>
      </c>
    </row>
    <row r="276" spans="7:10" x14ac:dyDescent="0.3">
      <c r="G276">
        <v>31016</v>
      </c>
      <c r="H276" t="s">
        <v>11</v>
      </c>
      <c r="I276">
        <v>511</v>
      </c>
      <c r="J276">
        <v>0</v>
      </c>
    </row>
    <row r="277" spans="7:10" x14ac:dyDescent="0.3">
      <c r="G277">
        <v>31014</v>
      </c>
      <c r="H277" t="s">
        <v>111</v>
      </c>
      <c r="I277">
        <v>430</v>
      </c>
      <c r="J277">
        <v>0</v>
      </c>
    </row>
    <row r="278" spans="7:10" x14ac:dyDescent="0.3">
      <c r="G278">
        <v>31013</v>
      </c>
      <c r="H278" t="s">
        <v>111</v>
      </c>
      <c r="I278">
        <v>462</v>
      </c>
      <c r="J278">
        <v>0</v>
      </c>
    </row>
    <row r="279" spans="7:10" x14ac:dyDescent="0.3">
      <c r="G279">
        <v>31011</v>
      </c>
      <c r="H279" t="s">
        <v>53</v>
      </c>
      <c r="I279">
        <v>450</v>
      </c>
      <c r="J279">
        <v>0</v>
      </c>
    </row>
    <row r="280" spans="7:10" x14ac:dyDescent="0.3">
      <c r="G280">
        <v>31009</v>
      </c>
      <c r="H280" t="s">
        <v>20</v>
      </c>
      <c r="I280">
        <v>1132</v>
      </c>
      <c r="J280">
        <v>0</v>
      </c>
    </row>
    <row r="281" spans="7:10" x14ac:dyDescent="0.3">
      <c r="G281">
        <v>31008</v>
      </c>
      <c r="H281" t="s">
        <v>188</v>
      </c>
      <c r="I281">
        <v>642</v>
      </c>
      <c r="J281">
        <v>0</v>
      </c>
    </row>
    <row r="282" spans="7:10" x14ac:dyDescent="0.3">
      <c r="G282">
        <v>31007</v>
      </c>
      <c r="H282" t="s">
        <v>7</v>
      </c>
      <c r="I282">
        <v>0</v>
      </c>
      <c r="J282">
        <v>0</v>
      </c>
    </row>
    <row r="283" spans="7:10" x14ac:dyDescent="0.3">
      <c r="G283">
        <v>31006</v>
      </c>
      <c r="H283" t="s">
        <v>15</v>
      </c>
      <c r="I283">
        <v>551</v>
      </c>
      <c r="J283">
        <v>0</v>
      </c>
    </row>
    <row r="284" spans="7:10" x14ac:dyDescent="0.3">
      <c r="G284">
        <v>31005</v>
      </c>
      <c r="H284" t="s">
        <v>173</v>
      </c>
      <c r="I284">
        <v>467</v>
      </c>
      <c r="J284">
        <v>0</v>
      </c>
    </row>
    <row r="285" spans="7:10" x14ac:dyDescent="0.3">
      <c r="G285">
        <v>31004</v>
      </c>
      <c r="H285" t="s">
        <v>173</v>
      </c>
      <c r="I285">
        <v>348</v>
      </c>
      <c r="J285">
        <v>0</v>
      </c>
    </row>
    <row r="286" spans="7:10" x14ac:dyDescent="0.3">
      <c r="G286">
        <v>31003</v>
      </c>
      <c r="H286" t="s">
        <v>53</v>
      </c>
      <c r="I286">
        <v>444</v>
      </c>
      <c r="J286">
        <v>0</v>
      </c>
    </row>
    <row r="287" spans="7:10" x14ac:dyDescent="0.3">
      <c r="G287">
        <v>31002</v>
      </c>
      <c r="H287" t="s">
        <v>119</v>
      </c>
      <c r="I287">
        <v>374</v>
      </c>
      <c r="J287">
        <v>0</v>
      </c>
    </row>
    <row r="288" spans="7:10" x14ac:dyDescent="0.3">
      <c r="G288">
        <v>31001</v>
      </c>
      <c r="H288" t="s">
        <v>119</v>
      </c>
      <c r="I288">
        <v>1736</v>
      </c>
      <c r="J288">
        <v>0</v>
      </c>
    </row>
    <row r="289" spans="7:10" x14ac:dyDescent="0.3">
      <c r="G289">
        <v>31000</v>
      </c>
      <c r="H289" t="s">
        <v>12</v>
      </c>
      <c r="I289">
        <v>325</v>
      </c>
      <c r="J289">
        <v>0</v>
      </c>
    </row>
    <row r="290" spans="7:10" x14ac:dyDescent="0.3">
      <c r="G290">
        <v>30999</v>
      </c>
      <c r="H290" t="s">
        <v>173</v>
      </c>
      <c r="I290">
        <v>515</v>
      </c>
      <c r="J290">
        <v>0</v>
      </c>
    </row>
    <row r="291" spans="7:10" x14ac:dyDescent="0.3">
      <c r="G291">
        <v>30998</v>
      </c>
      <c r="H291" t="s">
        <v>91</v>
      </c>
      <c r="I291">
        <v>459</v>
      </c>
      <c r="J291">
        <v>0</v>
      </c>
    </row>
    <row r="292" spans="7:10" x14ac:dyDescent="0.3">
      <c r="G292">
        <v>30997</v>
      </c>
      <c r="H292" t="s">
        <v>173</v>
      </c>
      <c r="I292">
        <v>491</v>
      </c>
      <c r="J292">
        <v>0</v>
      </c>
    </row>
    <row r="293" spans="7:10" x14ac:dyDescent="0.3">
      <c r="G293">
        <v>30996</v>
      </c>
      <c r="H293" t="s">
        <v>12</v>
      </c>
      <c r="I293">
        <v>713</v>
      </c>
      <c r="J293">
        <v>0</v>
      </c>
    </row>
    <row r="294" spans="7:10" x14ac:dyDescent="0.3">
      <c r="G294">
        <v>30995</v>
      </c>
      <c r="H294" t="s">
        <v>187</v>
      </c>
      <c r="I294">
        <v>567</v>
      </c>
      <c r="J294">
        <v>0</v>
      </c>
    </row>
    <row r="295" spans="7:10" x14ac:dyDescent="0.3">
      <c r="G295">
        <v>30994</v>
      </c>
      <c r="H295" t="s">
        <v>11</v>
      </c>
      <c r="I295">
        <v>959</v>
      </c>
      <c r="J295">
        <v>0</v>
      </c>
    </row>
    <row r="296" spans="7:10" x14ac:dyDescent="0.3">
      <c r="G296">
        <v>30992</v>
      </c>
      <c r="H296" t="s">
        <v>12</v>
      </c>
      <c r="I296">
        <v>569</v>
      </c>
      <c r="J296">
        <v>0</v>
      </c>
    </row>
    <row r="297" spans="7:10" x14ac:dyDescent="0.3">
      <c r="G297">
        <v>30991</v>
      </c>
      <c r="H297" t="s">
        <v>53</v>
      </c>
      <c r="I297">
        <v>0</v>
      </c>
      <c r="J297">
        <v>0</v>
      </c>
    </row>
    <row r="298" spans="7:10" x14ac:dyDescent="0.3">
      <c r="G298">
        <v>30989</v>
      </c>
      <c r="H298" t="s">
        <v>111</v>
      </c>
      <c r="I298">
        <v>337</v>
      </c>
      <c r="J298">
        <v>0</v>
      </c>
    </row>
    <row r="299" spans="7:10" x14ac:dyDescent="0.3">
      <c r="G299">
        <v>30988</v>
      </c>
      <c r="H299" t="s">
        <v>11</v>
      </c>
      <c r="I299">
        <v>460</v>
      </c>
      <c r="J299">
        <v>0</v>
      </c>
    </row>
    <row r="300" spans="7:10" x14ac:dyDescent="0.3">
      <c r="G300">
        <v>30986</v>
      </c>
      <c r="H300" t="s">
        <v>20</v>
      </c>
      <c r="I300">
        <v>1463</v>
      </c>
      <c r="J300">
        <v>0</v>
      </c>
    </row>
    <row r="301" spans="7:10" x14ac:dyDescent="0.3">
      <c r="G301">
        <v>30985</v>
      </c>
      <c r="H301" t="s">
        <v>11</v>
      </c>
      <c r="I301">
        <v>1319</v>
      </c>
      <c r="J301">
        <v>0</v>
      </c>
    </row>
    <row r="302" spans="7:10" x14ac:dyDescent="0.3">
      <c r="G302">
        <v>30984</v>
      </c>
      <c r="H302" t="s">
        <v>91</v>
      </c>
      <c r="I302">
        <v>1514</v>
      </c>
      <c r="J302">
        <v>1514</v>
      </c>
    </row>
    <row r="303" spans="7:10" x14ac:dyDescent="0.3">
      <c r="G303">
        <v>30982</v>
      </c>
      <c r="H303" t="s">
        <v>7</v>
      </c>
      <c r="I303">
        <v>0</v>
      </c>
      <c r="J303">
        <v>0</v>
      </c>
    </row>
    <row r="304" spans="7:10" x14ac:dyDescent="0.3">
      <c r="G304">
        <v>30981</v>
      </c>
      <c r="H304" t="s">
        <v>8</v>
      </c>
      <c r="I304">
        <v>690</v>
      </c>
      <c r="J304">
        <v>690</v>
      </c>
    </row>
    <row r="305" spans="7:10" x14ac:dyDescent="0.3">
      <c r="G305">
        <v>30979</v>
      </c>
      <c r="H305" t="s">
        <v>7</v>
      </c>
      <c r="I305">
        <v>0</v>
      </c>
      <c r="J305">
        <v>0</v>
      </c>
    </row>
    <row r="306" spans="7:10" x14ac:dyDescent="0.3">
      <c r="G306">
        <v>30978</v>
      </c>
      <c r="H306" t="s">
        <v>7</v>
      </c>
      <c r="I306">
        <v>0</v>
      </c>
      <c r="J306">
        <v>0</v>
      </c>
    </row>
    <row r="307" spans="7:10" x14ac:dyDescent="0.3">
      <c r="G307">
        <v>30976</v>
      </c>
      <c r="H307" t="s">
        <v>11</v>
      </c>
      <c r="I307">
        <v>470</v>
      </c>
      <c r="J307">
        <v>0</v>
      </c>
    </row>
    <row r="308" spans="7:10" x14ac:dyDescent="0.3">
      <c r="G308">
        <v>30975</v>
      </c>
      <c r="H308" t="s">
        <v>11</v>
      </c>
      <c r="I308">
        <v>475</v>
      </c>
      <c r="J308">
        <v>0</v>
      </c>
    </row>
    <row r="309" spans="7:10" x14ac:dyDescent="0.3">
      <c r="G309">
        <v>30974</v>
      </c>
      <c r="H309" t="s">
        <v>53</v>
      </c>
      <c r="I309">
        <v>349</v>
      </c>
      <c r="J309">
        <v>0</v>
      </c>
    </row>
    <row r="310" spans="7:10" x14ac:dyDescent="0.3">
      <c r="G310">
        <v>30972</v>
      </c>
      <c r="H310" t="s">
        <v>188</v>
      </c>
      <c r="I310">
        <v>330</v>
      </c>
      <c r="J310">
        <v>0</v>
      </c>
    </row>
    <row r="311" spans="7:10" x14ac:dyDescent="0.3">
      <c r="G311">
        <v>30971</v>
      </c>
      <c r="H311" t="s">
        <v>20</v>
      </c>
      <c r="I311">
        <v>441</v>
      </c>
      <c r="J311">
        <v>0</v>
      </c>
    </row>
    <row r="312" spans="7:10" x14ac:dyDescent="0.3">
      <c r="G312">
        <v>30970</v>
      </c>
      <c r="H312" t="s">
        <v>12</v>
      </c>
      <c r="I312">
        <v>0</v>
      </c>
      <c r="J312">
        <v>0</v>
      </c>
    </row>
    <row r="313" spans="7:10" x14ac:dyDescent="0.3">
      <c r="G313">
        <v>30969</v>
      </c>
      <c r="H313" t="s">
        <v>188</v>
      </c>
      <c r="I313">
        <v>601</v>
      </c>
      <c r="J313">
        <v>0</v>
      </c>
    </row>
    <row r="314" spans="7:10" x14ac:dyDescent="0.3">
      <c r="G314">
        <v>30967</v>
      </c>
      <c r="H314" t="s">
        <v>111</v>
      </c>
      <c r="I314">
        <v>420</v>
      </c>
      <c r="J314">
        <v>0</v>
      </c>
    </row>
    <row r="315" spans="7:10" x14ac:dyDescent="0.3">
      <c r="G315">
        <v>30966</v>
      </c>
      <c r="H315" t="s">
        <v>119</v>
      </c>
      <c r="I315">
        <v>131</v>
      </c>
      <c r="J315">
        <v>0</v>
      </c>
    </row>
    <row r="316" spans="7:10" x14ac:dyDescent="0.3">
      <c r="G316">
        <v>30965</v>
      </c>
      <c r="H316" t="s">
        <v>12</v>
      </c>
      <c r="I316">
        <v>1654</v>
      </c>
      <c r="J316">
        <v>1654</v>
      </c>
    </row>
    <row r="317" spans="7:10" x14ac:dyDescent="0.3">
      <c r="G317">
        <v>30964</v>
      </c>
      <c r="H317" t="s">
        <v>20</v>
      </c>
      <c r="I317">
        <v>467</v>
      </c>
      <c r="J317">
        <v>0</v>
      </c>
    </row>
    <row r="318" spans="7:10" x14ac:dyDescent="0.3">
      <c r="G318">
        <v>30963</v>
      </c>
      <c r="H318" t="s">
        <v>12</v>
      </c>
      <c r="I318">
        <v>447</v>
      </c>
      <c r="J318">
        <v>0</v>
      </c>
    </row>
    <row r="319" spans="7:10" x14ac:dyDescent="0.3">
      <c r="G319">
        <v>30962</v>
      </c>
      <c r="H319" t="s">
        <v>53</v>
      </c>
      <c r="I319">
        <v>611</v>
      </c>
      <c r="J319">
        <v>0</v>
      </c>
    </row>
    <row r="320" spans="7:10" x14ac:dyDescent="0.3">
      <c r="G320">
        <v>30960</v>
      </c>
      <c r="H320" t="s">
        <v>91</v>
      </c>
      <c r="I320">
        <v>1269</v>
      </c>
      <c r="J320">
        <v>0</v>
      </c>
    </row>
    <row r="321" spans="7:10" x14ac:dyDescent="0.3">
      <c r="G321">
        <v>30959</v>
      </c>
      <c r="H321" t="s">
        <v>18</v>
      </c>
      <c r="I321">
        <v>608</v>
      </c>
      <c r="J321">
        <v>0</v>
      </c>
    </row>
    <row r="322" spans="7:10" x14ac:dyDescent="0.3">
      <c r="G322">
        <v>30958</v>
      </c>
      <c r="H322" t="s">
        <v>53</v>
      </c>
      <c r="I322">
        <v>616</v>
      </c>
      <c r="J322">
        <v>0</v>
      </c>
    </row>
    <row r="323" spans="7:10" x14ac:dyDescent="0.3">
      <c r="G323">
        <v>30957</v>
      </c>
      <c r="H323" t="s">
        <v>91</v>
      </c>
      <c r="I323">
        <v>1009</v>
      </c>
      <c r="J323">
        <v>0</v>
      </c>
    </row>
    <row r="324" spans="7:10" x14ac:dyDescent="0.3">
      <c r="G324">
        <v>30955</v>
      </c>
      <c r="H324" t="s">
        <v>8</v>
      </c>
      <c r="I324">
        <v>611</v>
      </c>
      <c r="J324">
        <v>611</v>
      </c>
    </row>
    <row r="325" spans="7:10" x14ac:dyDescent="0.3">
      <c r="G325">
        <v>30953</v>
      </c>
      <c r="H325" t="s">
        <v>53</v>
      </c>
      <c r="I325">
        <v>511</v>
      </c>
      <c r="J325">
        <v>0</v>
      </c>
    </row>
    <row r="326" spans="7:10" x14ac:dyDescent="0.3">
      <c r="G326">
        <v>30952</v>
      </c>
      <c r="H326" t="s">
        <v>20</v>
      </c>
      <c r="I326">
        <v>560</v>
      </c>
      <c r="J326">
        <v>0</v>
      </c>
    </row>
    <row r="327" spans="7:10" x14ac:dyDescent="0.3">
      <c r="G327">
        <v>30951</v>
      </c>
      <c r="H327" t="s">
        <v>53</v>
      </c>
      <c r="I327">
        <v>1332</v>
      </c>
      <c r="J327">
        <v>0</v>
      </c>
    </row>
    <row r="328" spans="7:10" x14ac:dyDescent="0.3">
      <c r="G328">
        <v>30950</v>
      </c>
      <c r="H328" t="s">
        <v>18</v>
      </c>
      <c r="I328">
        <v>442</v>
      </c>
      <c r="J328">
        <v>0</v>
      </c>
    </row>
    <row r="329" spans="7:10" x14ac:dyDescent="0.3">
      <c r="G329">
        <v>30947</v>
      </c>
      <c r="H329" t="s">
        <v>12</v>
      </c>
      <c r="I329">
        <v>521</v>
      </c>
      <c r="J329">
        <v>0</v>
      </c>
    </row>
    <row r="330" spans="7:10" x14ac:dyDescent="0.3">
      <c r="G330">
        <v>30946</v>
      </c>
      <c r="H330" t="s">
        <v>111</v>
      </c>
      <c r="I330">
        <v>843</v>
      </c>
      <c r="J330">
        <v>0</v>
      </c>
    </row>
    <row r="331" spans="7:10" x14ac:dyDescent="0.3">
      <c r="G331">
        <v>30944</v>
      </c>
      <c r="H331" t="s">
        <v>111</v>
      </c>
      <c r="I331">
        <v>525</v>
      </c>
      <c r="J331">
        <v>0</v>
      </c>
    </row>
    <row r="332" spans="7:10" x14ac:dyDescent="0.3">
      <c r="G332">
        <v>30943</v>
      </c>
      <c r="H332" t="s">
        <v>8</v>
      </c>
      <c r="I332">
        <v>1849</v>
      </c>
      <c r="J332">
        <v>0</v>
      </c>
    </row>
    <row r="333" spans="7:10" x14ac:dyDescent="0.3">
      <c r="G333">
        <v>30942</v>
      </c>
      <c r="H333" t="s">
        <v>53</v>
      </c>
      <c r="I333">
        <v>757</v>
      </c>
      <c r="J333">
        <v>0</v>
      </c>
    </row>
    <row r="334" spans="7:10" x14ac:dyDescent="0.3">
      <c r="G334">
        <v>30941</v>
      </c>
      <c r="H334" t="s">
        <v>12</v>
      </c>
      <c r="I334">
        <v>580</v>
      </c>
      <c r="J334">
        <v>0</v>
      </c>
    </row>
    <row r="335" spans="7:10" x14ac:dyDescent="0.3">
      <c r="G335">
        <v>30940</v>
      </c>
      <c r="H335" t="s">
        <v>11</v>
      </c>
      <c r="I335">
        <v>1148</v>
      </c>
      <c r="J335">
        <v>0</v>
      </c>
    </row>
    <row r="336" spans="7:10" x14ac:dyDescent="0.3">
      <c r="G336">
        <v>30939</v>
      </c>
      <c r="H336" t="s">
        <v>53</v>
      </c>
      <c r="I336">
        <v>524</v>
      </c>
      <c r="J336">
        <v>0</v>
      </c>
    </row>
    <row r="337" spans="7:10" x14ac:dyDescent="0.3">
      <c r="G337">
        <v>30938</v>
      </c>
      <c r="H337" t="s">
        <v>53</v>
      </c>
      <c r="I337">
        <v>450</v>
      </c>
      <c r="J337">
        <v>0</v>
      </c>
    </row>
    <row r="338" spans="7:10" x14ac:dyDescent="0.3">
      <c r="G338">
        <v>30937</v>
      </c>
      <c r="H338" t="s">
        <v>11</v>
      </c>
      <c r="I338">
        <v>693</v>
      </c>
      <c r="J338">
        <v>0</v>
      </c>
    </row>
    <row r="339" spans="7:10" x14ac:dyDescent="0.3">
      <c r="G339">
        <v>30936</v>
      </c>
      <c r="H339" t="s">
        <v>20</v>
      </c>
      <c r="I339">
        <v>278</v>
      </c>
      <c r="J339">
        <v>0</v>
      </c>
    </row>
    <row r="340" spans="7:10" x14ac:dyDescent="0.3">
      <c r="G340">
        <v>30934</v>
      </c>
      <c r="H340" t="s">
        <v>18</v>
      </c>
      <c r="I340">
        <v>1410</v>
      </c>
      <c r="J340">
        <v>0</v>
      </c>
    </row>
    <row r="341" spans="7:10" x14ac:dyDescent="0.3">
      <c r="G341">
        <v>30933</v>
      </c>
      <c r="H341" t="s">
        <v>8</v>
      </c>
      <c r="I341">
        <v>572.5</v>
      </c>
      <c r="J341">
        <v>0</v>
      </c>
    </row>
    <row r="342" spans="7:10" x14ac:dyDescent="0.3">
      <c r="G342">
        <v>30932</v>
      </c>
      <c r="H342" t="s">
        <v>12</v>
      </c>
      <c r="I342">
        <v>485</v>
      </c>
      <c r="J342">
        <v>0</v>
      </c>
    </row>
    <row r="343" spans="7:10" x14ac:dyDescent="0.3">
      <c r="G343">
        <v>30931</v>
      </c>
      <c r="H343" t="s">
        <v>12</v>
      </c>
      <c r="I343">
        <v>1625</v>
      </c>
      <c r="J343">
        <v>0</v>
      </c>
    </row>
    <row r="344" spans="7:10" x14ac:dyDescent="0.3">
      <c r="G344">
        <v>30930</v>
      </c>
      <c r="H344" t="s">
        <v>11</v>
      </c>
      <c r="I344">
        <v>673</v>
      </c>
      <c r="J344">
        <v>0</v>
      </c>
    </row>
    <row r="345" spans="7:10" x14ac:dyDescent="0.3">
      <c r="G345">
        <v>30929</v>
      </c>
      <c r="H345" t="s">
        <v>53</v>
      </c>
      <c r="I345">
        <v>129</v>
      </c>
      <c r="J345">
        <v>0</v>
      </c>
    </row>
    <row r="346" spans="7:10" x14ac:dyDescent="0.3">
      <c r="G346">
        <v>30928</v>
      </c>
      <c r="H346" t="s">
        <v>8</v>
      </c>
      <c r="I346">
        <v>660</v>
      </c>
      <c r="J346">
        <v>0</v>
      </c>
    </row>
    <row r="347" spans="7:10" x14ac:dyDescent="0.3">
      <c r="G347">
        <v>30927</v>
      </c>
      <c r="H347" t="s">
        <v>8</v>
      </c>
      <c r="I347">
        <v>463.3</v>
      </c>
      <c r="J347">
        <v>463.3</v>
      </c>
    </row>
    <row r="348" spans="7:10" x14ac:dyDescent="0.3">
      <c r="G348">
        <v>30926</v>
      </c>
      <c r="H348" t="s">
        <v>11</v>
      </c>
      <c r="I348">
        <v>0</v>
      </c>
      <c r="J348">
        <v>0</v>
      </c>
    </row>
    <row r="349" spans="7:10" x14ac:dyDescent="0.3">
      <c r="G349">
        <v>30925</v>
      </c>
      <c r="H349" t="s">
        <v>111</v>
      </c>
      <c r="I349">
        <v>362</v>
      </c>
      <c r="J349">
        <v>0</v>
      </c>
    </row>
    <row r="350" spans="7:10" x14ac:dyDescent="0.3">
      <c r="G350">
        <v>30924</v>
      </c>
      <c r="H350" t="s">
        <v>91</v>
      </c>
      <c r="I350">
        <v>1080</v>
      </c>
      <c r="J350">
        <v>0</v>
      </c>
    </row>
    <row r="351" spans="7:10" x14ac:dyDescent="0.3">
      <c r="G351">
        <v>30923</v>
      </c>
      <c r="H351" t="s">
        <v>15</v>
      </c>
      <c r="I351">
        <v>448</v>
      </c>
      <c r="J351">
        <v>0</v>
      </c>
    </row>
    <row r="352" spans="7:10" x14ac:dyDescent="0.3">
      <c r="G352">
        <v>30922</v>
      </c>
      <c r="H352" t="s">
        <v>8</v>
      </c>
      <c r="I352">
        <v>511.5</v>
      </c>
      <c r="J352">
        <v>0</v>
      </c>
    </row>
    <row r="353" spans="7:10" x14ac:dyDescent="0.3">
      <c r="G353">
        <v>30921</v>
      </c>
      <c r="H353" t="s">
        <v>91</v>
      </c>
      <c r="I353">
        <v>649</v>
      </c>
      <c r="J353">
        <v>0</v>
      </c>
    </row>
    <row r="354" spans="7:10" x14ac:dyDescent="0.3">
      <c r="G354">
        <v>30920</v>
      </c>
      <c r="H354" t="s">
        <v>18</v>
      </c>
      <c r="I354">
        <v>558</v>
      </c>
      <c r="J354">
        <v>0</v>
      </c>
    </row>
    <row r="355" spans="7:10" x14ac:dyDescent="0.3">
      <c r="G355">
        <v>30919</v>
      </c>
      <c r="H355" t="s">
        <v>91</v>
      </c>
      <c r="I355">
        <v>1052</v>
      </c>
      <c r="J355">
        <v>0</v>
      </c>
    </row>
    <row r="356" spans="7:10" x14ac:dyDescent="0.3">
      <c r="G356">
        <v>30917</v>
      </c>
      <c r="H356" t="s">
        <v>53</v>
      </c>
      <c r="I356">
        <v>624.65</v>
      </c>
      <c r="J356">
        <v>0</v>
      </c>
    </row>
    <row r="357" spans="7:10" x14ac:dyDescent="0.3">
      <c r="G357">
        <v>30916</v>
      </c>
      <c r="H357" t="s">
        <v>12</v>
      </c>
      <c r="I357">
        <v>502</v>
      </c>
      <c r="J357">
        <v>0</v>
      </c>
    </row>
    <row r="358" spans="7:10" x14ac:dyDescent="0.3">
      <c r="G358">
        <v>30915</v>
      </c>
      <c r="H358" t="s">
        <v>9</v>
      </c>
      <c r="I358">
        <v>0</v>
      </c>
      <c r="J358">
        <v>0</v>
      </c>
    </row>
    <row r="359" spans="7:10" x14ac:dyDescent="0.3">
      <c r="G359">
        <v>30914</v>
      </c>
      <c r="H359" t="s">
        <v>8</v>
      </c>
      <c r="I359">
        <v>631</v>
      </c>
      <c r="J359">
        <v>0</v>
      </c>
    </row>
    <row r="360" spans="7:10" x14ac:dyDescent="0.3">
      <c r="G360">
        <v>30913</v>
      </c>
      <c r="H360" t="s">
        <v>53</v>
      </c>
      <c r="I360">
        <v>1341</v>
      </c>
      <c r="J360">
        <v>0</v>
      </c>
    </row>
    <row r="361" spans="7:10" x14ac:dyDescent="0.3">
      <c r="G361">
        <v>30912</v>
      </c>
      <c r="H361" t="s">
        <v>53</v>
      </c>
      <c r="I361">
        <v>744.6</v>
      </c>
      <c r="J361">
        <v>0</v>
      </c>
    </row>
    <row r="362" spans="7:10" x14ac:dyDescent="0.3">
      <c r="G362">
        <v>30911</v>
      </c>
      <c r="H362" t="s">
        <v>53</v>
      </c>
      <c r="I362">
        <v>785</v>
      </c>
      <c r="J362">
        <v>0</v>
      </c>
    </row>
    <row r="363" spans="7:10" x14ac:dyDescent="0.3">
      <c r="G363">
        <v>30910</v>
      </c>
      <c r="H363" t="s">
        <v>8</v>
      </c>
      <c r="I363">
        <v>1574</v>
      </c>
      <c r="J363">
        <v>0</v>
      </c>
    </row>
    <row r="364" spans="7:10" x14ac:dyDescent="0.3">
      <c r="G364">
        <v>30908</v>
      </c>
      <c r="H364" t="s">
        <v>12</v>
      </c>
      <c r="I364">
        <v>441</v>
      </c>
      <c r="J364">
        <v>441</v>
      </c>
    </row>
    <row r="365" spans="7:10" x14ac:dyDescent="0.3">
      <c r="G365">
        <v>30906</v>
      </c>
      <c r="H365" t="s">
        <v>53</v>
      </c>
      <c r="I365">
        <v>497</v>
      </c>
      <c r="J365">
        <v>0</v>
      </c>
    </row>
    <row r="366" spans="7:10" x14ac:dyDescent="0.3">
      <c r="G366">
        <v>30905</v>
      </c>
      <c r="H366" t="s">
        <v>12</v>
      </c>
      <c r="I366">
        <v>236</v>
      </c>
      <c r="J366">
        <v>0</v>
      </c>
    </row>
    <row r="367" spans="7:10" x14ac:dyDescent="0.3">
      <c r="G367">
        <v>30904</v>
      </c>
      <c r="H367" t="s">
        <v>15</v>
      </c>
      <c r="I367">
        <v>-31</v>
      </c>
      <c r="J367">
        <v>0</v>
      </c>
    </row>
    <row r="368" spans="7:10" x14ac:dyDescent="0.3">
      <c r="G368">
        <v>30902</v>
      </c>
      <c r="H368" t="s">
        <v>15</v>
      </c>
      <c r="I368">
        <v>481</v>
      </c>
      <c r="J368">
        <v>0</v>
      </c>
    </row>
    <row r="369" spans="7:10" x14ac:dyDescent="0.3">
      <c r="G369">
        <v>30901</v>
      </c>
      <c r="H369" t="s">
        <v>18</v>
      </c>
      <c r="I369">
        <v>5013</v>
      </c>
      <c r="J369">
        <v>0</v>
      </c>
    </row>
    <row r="370" spans="7:10" x14ac:dyDescent="0.3">
      <c r="G370">
        <v>30900</v>
      </c>
      <c r="H370" t="s">
        <v>18</v>
      </c>
      <c r="I370">
        <v>1671.5</v>
      </c>
      <c r="J370">
        <v>1671.5</v>
      </c>
    </row>
    <row r="371" spans="7:10" x14ac:dyDescent="0.3">
      <c r="G371">
        <v>30899</v>
      </c>
      <c r="H371" t="s">
        <v>53</v>
      </c>
      <c r="I371">
        <v>907</v>
      </c>
      <c r="J371">
        <v>0</v>
      </c>
    </row>
    <row r="372" spans="7:10" x14ac:dyDescent="0.3">
      <c r="G372">
        <v>30898</v>
      </c>
      <c r="H372" t="s">
        <v>173</v>
      </c>
      <c r="I372">
        <v>648</v>
      </c>
      <c r="J372">
        <v>0</v>
      </c>
    </row>
    <row r="373" spans="7:10" x14ac:dyDescent="0.3">
      <c r="G373">
        <v>30895</v>
      </c>
      <c r="H373" t="s">
        <v>8</v>
      </c>
      <c r="I373">
        <v>0</v>
      </c>
      <c r="J373">
        <v>0</v>
      </c>
    </row>
    <row r="374" spans="7:10" x14ac:dyDescent="0.3">
      <c r="G374">
        <v>30894</v>
      </c>
      <c r="H374" t="s">
        <v>12</v>
      </c>
      <c r="I374">
        <v>467.65</v>
      </c>
      <c r="J374">
        <v>0</v>
      </c>
    </row>
    <row r="375" spans="7:10" x14ac:dyDescent="0.3">
      <c r="G375">
        <v>30893</v>
      </c>
      <c r="H375" t="s">
        <v>12</v>
      </c>
      <c r="I375">
        <v>1090</v>
      </c>
      <c r="J375">
        <v>0</v>
      </c>
    </row>
    <row r="376" spans="7:10" x14ac:dyDescent="0.3">
      <c r="G376">
        <v>30892</v>
      </c>
      <c r="H376" t="s">
        <v>8</v>
      </c>
      <c r="I376">
        <v>0</v>
      </c>
      <c r="J376">
        <v>0</v>
      </c>
    </row>
    <row r="377" spans="7:10" x14ac:dyDescent="0.3">
      <c r="G377">
        <v>30891</v>
      </c>
      <c r="H377" t="s">
        <v>15</v>
      </c>
      <c r="I377">
        <v>422</v>
      </c>
      <c r="J377">
        <v>0</v>
      </c>
    </row>
    <row r="378" spans="7:10" x14ac:dyDescent="0.3">
      <c r="G378">
        <v>30890</v>
      </c>
      <c r="H378" t="s">
        <v>15</v>
      </c>
      <c r="I378">
        <v>85</v>
      </c>
      <c r="J378">
        <v>0</v>
      </c>
    </row>
    <row r="379" spans="7:10" x14ac:dyDescent="0.3">
      <c r="G379">
        <v>30888</v>
      </c>
      <c r="H379" t="s">
        <v>12</v>
      </c>
      <c r="I379">
        <v>2401</v>
      </c>
      <c r="J379">
        <v>0</v>
      </c>
    </row>
    <row r="380" spans="7:10" x14ac:dyDescent="0.3">
      <c r="G380">
        <v>30886</v>
      </c>
      <c r="H380" t="s">
        <v>11</v>
      </c>
      <c r="I380">
        <v>629</v>
      </c>
      <c r="J380">
        <v>0</v>
      </c>
    </row>
    <row r="381" spans="7:10" x14ac:dyDescent="0.3">
      <c r="G381">
        <v>30884</v>
      </c>
      <c r="H381" t="s">
        <v>11</v>
      </c>
      <c r="I381">
        <v>1194.95</v>
      </c>
      <c r="J381">
        <v>0</v>
      </c>
    </row>
    <row r="382" spans="7:10" x14ac:dyDescent="0.3">
      <c r="G382">
        <v>30882</v>
      </c>
      <c r="H382" t="s">
        <v>20</v>
      </c>
      <c r="I382">
        <v>510</v>
      </c>
      <c r="J382">
        <v>0</v>
      </c>
    </row>
    <row r="383" spans="7:10" x14ac:dyDescent="0.3">
      <c r="G383">
        <v>30881</v>
      </c>
      <c r="H383" t="s">
        <v>91</v>
      </c>
      <c r="I383">
        <v>459</v>
      </c>
      <c r="J383">
        <v>0</v>
      </c>
    </row>
    <row r="384" spans="7:10" x14ac:dyDescent="0.3">
      <c r="G384">
        <v>30880</v>
      </c>
      <c r="H384" t="s">
        <v>53</v>
      </c>
      <c r="I384">
        <v>68</v>
      </c>
      <c r="J384">
        <v>0</v>
      </c>
    </row>
    <row r="385" spans="7:10" x14ac:dyDescent="0.3">
      <c r="G385">
        <v>30879</v>
      </c>
      <c r="H385" t="s">
        <v>53</v>
      </c>
      <c r="I385">
        <v>103</v>
      </c>
      <c r="J385">
        <v>0</v>
      </c>
    </row>
    <row r="386" spans="7:10" x14ac:dyDescent="0.3">
      <c r="G386">
        <v>30878</v>
      </c>
      <c r="H386" t="s">
        <v>20</v>
      </c>
      <c r="I386">
        <v>1342</v>
      </c>
      <c r="J386">
        <v>1342</v>
      </c>
    </row>
    <row r="387" spans="7:10" x14ac:dyDescent="0.3">
      <c r="G387">
        <v>30877</v>
      </c>
      <c r="H387" t="s">
        <v>18</v>
      </c>
      <c r="I387">
        <v>532</v>
      </c>
      <c r="J387">
        <v>0</v>
      </c>
    </row>
    <row r="388" spans="7:10" x14ac:dyDescent="0.3">
      <c r="G388">
        <v>30876</v>
      </c>
      <c r="H388" t="s">
        <v>111</v>
      </c>
      <c r="I388">
        <v>0</v>
      </c>
      <c r="J388">
        <v>0</v>
      </c>
    </row>
    <row r="389" spans="7:10" x14ac:dyDescent="0.3">
      <c r="G389">
        <v>30873</v>
      </c>
      <c r="H389" t="s">
        <v>91</v>
      </c>
      <c r="I389">
        <v>565</v>
      </c>
      <c r="J389">
        <v>0</v>
      </c>
    </row>
    <row r="390" spans="7:10" x14ac:dyDescent="0.3">
      <c r="G390">
        <v>30871</v>
      </c>
      <c r="H390" t="s">
        <v>18</v>
      </c>
      <c r="I390">
        <v>510</v>
      </c>
      <c r="J390">
        <v>0</v>
      </c>
    </row>
    <row r="391" spans="7:10" x14ac:dyDescent="0.3">
      <c r="G391">
        <v>30868</v>
      </c>
      <c r="H391" t="s">
        <v>15</v>
      </c>
      <c r="I391">
        <v>504</v>
      </c>
      <c r="J391">
        <v>0</v>
      </c>
    </row>
    <row r="392" spans="7:10" x14ac:dyDescent="0.3">
      <c r="G392">
        <v>30865</v>
      </c>
      <c r="H392" t="s">
        <v>18</v>
      </c>
      <c r="I392">
        <v>575</v>
      </c>
      <c r="J392">
        <v>0</v>
      </c>
    </row>
    <row r="393" spans="7:10" x14ac:dyDescent="0.3">
      <c r="G393">
        <v>30862</v>
      </c>
      <c r="H393" t="s">
        <v>18</v>
      </c>
      <c r="I393">
        <v>752</v>
      </c>
      <c r="J393">
        <v>0</v>
      </c>
    </row>
    <row r="394" spans="7:10" x14ac:dyDescent="0.3">
      <c r="G394">
        <v>30861</v>
      </c>
      <c r="H394" t="s">
        <v>18</v>
      </c>
      <c r="I394">
        <v>471</v>
      </c>
      <c r="J394">
        <v>0</v>
      </c>
    </row>
    <row r="395" spans="7:10" x14ac:dyDescent="0.3">
      <c r="G395">
        <v>30860</v>
      </c>
      <c r="H395" t="s">
        <v>7</v>
      </c>
      <c r="I395">
        <v>0</v>
      </c>
      <c r="J395">
        <v>0</v>
      </c>
    </row>
    <row r="396" spans="7:10" x14ac:dyDescent="0.3">
      <c r="G396">
        <v>30857</v>
      </c>
      <c r="H396" t="s">
        <v>18</v>
      </c>
      <c r="I396">
        <v>505</v>
      </c>
      <c r="J396">
        <v>0</v>
      </c>
    </row>
    <row r="397" spans="7:10" x14ac:dyDescent="0.3">
      <c r="G397">
        <v>30856</v>
      </c>
      <c r="H397" t="s">
        <v>173</v>
      </c>
      <c r="I397">
        <v>600</v>
      </c>
      <c r="J397">
        <v>0</v>
      </c>
    </row>
    <row r="398" spans="7:10" x14ac:dyDescent="0.3">
      <c r="G398">
        <v>30852</v>
      </c>
      <c r="H398" t="s">
        <v>12</v>
      </c>
      <c r="I398">
        <v>683.5</v>
      </c>
      <c r="J398">
        <v>683.5</v>
      </c>
    </row>
    <row r="399" spans="7:10" x14ac:dyDescent="0.3">
      <c r="G399">
        <v>30851</v>
      </c>
      <c r="H399" t="s">
        <v>11</v>
      </c>
      <c r="I399">
        <v>23</v>
      </c>
      <c r="J399">
        <v>0</v>
      </c>
    </row>
    <row r="400" spans="7:10" x14ac:dyDescent="0.3">
      <c r="G400">
        <v>30848</v>
      </c>
      <c r="H400" t="s">
        <v>20</v>
      </c>
      <c r="I400">
        <v>699</v>
      </c>
      <c r="J400">
        <v>0</v>
      </c>
    </row>
    <row r="401" spans="7:10" x14ac:dyDescent="0.3">
      <c r="G401">
        <v>30847</v>
      </c>
      <c r="H401" t="s">
        <v>12</v>
      </c>
      <c r="I401">
        <v>538</v>
      </c>
      <c r="J401">
        <v>0</v>
      </c>
    </row>
    <row r="402" spans="7:10" x14ac:dyDescent="0.3">
      <c r="G402">
        <v>30842</v>
      </c>
      <c r="H402" t="s">
        <v>20</v>
      </c>
      <c r="I402">
        <v>1018</v>
      </c>
      <c r="J402">
        <v>0</v>
      </c>
    </row>
    <row r="403" spans="7:10" x14ac:dyDescent="0.3">
      <c r="G403">
        <v>30841</v>
      </c>
      <c r="H403" t="s">
        <v>119</v>
      </c>
      <c r="I403">
        <v>211</v>
      </c>
      <c r="J403">
        <v>0</v>
      </c>
    </row>
    <row r="404" spans="7:10" x14ac:dyDescent="0.3">
      <c r="G404">
        <v>30839</v>
      </c>
      <c r="H404" t="s">
        <v>7</v>
      </c>
      <c r="I404">
        <v>0</v>
      </c>
      <c r="J404">
        <v>0</v>
      </c>
    </row>
    <row r="405" spans="7:10" x14ac:dyDescent="0.3">
      <c r="G405">
        <v>30836</v>
      </c>
      <c r="H405" t="s">
        <v>11</v>
      </c>
      <c r="I405">
        <v>0</v>
      </c>
      <c r="J405">
        <v>0</v>
      </c>
    </row>
    <row r="406" spans="7:10" x14ac:dyDescent="0.3">
      <c r="G406">
        <v>30834</v>
      </c>
      <c r="H406" t="s">
        <v>11</v>
      </c>
      <c r="I406">
        <v>0</v>
      </c>
      <c r="J406">
        <v>0</v>
      </c>
    </row>
    <row r="407" spans="7:10" x14ac:dyDescent="0.3">
      <c r="G407">
        <v>30832</v>
      </c>
      <c r="H407" t="s">
        <v>18</v>
      </c>
      <c r="I407">
        <v>1022</v>
      </c>
      <c r="J407">
        <v>0</v>
      </c>
    </row>
    <row r="408" spans="7:10" x14ac:dyDescent="0.3">
      <c r="G408">
        <v>30830</v>
      </c>
      <c r="H408" t="s">
        <v>20</v>
      </c>
      <c r="I408">
        <v>473</v>
      </c>
      <c r="J408">
        <v>0</v>
      </c>
    </row>
    <row r="409" spans="7:10" x14ac:dyDescent="0.3">
      <c r="G409">
        <v>30820</v>
      </c>
      <c r="H409" t="s">
        <v>18</v>
      </c>
      <c r="I409">
        <v>1217</v>
      </c>
      <c r="J409">
        <v>0</v>
      </c>
    </row>
    <row r="410" spans="7:10" x14ac:dyDescent="0.3">
      <c r="G410">
        <v>30819</v>
      </c>
      <c r="H410" t="s">
        <v>173</v>
      </c>
      <c r="I410">
        <v>238</v>
      </c>
      <c r="J410">
        <v>0</v>
      </c>
    </row>
    <row r="411" spans="7:10" x14ac:dyDescent="0.3">
      <c r="G411">
        <v>30818</v>
      </c>
      <c r="H411" t="s">
        <v>15</v>
      </c>
      <c r="I411">
        <v>572</v>
      </c>
      <c r="J411">
        <v>0</v>
      </c>
    </row>
    <row r="412" spans="7:10" x14ac:dyDescent="0.3">
      <c r="G412">
        <v>30814</v>
      </c>
      <c r="H412" t="s">
        <v>20</v>
      </c>
      <c r="I412">
        <v>608</v>
      </c>
      <c r="J412">
        <v>0</v>
      </c>
    </row>
    <row r="413" spans="7:10" x14ac:dyDescent="0.3">
      <c r="G413">
        <v>30807</v>
      </c>
      <c r="H413" t="s">
        <v>15</v>
      </c>
      <c r="I413">
        <v>74</v>
      </c>
      <c r="J413">
        <v>0</v>
      </c>
    </row>
    <row r="414" spans="7:10" x14ac:dyDescent="0.3">
      <c r="G414">
        <v>30805</v>
      </c>
      <c r="H414" t="s">
        <v>133</v>
      </c>
      <c r="I414">
        <v>0</v>
      </c>
      <c r="J414">
        <v>0</v>
      </c>
    </row>
    <row r="415" spans="7:10" x14ac:dyDescent="0.3">
      <c r="G415">
        <v>30799</v>
      </c>
      <c r="H415" t="s">
        <v>8</v>
      </c>
      <c r="I415">
        <v>1464.7</v>
      </c>
      <c r="J415">
        <v>0</v>
      </c>
    </row>
    <row r="416" spans="7:10" x14ac:dyDescent="0.3">
      <c r="G416">
        <v>30798</v>
      </c>
      <c r="H416" t="s">
        <v>18</v>
      </c>
      <c r="I416">
        <v>68</v>
      </c>
      <c r="J416">
        <v>0</v>
      </c>
    </row>
    <row r="417" spans="7:10" x14ac:dyDescent="0.3">
      <c r="G417">
        <v>30792</v>
      </c>
      <c r="H417" t="s">
        <v>15</v>
      </c>
      <c r="I417">
        <v>38</v>
      </c>
      <c r="J417">
        <v>0</v>
      </c>
    </row>
    <row r="418" spans="7:10" x14ac:dyDescent="0.3">
      <c r="G418">
        <v>30788</v>
      </c>
      <c r="H418" t="s">
        <v>20</v>
      </c>
      <c r="I418">
        <v>935</v>
      </c>
      <c r="J418">
        <v>0</v>
      </c>
    </row>
    <row r="419" spans="7:10" x14ac:dyDescent="0.3">
      <c r="G419">
        <v>30787</v>
      </c>
      <c r="H419" t="s">
        <v>119</v>
      </c>
      <c r="I419">
        <v>695</v>
      </c>
      <c r="J419">
        <v>0</v>
      </c>
    </row>
    <row r="420" spans="7:10" x14ac:dyDescent="0.3">
      <c r="G420">
        <v>30776</v>
      </c>
      <c r="H420" t="s">
        <v>18</v>
      </c>
      <c r="I420">
        <v>705</v>
      </c>
      <c r="J420">
        <v>0</v>
      </c>
    </row>
    <row r="421" spans="7:10" x14ac:dyDescent="0.3">
      <c r="G421">
        <v>30772</v>
      </c>
      <c r="H421" t="s">
        <v>15</v>
      </c>
      <c r="I421">
        <v>1072</v>
      </c>
      <c r="J421">
        <v>0</v>
      </c>
    </row>
    <row r="422" spans="7:10" x14ac:dyDescent="0.3">
      <c r="G422">
        <v>30769</v>
      </c>
      <c r="H422" t="s">
        <v>91</v>
      </c>
      <c r="I422">
        <v>173</v>
      </c>
      <c r="J422">
        <v>0</v>
      </c>
    </row>
    <row r="423" spans="7:10" x14ac:dyDescent="0.3">
      <c r="G423">
        <v>30765</v>
      </c>
      <c r="H423" t="s">
        <v>15</v>
      </c>
      <c r="I423">
        <v>27</v>
      </c>
      <c r="J423">
        <v>0</v>
      </c>
    </row>
    <row r="424" spans="7:10" x14ac:dyDescent="0.3">
      <c r="G424">
        <v>30761</v>
      </c>
      <c r="H424" t="s">
        <v>173</v>
      </c>
      <c r="I424">
        <v>492</v>
      </c>
      <c r="J424">
        <v>0</v>
      </c>
    </row>
    <row r="425" spans="7:10" x14ac:dyDescent="0.3">
      <c r="G425">
        <v>30760</v>
      </c>
      <c r="H425" t="s">
        <v>7</v>
      </c>
      <c r="I425">
        <v>0</v>
      </c>
      <c r="J425">
        <v>0</v>
      </c>
    </row>
    <row r="426" spans="7:10" x14ac:dyDescent="0.3">
      <c r="G426">
        <v>30759</v>
      </c>
      <c r="H426" t="s">
        <v>173</v>
      </c>
      <c r="I426">
        <v>453</v>
      </c>
      <c r="J426">
        <v>0</v>
      </c>
    </row>
    <row r="427" spans="7:10" x14ac:dyDescent="0.3">
      <c r="G427">
        <v>30756</v>
      </c>
      <c r="H427" t="s">
        <v>7</v>
      </c>
      <c r="I427">
        <v>0</v>
      </c>
      <c r="J427">
        <v>0</v>
      </c>
    </row>
    <row r="428" spans="7:10" x14ac:dyDescent="0.3">
      <c r="G428">
        <v>30752</v>
      </c>
      <c r="H428" t="s">
        <v>12</v>
      </c>
      <c r="I428">
        <v>686</v>
      </c>
      <c r="J428">
        <v>0</v>
      </c>
    </row>
    <row r="429" spans="7:10" x14ac:dyDescent="0.3">
      <c r="G429">
        <v>30750</v>
      </c>
      <c r="H429" t="s">
        <v>15</v>
      </c>
      <c r="I429">
        <v>522</v>
      </c>
      <c r="J429">
        <v>0</v>
      </c>
    </row>
    <row r="430" spans="7:10" x14ac:dyDescent="0.3">
      <c r="G430">
        <v>30747</v>
      </c>
      <c r="H430" t="s">
        <v>8</v>
      </c>
      <c r="I430">
        <v>2783.8</v>
      </c>
      <c r="J430">
        <v>0</v>
      </c>
    </row>
    <row r="431" spans="7:10" x14ac:dyDescent="0.3">
      <c r="G431">
        <v>30746</v>
      </c>
      <c r="H431" t="s">
        <v>15</v>
      </c>
      <c r="I431">
        <v>50</v>
      </c>
      <c r="J431">
        <v>50</v>
      </c>
    </row>
    <row r="432" spans="7:10" x14ac:dyDescent="0.3">
      <c r="G432">
        <v>30743</v>
      </c>
      <c r="H432" t="s">
        <v>18</v>
      </c>
      <c r="I432">
        <v>2107</v>
      </c>
      <c r="J432">
        <v>0</v>
      </c>
    </row>
    <row r="433" spans="7:10" x14ac:dyDescent="0.3">
      <c r="G433">
        <v>30737</v>
      </c>
      <c r="H433" t="s">
        <v>11</v>
      </c>
      <c r="I433">
        <v>0</v>
      </c>
      <c r="J433">
        <v>0</v>
      </c>
    </row>
    <row r="434" spans="7:10" x14ac:dyDescent="0.3">
      <c r="G434">
        <v>30736</v>
      </c>
      <c r="H434" t="s">
        <v>11</v>
      </c>
      <c r="I434">
        <v>0</v>
      </c>
      <c r="J434">
        <v>0</v>
      </c>
    </row>
    <row r="435" spans="7:10" x14ac:dyDescent="0.3">
      <c r="G435">
        <v>30735</v>
      </c>
      <c r="H435" t="s">
        <v>15</v>
      </c>
      <c r="I435">
        <v>41</v>
      </c>
      <c r="J435">
        <v>0</v>
      </c>
    </row>
    <row r="436" spans="7:10" x14ac:dyDescent="0.3">
      <c r="G436">
        <v>30734</v>
      </c>
      <c r="H436" t="s">
        <v>173</v>
      </c>
      <c r="I436">
        <v>359</v>
      </c>
      <c r="J436">
        <v>0</v>
      </c>
    </row>
    <row r="437" spans="7:10" x14ac:dyDescent="0.3">
      <c r="G437">
        <v>30723</v>
      </c>
      <c r="H437" t="s">
        <v>15</v>
      </c>
      <c r="I437">
        <v>0</v>
      </c>
      <c r="J437">
        <v>0</v>
      </c>
    </row>
    <row r="438" spans="7:10" x14ac:dyDescent="0.3">
      <c r="G438">
        <v>30720</v>
      </c>
      <c r="H438" t="s">
        <v>173</v>
      </c>
      <c r="I438">
        <v>69</v>
      </c>
      <c r="J438">
        <v>69</v>
      </c>
    </row>
    <row r="439" spans="7:10" x14ac:dyDescent="0.3">
      <c r="G439">
        <v>30717</v>
      </c>
      <c r="H439" t="s">
        <v>15</v>
      </c>
      <c r="I439">
        <v>468</v>
      </c>
      <c r="J439">
        <v>0</v>
      </c>
    </row>
    <row r="440" spans="7:10" x14ac:dyDescent="0.3">
      <c r="G440">
        <v>30716</v>
      </c>
      <c r="H440" t="s">
        <v>173</v>
      </c>
      <c r="I440">
        <v>242</v>
      </c>
      <c r="J440">
        <v>0</v>
      </c>
    </row>
    <row r="441" spans="7:10" x14ac:dyDescent="0.3">
      <c r="G441">
        <v>30706</v>
      </c>
      <c r="H441" t="s">
        <v>18</v>
      </c>
      <c r="I441">
        <v>4454</v>
      </c>
      <c r="J441">
        <v>0</v>
      </c>
    </row>
    <row r="442" spans="7:10" x14ac:dyDescent="0.3">
      <c r="G442">
        <v>30701</v>
      </c>
      <c r="H442" t="s">
        <v>18</v>
      </c>
      <c r="I442">
        <v>1013</v>
      </c>
      <c r="J442">
        <v>0</v>
      </c>
    </row>
    <row r="443" spans="7:10" x14ac:dyDescent="0.3">
      <c r="G443">
        <v>30698</v>
      </c>
      <c r="H443" t="s">
        <v>7</v>
      </c>
      <c r="I443">
        <v>0</v>
      </c>
      <c r="J443">
        <v>0</v>
      </c>
    </row>
    <row r="444" spans="7:10" x14ac:dyDescent="0.3">
      <c r="G444">
        <v>30688</v>
      </c>
      <c r="H444" t="s">
        <v>20</v>
      </c>
      <c r="I444">
        <v>515</v>
      </c>
      <c r="J444">
        <v>515</v>
      </c>
    </row>
    <row r="445" spans="7:10" x14ac:dyDescent="0.3">
      <c r="G445">
        <v>30687</v>
      </c>
      <c r="H445" t="s">
        <v>7</v>
      </c>
      <c r="I445">
        <v>0</v>
      </c>
      <c r="J445">
        <v>0</v>
      </c>
    </row>
    <row r="446" spans="7:10" x14ac:dyDescent="0.3">
      <c r="G446">
        <v>30671</v>
      </c>
      <c r="H446" t="s">
        <v>7</v>
      </c>
      <c r="I446">
        <v>0</v>
      </c>
      <c r="J446">
        <v>0</v>
      </c>
    </row>
    <row r="447" spans="7:10" x14ac:dyDescent="0.3">
      <c r="G447">
        <v>30669</v>
      </c>
      <c r="H447" t="s">
        <v>7</v>
      </c>
      <c r="I447">
        <v>0</v>
      </c>
      <c r="J447">
        <v>0</v>
      </c>
    </row>
    <row r="448" spans="7:10" x14ac:dyDescent="0.3">
      <c r="G448">
        <v>30666</v>
      </c>
      <c r="H448" t="s">
        <v>18</v>
      </c>
      <c r="I448">
        <v>456</v>
      </c>
      <c r="J448">
        <v>0</v>
      </c>
    </row>
    <row r="449" spans="7:10" x14ac:dyDescent="0.3">
      <c r="G449">
        <v>30662</v>
      </c>
      <c r="H449" t="s">
        <v>7</v>
      </c>
      <c r="I449">
        <v>0</v>
      </c>
      <c r="J449">
        <v>0</v>
      </c>
    </row>
    <row r="450" spans="7:10" x14ac:dyDescent="0.3">
      <c r="G450">
        <v>30660</v>
      </c>
      <c r="H450" t="s">
        <v>15</v>
      </c>
      <c r="I450">
        <v>-31</v>
      </c>
      <c r="J450">
        <v>0</v>
      </c>
    </row>
    <row r="451" spans="7:10" x14ac:dyDescent="0.3">
      <c r="G451">
        <v>30657</v>
      </c>
      <c r="H451" t="s">
        <v>8</v>
      </c>
      <c r="I451">
        <v>0</v>
      </c>
      <c r="J451">
        <v>0</v>
      </c>
    </row>
    <row r="452" spans="7:10" x14ac:dyDescent="0.3">
      <c r="G452">
        <v>30655</v>
      </c>
      <c r="H452" t="s">
        <v>8</v>
      </c>
      <c r="I452">
        <v>0</v>
      </c>
      <c r="J452">
        <v>0</v>
      </c>
    </row>
    <row r="453" spans="7:10" x14ac:dyDescent="0.3">
      <c r="G453">
        <v>30652</v>
      </c>
      <c r="H453" t="s">
        <v>173</v>
      </c>
      <c r="I453">
        <v>456</v>
      </c>
      <c r="J453">
        <v>0</v>
      </c>
    </row>
    <row r="454" spans="7:10" x14ac:dyDescent="0.3">
      <c r="G454">
        <v>30646</v>
      </c>
      <c r="H454" t="s">
        <v>15</v>
      </c>
      <c r="I454">
        <v>0</v>
      </c>
      <c r="J454">
        <v>0</v>
      </c>
    </row>
    <row r="455" spans="7:10" x14ac:dyDescent="0.3">
      <c r="G455">
        <v>30643</v>
      </c>
      <c r="H455" t="s">
        <v>11</v>
      </c>
      <c r="I455">
        <v>23</v>
      </c>
      <c r="J455">
        <v>0</v>
      </c>
    </row>
    <row r="456" spans="7:10" x14ac:dyDescent="0.3">
      <c r="G456">
        <v>30636</v>
      </c>
      <c r="H456" t="s">
        <v>173</v>
      </c>
      <c r="I456">
        <v>212</v>
      </c>
      <c r="J456">
        <v>0</v>
      </c>
    </row>
    <row r="457" spans="7:10" x14ac:dyDescent="0.3">
      <c r="G457">
        <v>30632</v>
      </c>
      <c r="H457" t="s">
        <v>91</v>
      </c>
      <c r="I457">
        <v>546</v>
      </c>
      <c r="J457">
        <v>0</v>
      </c>
    </row>
    <row r="458" spans="7:10" x14ac:dyDescent="0.3">
      <c r="G458">
        <v>30631</v>
      </c>
      <c r="H458" t="s">
        <v>91</v>
      </c>
      <c r="I458">
        <v>120</v>
      </c>
      <c r="J458">
        <v>0</v>
      </c>
    </row>
    <row r="459" spans="7:10" x14ac:dyDescent="0.3">
      <c r="G459">
        <v>30625</v>
      </c>
      <c r="H459" t="s">
        <v>187</v>
      </c>
      <c r="I459">
        <v>1821</v>
      </c>
      <c r="J459">
        <v>0</v>
      </c>
    </row>
    <row r="460" spans="7:10" x14ac:dyDescent="0.3">
      <c r="G460">
        <v>30615</v>
      </c>
      <c r="H460" t="s">
        <v>91</v>
      </c>
      <c r="I460">
        <v>690</v>
      </c>
      <c r="J460">
        <v>0</v>
      </c>
    </row>
    <row r="461" spans="7:10" x14ac:dyDescent="0.3">
      <c r="G461">
        <v>30605</v>
      </c>
      <c r="H461" t="s">
        <v>8</v>
      </c>
      <c r="I461">
        <v>0</v>
      </c>
      <c r="J461">
        <v>0</v>
      </c>
    </row>
    <row r="462" spans="7:10" x14ac:dyDescent="0.3">
      <c r="G462">
        <v>30590</v>
      </c>
      <c r="H462" t="s">
        <v>91</v>
      </c>
      <c r="I462">
        <v>578.5</v>
      </c>
      <c r="J462">
        <v>0</v>
      </c>
    </row>
    <row r="463" spans="7:10" x14ac:dyDescent="0.3">
      <c r="G463">
        <v>30586</v>
      </c>
      <c r="H463" t="s">
        <v>7</v>
      </c>
      <c r="I463">
        <v>0</v>
      </c>
      <c r="J463">
        <v>0</v>
      </c>
    </row>
    <row r="464" spans="7:10" x14ac:dyDescent="0.3">
      <c r="G464">
        <v>30584</v>
      </c>
      <c r="H464" t="s">
        <v>91</v>
      </c>
      <c r="I464">
        <v>1384</v>
      </c>
      <c r="J464">
        <v>0</v>
      </c>
    </row>
    <row r="465" spans="7:10" x14ac:dyDescent="0.3">
      <c r="G465">
        <v>30581</v>
      </c>
      <c r="H465" t="s">
        <v>91</v>
      </c>
      <c r="I465">
        <v>488</v>
      </c>
      <c r="J465">
        <v>0</v>
      </c>
    </row>
    <row r="466" spans="7:10" x14ac:dyDescent="0.3">
      <c r="G466">
        <v>30571</v>
      </c>
      <c r="H466" t="s">
        <v>7</v>
      </c>
      <c r="I466">
        <v>0</v>
      </c>
      <c r="J466">
        <v>0</v>
      </c>
    </row>
    <row r="467" spans="7:10" x14ac:dyDescent="0.3">
      <c r="G467">
        <v>30554</v>
      </c>
      <c r="H467" t="s">
        <v>7</v>
      </c>
      <c r="I467">
        <v>0</v>
      </c>
      <c r="J467">
        <v>0</v>
      </c>
    </row>
    <row r="468" spans="7:10" x14ac:dyDescent="0.3">
      <c r="G468">
        <v>30552</v>
      </c>
      <c r="H468" t="s">
        <v>20</v>
      </c>
      <c r="I468">
        <v>-5</v>
      </c>
      <c r="J468">
        <v>0</v>
      </c>
    </row>
    <row r="469" spans="7:10" x14ac:dyDescent="0.3">
      <c r="G469">
        <v>30541</v>
      </c>
      <c r="H469" t="s">
        <v>173</v>
      </c>
      <c r="I469">
        <v>512</v>
      </c>
      <c r="J469">
        <v>0</v>
      </c>
    </row>
    <row r="470" spans="7:10" x14ac:dyDescent="0.3">
      <c r="G470">
        <v>30508</v>
      </c>
      <c r="H470" t="s">
        <v>91</v>
      </c>
      <c r="I470">
        <v>0</v>
      </c>
      <c r="J470">
        <v>0</v>
      </c>
    </row>
    <row r="471" spans="7:10" x14ac:dyDescent="0.3">
      <c r="G471">
        <v>30505</v>
      </c>
      <c r="H471" t="s">
        <v>7</v>
      </c>
      <c r="I471">
        <v>0</v>
      </c>
      <c r="J471">
        <v>0</v>
      </c>
    </row>
    <row r="472" spans="7:10" x14ac:dyDescent="0.3">
      <c r="G472">
        <v>30502</v>
      </c>
      <c r="H472" t="s">
        <v>91</v>
      </c>
      <c r="I472">
        <v>894</v>
      </c>
      <c r="J472">
        <v>0</v>
      </c>
    </row>
    <row r="473" spans="7:10" x14ac:dyDescent="0.3">
      <c r="G473">
        <v>30501</v>
      </c>
      <c r="H473" t="s">
        <v>8</v>
      </c>
      <c r="I473">
        <v>0</v>
      </c>
      <c r="J473">
        <v>0</v>
      </c>
    </row>
    <row r="474" spans="7:10" x14ac:dyDescent="0.3">
      <c r="G474">
        <v>30499</v>
      </c>
      <c r="H474" t="s">
        <v>7</v>
      </c>
      <c r="I474">
        <v>0</v>
      </c>
      <c r="J474">
        <v>0</v>
      </c>
    </row>
    <row r="475" spans="7:10" x14ac:dyDescent="0.3">
      <c r="G475">
        <v>30484</v>
      </c>
      <c r="H475" t="s">
        <v>20</v>
      </c>
      <c r="I475">
        <v>0</v>
      </c>
      <c r="J475">
        <v>0</v>
      </c>
    </row>
    <row r="476" spans="7:10" x14ac:dyDescent="0.3">
      <c r="G476">
        <v>30482</v>
      </c>
      <c r="H476" t="s">
        <v>15</v>
      </c>
      <c r="I476">
        <v>-5</v>
      </c>
      <c r="J476">
        <v>0</v>
      </c>
    </row>
    <row r="477" spans="7:10" x14ac:dyDescent="0.3">
      <c r="G477">
        <v>30465</v>
      </c>
      <c r="H477" t="s">
        <v>91</v>
      </c>
      <c r="I477">
        <v>292</v>
      </c>
      <c r="J477">
        <v>0</v>
      </c>
    </row>
    <row r="478" spans="7:10" x14ac:dyDescent="0.3">
      <c r="G478">
        <v>30425</v>
      </c>
      <c r="H478" t="s">
        <v>91</v>
      </c>
      <c r="I478">
        <v>451</v>
      </c>
      <c r="J478">
        <v>0</v>
      </c>
    </row>
    <row r="479" spans="7:10" x14ac:dyDescent="0.3">
      <c r="G479">
        <v>30395</v>
      </c>
      <c r="H479" t="s">
        <v>15</v>
      </c>
      <c r="I479">
        <v>0</v>
      </c>
      <c r="J479">
        <v>0</v>
      </c>
    </row>
    <row r="480" spans="7:10" x14ac:dyDescent="0.3">
      <c r="G480">
        <v>30368</v>
      </c>
      <c r="H480" t="s">
        <v>91</v>
      </c>
      <c r="I480">
        <v>1501</v>
      </c>
      <c r="J480">
        <v>0</v>
      </c>
    </row>
    <row r="481" spans="7:10" x14ac:dyDescent="0.3">
      <c r="G481">
        <v>30223</v>
      </c>
      <c r="H481" t="s">
        <v>11</v>
      </c>
      <c r="I481">
        <v>689</v>
      </c>
      <c r="J481">
        <v>0</v>
      </c>
    </row>
    <row r="482" spans="7:10" x14ac:dyDescent="0.3">
      <c r="G482">
        <v>30208</v>
      </c>
      <c r="H482" t="s">
        <v>18</v>
      </c>
      <c r="I482">
        <v>0</v>
      </c>
      <c r="J482">
        <v>0</v>
      </c>
    </row>
    <row r="483" spans="7:10" x14ac:dyDescent="0.3">
      <c r="G483">
        <v>30195</v>
      </c>
      <c r="H483" t="s">
        <v>20</v>
      </c>
      <c r="I483">
        <v>-39</v>
      </c>
      <c r="J483">
        <v>0</v>
      </c>
    </row>
  </sheetData>
  <conditionalFormatting sqref="A1:A1048576">
    <cfRule type="duplicateValues" dxfId="81" priority="1"/>
  </conditionalFormatting>
  <pageMargins left="0.7" right="0.7" top="0.75" bottom="0.75" header="0.3" footer="0.3"/>
  <tableParts count="2">
    <tablePart r:id="rId2"/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C967B-6DEC-4A62-9293-E90D02851AF7}">
  <dimension ref="A2:O248"/>
  <sheetViews>
    <sheetView workbookViewId="0">
      <selection activeCell="M2" sqref="M2"/>
    </sheetView>
  </sheetViews>
  <sheetFormatPr defaultRowHeight="15.6" x14ac:dyDescent="0.3"/>
  <cols>
    <col min="3" max="3" width="9.5546875" customWidth="1"/>
    <col min="10" max="10" width="9.5546875" customWidth="1"/>
    <col min="13" max="15" width="8.77734375" style="166" customWidth="1"/>
  </cols>
  <sheetData>
    <row r="2" spans="1:15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  <c r="M2" s="165" t="s">
        <v>0</v>
      </c>
      <c r="N2" s="166" t="s">
        <v>28</v>
      </c>
    </row>
    <row r="3" spans="1:15" x14ac:dyDescent="0.3">
      <c r="A3">
        <v>31327</v>
      </c>
      <c r="B3" t="s">
        <v>1</v>
      </c>
      <c r="C3">
        <f>VLOOKUP(A3,Table103[],3,FALSE)</f>
        <v>450</v>
      </c>
      <c r="D3">
        <f>VLOOKUP(A3,Table103[],4,FALSE)</f>
        <v>0</v>
      </c>
      <c r="H3">
        <v>31431</v>
      </c>
      <c r="I3" t="s">
        <v>173</v>
      </c>
      <c r="J3">
        <v>592</v>
      </c>
      <c r="K3">
        <v>592</v>
      </c>
    </row>
    <row r="4" spans="1:15" x14ac:dyDescent="0.3">
      <c r="A4">
        <v>31345</v>
      </c>
      <c r="B4" t="s">
        <v>1</v>
      </c>
      <c r="C4">
        <f>VLOOKUP(A4,Table103[],3,FALSE)</f>
        <v>561</v>
      </c>
      <c r="D4">
        <f>VLOOKUP(A4,Table103[],4,FALSE)</f>
        <v>0</v>
      </c>
      <c r="H4">
        <v>31430</v>
      </c>
      <c r="I4" t="s">
        <v>12</v>
      </c>
      <c r="J4">
        <v>644.6</v>
      </c>
      <c r="K4">
        <v>644.6</v>
      </c>
      <c r="M4" s="165" t="s">
        <v>29</v>
      </c>
      <c r="N4" s="166" t="s">
        <v>31</v>
      </c>
      <c r="O4" s="166" t="s">
        <v>32</v>
      </c>
    </row>
    <row r="5" spans="1:15" x14ac:dyDescent="0.3">
      <c r="A5">
        <v>31349</v>
      </c>
      <c r="B5" t="s">
        <v>1</v>
      </c>
      <c r="C5">
        <f>VLOOKUP(A5,Table103[],3,FALSE)</f>
        <v>488</v>
      </c>
      <c r="D5">
        <f>VLOOKUP(A5,Table103[],4,FALSE)</f>
        <v>488</v>
      </c>
      <c r="H5">
        <v>31429</v>
      </c>
      <c r="I5" t="s">
        <v>133</v>
      </c>
      <c r="J5">
        <v>827</v>
      </c>
      <c r="K5">
        <v>0</v>
      </c>
      <c r="M5" s="167">
        <v>31117</v>
      </c>
      <c r="N5" s="168">
        <v>562</v>
      </c>
      <c r="O5" s="168">
        <v>0</v>
      </c>
    </row>
    <row r="6" spans="1:15" x14ac:dyDescent="0.3">
      <c r="A6">
        <v>31167</v>
      </c>
      <c r="B6" t="s">
        <v>1</v>
      </c>
      <c r="C6">
        <f>VLOOKUP(A6,Table103[],3,FALSE)</f>
        <v>0</v>
      </c>
      <c r="D6">
        <f>VLOOKUP(A6,Table103[],4,FALSE)</f>
        <v>0</v>
      </c>
      <c r="H6">
        <v>31427</v>
      </c>
      <c r="I6" t="s">
        <v>187</v>
      </c>
      <c r="J6">
        <v>430</v>
      </c>
      <c r="K6">
        <v>430</v>
      </c>
      <c r="M6" s="167">
        <v>31137</v>
      </c>
      <c r="N6" s="168">
        <v>885</v>
      </c>
      <c r="O6" s="168">
        <v>0</v>
      </c>
    </row>
    <row r="7" spans="1:15" x14ac:dyDescent="0.3">
      <c r="A7">
        <v>31360</v>
      </c>
      <c r="B7" t="s">
        <v>1</v>
      </c>
      <c r="C7">
        <f>VLOOKUP(A7,Table103[],3,FALSE)</f>
        <v>461</v>
      </c>
      <c r="D7">
        <f>VLOOKUP(A7,Table103[],4,FALSE)</f>
        <v>0</v>
      </c>
      <c r="H7">
        <v>31426</v>
      </c>
      <c r="I7" t="s">
        <v>133</v>
      </c>
      <c r="J7">
        <v>557</v>
      </c>
      <c r="K7">
        <v>0</v>
      </c>
      <c r="M7" s="167">
        <v>31167</v>
      </c>
      <c r="N7" s="168">
        <v>0</v>
      </c>
      <c r="O7" s="168">
        <v>0</v>
      </c>
    </row>
    <row r="8" spans="1:15" x14ac:dyDescent="0.3">
      <c r="A8">
        <v>31358</v>
      </c>
      <c r="B8" t="s">
        <v>1</v>
      </c>
      <c r="C8">
        <f>VLOOKUP(A8,Table103[],3,FALSE)</f>
        <v>1009</v>
      </c>
      <c r="D8">
        <f>VLOOKUP(A8,Table103[],4,FALSE)</f>
        <v>0</v>
      </c>
      <c r="H8">
        <v>31425</v>
      </c>
      <c r="I8" t="s">
        <v>8</v>
      </c>
      <c r="J8">
        <v>546</v>
      </c>
      <c r="K8">
        <v>0</v>
      </c>
      <c r="M8" s="167">
        <v>31169</v>
      </c>
      <c r="N8" s="168">
        <v>40</v>
      </c>
      <c r="O8" s="168">
        <v>0</v>
      </c>
    </row>
    <row r="9" spans="1:15" x14ac:dyDescent="0.3">
      <c r="A9">
        <v>31333</v>
      </c>
      <c r="B9" t="s">
        <v>1</v>
      </c>
      <c r="C9">
        <f>VLOOKUP(A9,Table103[],3,FALSE)</f>
        <v>491</v>
      </c>
      <c r="D9">
        <f>VLOOKUP(A9,Table103[],4,FALSE)</f>
        <v>491</v>
      </c>
      <c r="H9">
        <v>31424</v>
      </c>
      <c r="I9" t="s">
        <v>8</v>
      </c>
      <c r="J9">
        <v>1025.5</v>
      </c>
      <c r="K9">
        <v>0</v>
      </c>
      <c r="M9" s="167">
        <v>31202</v>
      </c>
      <c r="N9" s="168">
        <v>1811</v>
      </c>
      <c r="O9" s="168">
        <v>0</v>
      </c>
    </row>
    <row r="10" spans="1:15" x14ac:dyDescent="0.3">
      <c r="A10">
        <v>31347</v>
      </c>
      <c r="B10" t="s">
        <v>1</v>
      </c>
      <c r="C10">
        <f>VLOOKUP(A10,Table103[],3,FALSE)</f>
        <v>610</v>
      </c>
      <c r="D10">
        <f>VLOOKUP(A10,Table103[],4,FALSE)</f>
        <v>0</v>
      </c>
      <c r="H10">
        <v>31423</v>
      </c>
      <c r="I10" t="s">
        <v>133</v>
      </c>
      <c r="J10">
        <v>509</v>
      </c>
      <c r="K10">
        <v>0</v>
      </c>
      <c r="M10" s="167">
        <v>31212</v>
      </c>
      <c r="N10" s="168">
        <v>602</v>
      </c>
      <c r="O10" s="168">
        <v>0</v>
      </c>
    </row>
    <row r="11" spans="1:15" x14ac:dyDescent="0.3">
      <c r="A11">
        <v>31336</v>
      </c>
      <c r="B11" t="s">
        <v>1</v>
      </c>
      <c r="C11">
        <f>VLOOKUP(A11,Table103[],3,FALSE)</f>
        <v>295</v>
      </c>
      <c r="D11">
        <f>VLOOKUP(A11,Table103[],4,FALSE)</f>
        <v>0</v>
      </c>
      <c r="H11">
        <v>31422</v>
      </c>
      <c r="I11" t="s">
        <v>21</v>
      </c>
      <c r="J11">
        <v>117</v>
      </c>
      <c r="K11">
        <v>0</v>
      </c>
      <c r="M11" s="167">
        <v>31226</v>
      </c>
      <c r="N11" s="168">
        <v>0</v>
      </c>
      <c r="O11" s="168">
        <v>0</v>
      </c>
    </row>
    <row r="12" spans="1:15" x14ac:dyDescent="0.3">
      <c r="A12">
        <v>31323</v>
      </c>
      <c r="B12" t="s">
        <v>1</v>
      </c>
      <c r="C12">
        <f>VLOOKUP(A12,Table103[],3,FALSE)</f>
        <v>438</v>
      </c>
      <c r="D12">
        <f>VLOOKUP(A12,Table103[],4,FALSE)</f>
        <v>438</v>
      </c>
      <c r="H12">
        <v>31421</v>
      </c>
      <c r="I12" t="s">
        <v>133</v>
      </c>
      <c r="J12">
        <v>576</v>
      </c>
      <c r="K12">
        <v>0</v>
      </c>
      <c r="M12" s="167">
        <v>31233</v>
      </c>
      <c r="N12" s="168">
        <v>519</v>
      </c>
      <c r="O12" s="168">
        <v>0</v>
      </c>
    </row>
    <row r="13" spans="1:15" x14ac:dyDescent="0.3">
      <c r="A13">
        <v>31370</v>
      </c>
      <c r="B13" t="s">
        <v>1</v>
      </c>
      <c r="C13">
        <f>VLOOKUP(A13,Table103[],3,FALSE)</f>
        <v>377</v>
      </c>
      <c r="D13">
        <f>VLOOKUP(A13,Table103[],4,FALSE)</f>
        <v>0</v>
      </c>
      <c r="H13">
        <v>31420</v>
      </c>
      <c r="I13" t="s">
        <v>21</v>
      </c>
      <c r="J13">
        <v>484</v>
      </c>
      <c r="K13">
        <v>0</v>
      </c>
      <c r="M13" s="167">
        <v>31253</v>
      </c>
      <c r="N13" s="168">
        <v>480</v>
      </c>
      <c r="O13" s="168">
        <v>0</v>
      </c>
    </row>
    <row r="14" spans="1:15" x14ac:dyDescent="0.3">
      <c r="A14">
        <v>31378</v>
      </c>
      <c r="B14" t="s">
        <v>1</v>
      </c>
      <c r="C14">
        <f>VLOOKUP(A14,Table103[],3,FALSE)</f>
        <v>322</v>
      </c>
      <c r="D14">
        <f>VLOOKUP(A14,Table103[],4,FALSE)</f>
        <v>322</v>
      </c>
      <c r="H14">
        <v>31419</v>
      </c>
      <c r="I14" t="s">
        <v>8</v>
      </c>
      <c r="J14">
        <v>949</v>
      </c>
      <c r="K14">
        <v>0</v>
      </c>
      <c r="M14" s="167">
        <v>31267</v>
      </c>
      <c r="N14" s="168">
        <v>790</v>
      </c>
      <c r="O14" s="168">
        <v>790</v>
      </c>
    </row>
    <row r="15" spans="1:15" x14ac:dyDescent="0.3">
      <c r="A15">
        <v>31406</v>
      </c>
      <c r="B15" t="s">
        <v>192</v>
      </c>
      <c r="C15">
        <f>VLOOKUP(A15,Table103[],3,FALSE)</f>
        <v>1774</v>
      </c>
      <c r="D15">
        <f>VLOOKUP(A15,Table103[],4,FALSE)</f>
        <v>0</v>
      </c>
      <c r="H15">
        <v>31418</v>
      </c>
      <c r="I15" t="s">
        <v>12</v>
      </c>
      <c r="J15">
        <v>1125</v>
      </c>
      <c r="K15">
        <v>0</v>
      </c>
      <c r="M15" s="167">
        <v>31276</v>
      </c>
      <c r="N15" s="168">
        <v>629</v>
      </c>
      <c r="O15" s="168">
        <v>0</v>
      </c>
    </row>
    <row r="16" spans="1:15" x14ac:dyDescent="0.3">
      <c r="A16">
        <v>31395</v>
      </c>
      <c r="B16" t="s">
        <v>192</v>
      </c>
      <c r="C16">
        <f>VLOOKUP(A16,Table103[],3,FALSE)</f>
        <v>602</v>
      </c>
      <c r="D16">
        <f>VLOOKUP(A16,Table103[],4,FALSE)</f>
        <v>0</v>
      </c>
      <c r="H16">
        <v>31417</v>
      </c>
      <c r="I16" t="s">
        <v>9</v>
      </c>
      <c r="J16">
        <v>575</v>
      </c>
      <c r="K16">
        <v>0</v>
      </c>
      <c r="M16" s="167">
        <v>31283</v>
      </c>
      <c r="N16" s="168">
        <v>437</v>
      </c>
      <c r="O16" s="168">
        <v>0</v>
      </c>
    </row>
    <row r="17" spans="1:15" x14ac:dyDescent="0.3">
      <c r="A17">
        <v>31339</v>
      </c>
      <c r="B17" t="s">
        <v>192</v>
      </c>
      <c r="C17">
        <f>VLOOKUP(A17,Table103[],3,FALSE)</f>
        <v>459</v>
      </c>
      <c r="D17">
        <f>VLOOKUP(A17,Table103[],4,FALSE)</f>
        <v>459</v>
      </c>
      <c r="H17">
        <v>31416</v>
      </c>
      <c r="I17" t="s">
        <v>7</v>
      </c>
      <c r="J17">
        <v>594</v>
      </c>
      <c r="K17">
        <v>0</v>
      </c>
      <c r="M17" s="167">
        <v>31285</v>
      </c>
      <c r="N17" s="168">
        <v>0</v>
      </c>
      <c r="O17" s="168">
        <v>0</v>
      </c>
    </row>
    <row r="18" spans="1:15" x14ac:dyDescent="0.3">
      <c r="A18">
        <v>31353</v>
      </c>
      <c r="B18" t="s">
        <v>192</v>
      </c>
      <c r="C18">
        <f>VLOOKUP(A18,Table103[],3,FALSE)</f>
        <v>734</v>
      </c>
      <c r="D18">
        <f>VLOOKUP(A18,Table103[],4,FALSE)</f>
        <v>0</v>
      </c>
      <c r="H18">
        <v>31415</v>
      </c>
      <c r="I18" t="s">
        <v>91</v>
      </c>
      <c r="J18">
        <v>709</v>
      </c>
      <c r="K18">
        <v>0</v>
      </c>
      <c r="M18" s="167">
        <v>31307</v>
      </c>
      <c r="N18" s="168">
        <v>274</v>
      </c>
      <c r="O18" s="168">
        <v>274</v>
      </c>
    </row>
    <row r="19" spans="1:15" x14ac:dyDescent="0.3">
      <c r="A19">
        <v>31368</v>
      </c>
      <c r="B19" t="s">
        <v>192</v>
      </c>
      <c r="C19">
        <f>VLOOKUP(A19,Table103[],3,FALSE)</f>
        <v>942</v>
      </c>
      <c r="D19">
        <f>VLOOKUP(A19,Table103[],4,FALSE)</f>
        <v>0</v>
      </c>
      <c r="H19">
        <v>31414</v>
      </c>
      <c r="I19" t="s">
        <v>173</v>
      </c>
      <c r="J19">
        <v>660</v>
      </c>
      <c r="K19">
        <v>0</v>
      </c>
      <c r="M19" s="167">
        <v>31313</v>
      </c>
      <c r="N19" s="168">
        <v>254</v>
      </c>
      <c r="O19" s="168">
        <v>0</v>
      </c>
    </row>
    <row r="20" spans="1:15" x14ac:dyDescent="0.3">
      <c r="A20">
        <v>31384</v>
      </c>
      <c r="B20" t="s">
        <v>192</v>
      </c>
      <c r="C20">
        <f>VLOOKUP(A20,Table103[],3,FALSE)</f>
        <v>645</v>
      </c>
      <c r="D20">
        <f>VLOOKUP(A20,Table103[],4,FALSE)</f>
        <v>0</v>
      </c>
      <c r="H20">
        <v>31413</v>
      </c>
      <c r="I20" t="s">
        <v>7</v>
      </c>
      <c r="J20">
        <v>651</v>
      </c>
      <c r="K20">
        <v>0</v>
      </c>
      <c r="M20" s="167">
        <v>31314</v>
      </c>
      <c r="N20" s="168">
        <v>552</v>
      </c>
      <c r="O20" s="168">
        <v>552</v>
      </c>
    </row>
    <row r="21" spans="1:15" x14ac:dyDescent="0.3">
      <c r="A21">
        <v>31400</v>
      </c>
      <c r="B21" t="s">
        <v>192</v>
      </c>
      <c r="C21">
        <f>VLOOKUP(A21,Table103[],3,FALSE)</f>
        <v>517</v>
      </c>
      <c r="D21">
        <f>VLOOKUP(A21,Table103[],4,FALSE)</f>
        <v>0</v>
      </c>
      <c r="H21">
        <v>31411</v>
      </c>
      <c r="I21" t="s">
        <v>91</v>
      </c>
      <c r="J21">
        <v>498</v>
      </c>
      <c r="K21">
        <v>0</v>
      </c>
      <c r="M21" s="167">
        <v>31315</v>
      </c>
      <c r="N21" s="168">
        <v>1019</v>
      </c>
      <c r="O21" s="168">
        <v>0</v>
      </c>
    </row>
    <row r="22" spans="1:15" x14ac:dyDescent="0.3">
      <c r="A22">
        <v>31418</v>
      </c>
      <c r="B22" t="s">
        <v>192</v>
      </c>
      <c r="C22">
        <f>VLOOKUP(A22,Table103[],3,FALSE)</f>
        <v>1125</v>
      </c>
      <c r="D22">
        <f>VLOOKUP(A22,Table103[],4,FALSE)</f>
        <v>0</v>
      </c>
      <c r="H22">
        <v>31409</v>
      </c>
      <c r="I22" t="s">
        <v>21</v>
      </c>
      <c r="J22">
        <v>209</v>
      </c>
      <c r="K22">
        <v>0</v>
      </c>
      <c r="M22" s="167">
        <v>31316</v>
      </c>
      <c r="N22" s="168">
        <v>523</v>
      </c>
      <c r="O22" s="168">
        <v>0</v>
      </c>
    </row>
    <row r="23" spans="1:15" x14ac:dyDescent="0.3">
      <c r="A23">
        <v>31407</v>
      </c>
      <c r="B23" t="s">
        <v>192</v>
      </c>
      <c r="C23">
        <f>VLOOKUP(A23,Table103[],3,FALSE)</f>
        <v>1651</v>
      </c>
      <c r="D23">
        <f>VLOOKUP(A23,Table103[],4,FALSE)</f>
        <v>1651</v>
      </c>
      <c r="H23">
        <v>31408</v>
      </c>
      <c r="I23" t="s">
        <v>7</v>
      </c>
      <c r="J23">
        <v>350</v>
      </c>
      <c r="K23">
        <v>0</v>
      </c>
      <c r="M23" s="167">
        <v>31317</v>
      </c>
      <c r="N23" s="168">
        <v>664</v>
      </c>
      <c r="O23" s="168">
        <v>0</v>
      </c>
    </row>
    <row r="24" spans="1:15" x14ac:dyDescent="0.3">
      <c r="A24">
        <v>31430</v>
      </c>
      <c r="B24" t="s">
        <v>192</v>
      </c>
      <c r="C24">
        <f>VLOOKUP(A24,Table103[],3,FALSE)</f>
        <v>644.6</v>
      </c>
      <c r="D24">
        <f>VLOOKUP(A24,Table103[],4,FALSE)</f>
        <v>644.6</v>
      </c>
      <c r="H24">
        <v>31407</v>
      </c>
      <c r="I24" t="s">
        <v>12</v>
      </c>
      <c r="J24">
        <v>1651</v>
      </c>
      <c r="K24">
        <v>1651</v>
      </c>
      <c r="M24" s="167">
        <v>31318</v>
      </c>
      <c r="N24" s="168">
        <v>32</v>
      </c>
      <c r="O24" s="168">
        <v>0</v>
      </c>
    </row>
    <row r="25" spans="1:15" x14ac:dyDescent="0.3">
      <c r="A25">
        <v>31404</v>
      </c>
      <c r="B25" t="s">
        <v>193</v>
      </c>
      <c r="C25">
        <f>VLOOKUP(A25,Table103[],3,FALSE)</f>
        <v>358</v>
      </c>
      <c r="D25">
        <f>VLOOKUP(A25,Table103[],4,FALSE)</f>
        <v>0</v>
      </c>
      <c r="H25">
        <v>31406</v>
      </c>
      <c r="I25" t="s">
        <v>12</v>
      </c>
      <c r="J25">
        <v>1774</v>
      </c>
      <c r="K25">
        <v>0</v>
      </c>
      <c r="M25" s="167">
        <v>31319</v>
      </c>
      <c r="N25" s="168">
        <v>486</v>
      </c>
      <c r="O25" s="168">
        <v>0</v>
      </c>
    </row>
    <row r="26" spans="1:15" x14ac:dyDescent="0.3">
      <c r="A26">
        <v>31317</v>
      </c>
      <c r="B26" t="s">
        <v>193</v>
      </c>
      <c r="C26">
        <f>VLOOKUP(A26,Table103[],3,FALSE)</f>
        <v>664</v>
      </c>
      <c r="D26">
        <f>VLOOKUP(A26,Table103[],4,FALSE)</f>
        <v>0</v>
      </c>
      <c r="H26">
        <v>31405</v>
      </c>
      <c r="I26" t="s">
        <v>8</v>
      </c>
      <c r="J26">
        <v>1078</v>
      </c>
      <c r="K26">
        <v>0</v>
      </c>
      <c r="M26" s="167">
        <v>31320</v>
      </c>
      <c r="N26" s="168">
        <v>386</v>
      </c>
      <c r="O26" s="168">
        <v>0</v>
      </c>
    </row>
    <row r="27" spans="1:15" x14ac:dyDescent="0.3">
      <c r="A27">
        <v>31233</v>
      </c>
      <c r="B27" t="s">
        <v>193</v>
      </c>
      <c r="C27">
        <f>VLOOKUP(A27,Table103[],3,FALSE)</f>
        <v>519</v>
      </c>
      <c r="D27">
        <f>VLOOKUP(A27,Table103[],4,FALSE)</f>
        <v>0</v>
      </c>
      <c r="H27">
        <v>31404</v>
      </c>
      <c r="I27" t="s">
        <v>133</v>
      </c>
      <c r="J27">
        <v>358</v>
      </c>
      <c r="K27">
        <v>0</v>
      </c>
      <c r="M27" s="167">
        <v>31323</v>
      </c>
      <c r="N27" s="168">
        <v>438</v>
      </c>
      <c r="O27" s="168">
        <v>438</v>
      </c>
    </row>
    <row r="28" spans="1:15" x14ac:dyDescent="0.3">
      <c r="A28">
        <v>31357</v>
      </c>
      <c r="B28" t="s">
        <v>193</v>
      </c>
      <c r="C28">
        <f>VLOOKUP(A28,Table103[],3,FALSE)</f>
        <v>651</v>
      </c>
      <c r="D28">
        <f>VLOOKUP(A28,Table103[],4,FALSE)</f>
        <v>0</v>
      </c>
      <c r="H28">
        <v>31403</v>
      </c>
      <c r="I28" t="s">
        <v>133</v>
      </c>
      <c r="J28">
        <v>484</v>
      </c>
      <c r="K28">
        <v>0</v>
      </c>
      <c r="M28" s="167">
        <v>31324</v>
      </c>
      <c r="N28" s="168">
        <v>45</v>
      </c>
      <c r="O28" s="168">
        <v>0</v>
      </c>
    </row>
    <row r="29" spans="1:15" x14ac:dyDescent="0.3">
      <c r="A29">
        <v>31137</v>
      </c>
      <c r="B29" t="s">
        <v>193</v>
      </c>
      <c r="C29">
        <f>VLOOKUP(A29,Table103[],3,FALSE)</f>
        <v>885</v>
      </c>
      <c r="D29">
        <f>VLOOKUP(A29,Table103[],4,FALSE)</f>
        <v>0</v>
      </c>
      <c r="H29">
        <v>31402</v>
      </c>
      <c r="I29" t="s">
        <v>91</v>
      </c>
      <c r="J29">
        <v>678</v>
      </c>
      <c r="K29">
        <v>0</v>
      </c>
      <c r="M29" s="167">
        <v>31325</v>
      </c>
      <c r="N29" s="168">
        <v>589</v>
      </c>
      <c r="O29" s="168">
        <v>0</v>
      </c>
    </row>
    <row r="30" spans="1:15" x14ac:dyDescent="0.3">
      <c r="A30">
        <v>31423</v>
      </c>
      <c r="B30" t="s">
        <v>193</v>
      </c>
      <c r="C30">
        <f>VLOOKUP(A30,Table103[],3,FALSE)</f>
        <v>509</v>
      </c>
      <c r="D30">
        <f>VLOOKUP(A30,Table103[],4,FALSE)</f>
        <v>0</v>
      </c>
      <c r="H30">
        <v>31401</v>
      </c>
      <c r="I30" t="s">
        <v>190</v>
      </c>
      <c r="J30">
        <v>855</v>
      </c>
      <c r="K30">
        <v>0</v>
      </c>
      <c r="M30" s="167">
        <v>31327</v>
      </c>
      <c r="N30" s="168">
        <v>450</v>
      </c>
      <c r="O30" s="168">
        <v>0</v>
      </c>
    </row>
    <row r="31" spans="1:15" x14ac:dyDescent="0.3">
      <c r="A31">
        <v>31421</v>
      </c>
      <c r="B31" t="s">
        <v>193</v>
      </c>
      <c r="C31">
        <f>VLOOKUP(A31,Table103[],3,FALSE)</f>
        <v>576</v>
      </c>
      <c r="D31">
        <f>VLOOKUP(A31,Table103[],4,FALSE)</f>
        <v>0</v>
      </c>
      <c r="H31">
        <v>31400</v>
      </c>
      <c r="I31" t="s">
        <v>12</v>
      </c>
      <c r="J31">
        <v>517</v>
      </c>
      <c r="K31">
        <v>0</v>
      </c>
      <c r="M31" s="167">
        <v>31328</v>
      </c>
      <c r="N31" s="168">
        <v>598</v>
      </c>
      <c r="O31" s="168">
        <v>0</v>
      </c>
    </row>
    <row r="32" spans="1:15" x14ac:dyDescent="0.3">
      <c r="A32">
        <v>31403</v>
      </c>
      <c r="B32" t="s">
        <v>193</v>
      </c>
      <c r="C32">
        <f>VLOOKUP(A32,Table103[],3,FALSE)</f>
        <v>484</v>
      </c>
      <c r="D32">
        <f>VLOOKUP(A32,Table103[],4,FALSE)</f>
        <v>0</v>
      </c>
      <c r="H32">
        <v>31399</v>
      </c>
      <c r="I32" t="s">
        <v>9</v>
      </c>
      <c r="J32">
        <v>539</v>
      </c>
      <c r="K32">
        <v>0</v>
      </c>
      <c r="M32" s="167">
        <v>31329</v>
      </c>
      <c r="N32" s="168">
        <v>449</v>
      </c>
      <c r="O32" s="168">
        <v>0</v>
      </c>
    </row>
    <row r="33" spans="1:15" x14ac:dyDescent="0.3">
      <c r="A33">
        <v>31426</v>
      </c>
      <c r="B33" t="s">
        <v>193</v>
      </c>
      <c r="C33">
        <f>VLOOKUP(A33,Table103[],3,FALSE)</f>
        <v>557</v>
      </c>
      <c r="D33">
        <f>VLOOKUP(A33,Table103[],4,FALSE)</f>
        <v>0</v>
      </c>
      <c r="H33">
        <v>31398</v>
      </c>
      <c r="I33" t="s">
        <v>9</v>
      </c>
      <c r="J33">
        <v>549</v>
      </c>
      <c r="K33">
        <v>0</v>
      </c>
      <c r="M33" s="167">
        <v>31331</v>
      </c>
      <c r="N33" s="168">
        <v>506</v>
      </c>
      <c r="O33" s="168">
        <v>0</v>
      </c>
    </row>
    <row r="34" spans="1:15" x14ac:dyDescent="0.3">
      <c r="A34">
        <v>31429</v>
      </c>
      <c r="B34" t="s">
        <v>193</v>
      </c>
      <c r="C34">
        <f>VLOOKUP(A34,Table103[],3,FALSE)</f>
        <v>827</v>
      </c>
      <c r="D34">
        <f>VLOOKUP(A34,Table103[],4,FALSE)</f>
        <v>0</v>
      </c>
      <c r="H34">
        <v>31397</v>
      </c>
      <c r="I34" t="s">
        <v>9</v>
      </c>
      <c r="J34">
        <v>817</v>
      </c>
      <c r="K34">
        <v>0</v>
      </c>
      <c r="M34" s="167">
        <v>31332</v>
      </c>
      <c r="N34" s="168">
        <v>1944</v>
      </c>
      <c r="O34" s="168">
        <v>1944</v>
      </c>
    </row>
    <row r="35" spans="1:15" x14ac:dyDescent="0.3">
      <c r="A35">
        <v>31401</v>
      </c>
      <c r="B35" t="s">
        <v>194</v>
      </c>
      <c r="C35">
        <f>VLOOKUP(A35,Table103[],3,FALSE)</f>
        <v>855</v>
      </c>
      <c r="D35">
        <f>VLOOKUP(A35,Table103[],4,FALSE)</f>
        <v>0</v>
      </c>
      <c r="H35">
        <v>31396</v>
      </c>
      <c r="I35" t="s">
        <v>91</v>
      </c>
      <c r="J35">
        <v>620</v>
      </c>
      <c r="K35">
        <v>0</v>
      </c>
      <c r="M35" s="167">
        <v>31333</v>
      </c>
      <c r="N35" s="168">
        <v>491</v>
      </c>
      <c r="O35" s="168">
        <v>491</v>
      </c>
    </row>
    <row r="36" spans="1:15" x14ac:dyDescent="0.3">
      <c r="A36">
        <v>31394</v>
      </c>
      <c r="B36" t="s">
        <v>194</v>
      </c>
      <c r="C36">
        <f>VLOOKUP(A36,Table103[],3,FALSE)</f>
        <v>895</v>
      </c>
      <c r="D36">
        <f>VLOOKUP(A36,Table103[],4,FALSE)</f>
        <v>0</v>
      </c>
      <c r="H36">
        <v>31395</v>
      </c>
      <c r="I36" t="s">
        <v>12</v>
      </c>
      <c r="J36">
        <v>602</v>
      </c>
      <c r="K36">
        <v>0</v>
      </c>
      <c r="M36" s="167">
        <v>31334</v>
      </c>
      <c r="N36" s="168">
        <v>604</v>
      </c>
      <c r="O36" s="168">
        <v>0</v>
      </c>
    </row>
    <row r="37" spans="1:15" x14ac:dyDescent="0.3">
      <c r="A37">
        <v>31361</v>
      </c>
      <c r="B37" t="s">
        <v>194</v>
      </c>
      <c r="C37">
        <f>VLOOKUP(A37,Table103[],3,FALSE)</f>
        <v>434</v>
      </c>
      <c r="D37">
        <f>VLOOKUP(A37,Table103[],4,FALSE)</f>
        <v>0</v>
      </c>
      <c r="H37">
        <v>31394</v>
      </c>
      <c r="I37" t="s">
        <v>190</v>
      </c>
      <c r="J37">
        <v>895</v>
      </c>
      <c r="K37">
        <v>0</v>
      </c>
      <c r="M37" s="167">
        <v>31335</v>
      </c>
      <c r="N37" s="168">
        <v>423</v>
      </c>
      <c r="O37" s="168">
        <v>0</v>
      </c>
    </row>
    <row r="38" spans="1:15" x14ac:dyDescent="0.3">
      <c r="A38">
        <v>31212</v>
      </c>
      <c r="B38" t="s">
        <v>194</v>
      </c>
      <c r="C38">
        <f>VLOOKUP(A38,Table103[],3,FALSE)</f>
        <v>602</v>
      </c>
      <c r="D38">
        <f>VLOOKUP(A38,Table103[],4,FALSE)</f>
        <v>0</v>
      </c>
      <c r="H38">
        <v>31393</v>
      </c>
      <c r="I38" t="s">
        <v>8</v>
      </c>
      <c r="J38">
        <v>1082</v>
      </c>
      <c r="K38">
        <v>0</v>
      </c>
      <c r="M38" s="167">
        <v>31336</v>
      </c>
      <c r="N38" s="168">
        <v>295</v>
      </c>
      <c r="O38" s="168">
        <v>0</v>
      </c>
    </row>
    <row r="39" spans="1:15" x14ac:dyDescent="0.3">
      <c r="A39">
        <v>31364</v>
      </c>
      <c r="B39" t="s">
        <v>194</v>
      </c>
      <c r="C39">
        <f>VLOOKUP(A39,Table103[],3,FALSE)</f>
        <v>849</v>
      </c>
      <c r="D39">
        <f>VLOOKUP(A39,Table103[],4,FALSE)</f>
        <v>0</v>
      </c>
      <c r="H39">
        <v>31392</v>
      </c>
      <c r="I39" t="s">
        <v>91</v>
      </c>
      <c r="J39">
        <v>591</v>
      </c>
      <c r="K39">
        <v>0</v>
      </c>
      <c r="M39" s="167">
        <v>31337</v>
      </c>
      <c r="N39" s="168">
        <v>655</v>
      </c>
      <c r="O39" s="168">
        <v>0</v>
      </c>
    </row>
    <row r="40" spans="1:15" x14ac:dyDescent="0.3">
      <c r="A40">
        <v>31253</v>
      </c>
      <c r="B40" t="s">
        <v>194</v>
      </c>
      <c r="C40">
        <f>VLOOKUP(A40,Table103[],3,FALSE)</f>
        <v>480</v>
      </c>
      <c r="D40">
        <f>VLOOKUP(A40,Table103[],4,FALSE)</f>
        <v>0</v>
      </c>
      <c r="H40">
        <v>31391</v>
      </c>
      <c r="I40" t="s">
        <v>187</v>
      </c>
      <c r="J40">
        <v>1902.5</v>
      </c>
      <c r="K40">
        <v>1902.5</v>
      </c>
      <c r="M40" s="167">
        <v>31338</v>
      </c>
      <c r="N40" s="168">
        <v>1168</v>
      </c>
      <c r="O40" s="168">
        <v>1168</v>
      </c>
    </row>
    <row r="41" spans="1:15" x14ac:dyDescent="0.3">
      <c r="A41">
        <v>31350</v>
      </c>
      <c r="B41" t="s">
        <v>194</v>
      </c>
      <c r="C41">
        <f>VLOOKUP(A41,Table103[],3,FALSE)</f>
        <v>642</v>
      </c>
      <c r="D41">
        <f>VLOOKUP(A41,Table103[],4,FALSE)</f>
        <v>642</v>
      </c>
      <c r="H41">
        <v>31389</v>
      </c>
      <c r="I41" t="s">
        <v>21</v>
      </c>
      <c r="J41">
        <v>2027</v>
      </c>
      <c r="K41">
        <v>2027</v>
      </c>
      <c r="M41" s="167">
        <v>31339</v>
      </c>
      <c r="N41" s="168">
        <v>459</v>
      </c>
      <c r="O41" s="168">
        <v>459</v>
      </c>
    </row>
    <row r="42" spans="1:15" x14ac:dyDescent="0.3">
      <c r="A42">
        <v>31313</v>
      </c>
      <c r="B42" t="s">
        <v>194</v>
      </c>
      <c r="C42">
        <f>VLOOKUP(A42,Table103[],3,FALSE)</f>
        <v>254</v>
      </c>
      <c r="D42">
        <f>VLOOKUP(A42,Table103[],4,FALSE)</f>
        <v>0</v>
      </c>
      <c r="H42">
        <v>31388</v>
      </c>
      <c r="I42" t="s">
        <v>8</v>
      </c>
      <c r="J42">
        <v>23</v>
      </c>
      <c r="K42">
        <v>0</v>
      </c>
      <c r="M42" s="167">
        <v>31340</v>
      </c>
      <c r="N42" s="168">
        <v>794</v>
      </c>
      <c r="O42" s="168">
        <v>0</v>
      </c>
    </row>
    <row r="43" spans="1:15" x14ac:dyDescent="0.3">
      <c r="A43">
        <v>31314</v>
      </c>
      <c r="B43" t="s">
        <v>194</v>
      </c>
      <c r="C43">
        <f>VLOOKUP(A43,Table103[],3,FALSE)</f>
        <v>552</v>
      </c>
      <c r="D43">
        <f>VLOOKUP(A43,Table103[],4,FALSE)</f>
        <v>552</v>
      </c>
      <c r="H43">
        <v>31387</v>
      </c>
      <c r="I43" t="s">
        <v>8</v>
      </c>
      <c r="J43">
        <v>1283</v>
      </c>
      <c r="K43">
        <v>1283</v>
      </c>
      <c r="M43" s="167">
        <v>31342</v>
      </c>
      <c r="N43" s="168">
        <v>512</v>
      </c>
      <c r="O43" s="168">
        <v>0</v>
      </c>
    </row>
    <row r="44" spans="1:15" x14ac:dyDescent="0.3">
      <c r="A44">
        <v>31332</v>
      </c>
      <c r="B44" t="s">
        <v>194</v>
      </c>
      <c r="C44">
        <f>VLOOKUP(A44,Table103[],3,FALSE)</f>
        <v>1944</v>
      </c>
      <c r="D44">
        <f>VLOOKUP(A44,Table103[],4,FALSE)</f>
        <v>1944</v>
      </c>
      <c r="H44">
        <v>31385</v>
      </c>
      <c r="I44" t="s">
        <v>91</v>
      </c>
      <c r="J44">
        <v>1835</v>
      </c>
      <c r="K44">
        <v>0</v>
      </c>
      <c r="M44" s="167">
        <v>31345</v>
      </c>
      <c r="N44" s="168">
        <v>561</v>
      </c>
      <c r="O44" s="168">
        <v>0</v>
      </c>
    </row>
    <row r="45" spans="1:15" x14ac:dyDescent="0.3">
      <c r="A45">
        <v>31359</v>
      </c>
      <c r="B45" t="s">
        <v>194</v>
      </c>
      <c r="C45">
        <f>VLOOKUP(A45,Table103[],3,FALSE)</f>
        <v>1048</v>
      </c>
      <c r="D45">
        <f>VLOOKUP(A45,Table103[],4,FALSE)</f>
        <v>1048</v>
      </c>
      <c r="H45">
        <v>31384</v>
      </c>
      <c r="I45" t="s">
        <v>12</v>
      </c>
      <c r="J45">
        <v>645</v>
      </c>
      <c r="K45">
        <v>0</v>
      </c>
      <c r="M45" s="167">
        <v>31346</v>
      </c>
      <c r="N45" s="168">
        <v>767</v>
      </c>
      <c r="O45" s="168">
        <v>0</v>
      </c>
    </row>
    <row r="46" spans="1:15" x14ac:dyDescent="0.3">
      <c r="A46">
        <v>31337</v>
      </c>
      <c r="B46" t="s">
        <v>172</v>
      </c>
      <c r="C46">
        <f>VLOOKUP(A46,Table103[],3,FALSE)</f>
        <v>655</v>
      </c>
      <c r="D46">
        <f>VLOOKUP(A46,Table103[],4,FALSE)</f>
        <v>0</v>
      </c>
      <c r="H46">
        <v>31383</v>
      </c>
      <c r="I46" t="s">
        <v>8</v>
      </c>
      <c r="J46">
        <v>392</v>
      </c>
      <c r="K46">
        <v>0</v>
      </c>
      <c r="M46" s="167">
        <v>31347</v>
      </c>
      <c r="N46" s="168">
        <v>610</v>
      </c>
      <c r="O46" s="168">
        <v>0</v>
      </c>
    </row>
    <row r="47" spans="1:15" x14ac:dyDescent="0.3">
      <c r="A47">
        <v>31376</v>
      </c>
      <c r="B47" t="s">
        <v>172</v>
      </c>
      <c r="C47">
        <f>VLOOKUP(A47,Table103[],3,FALSE)</f>
        <v>439</v>
      </c>
      <c r="D47">
        <f>VLOOKUP(A47,Table103[],4,FALSE)</f>
        <v>0</v>
      </c>
      <c r="H47">
        <v>31382</v>
      </c>
      <c r="I47" t="s">
        <v>9</v>
      </c>
      <c r="J47">
        <v>673.5</v>
      </c>
      <c r="K47">
        <v>0</v>
      </c>
      <c r="M47" s="167">
        <v>31348</v>
      </c>
      <c r="N47" s="168">
        <v>761</v>
      </c>
      <c r="O47" s="168">
        <v>761</v>
      </c>
    </row>
    <row r="48" spans="1:15" x14ac:dyDescent="0.3">
      <c r="A48">
        <v>31431</v>
      </c>
      <c r="B48" t="s">
        <v>172</v>
      </c>
      <c r="C48">
        <f>VLOOKUP(A48,Table103[],3,FALSE)</f>
        <v>592</v>
      </c>
      <c r="D48">
        <f>VLOOKUP(A48,Table103[],4,FALSE)</f>
        <v>592</v>
      </c>
      <c r="H48">
        <v>31381</v>
      </c>
      <c r="I48" t="s">
        <v>9</v>
      </c>
      <c r="J48">
        <v>725</v>
      </c>
      <c r="K48">
        <v>0</v>
      </c>
      <c r="M48" s="167">
        <v>31349</v>
      </c>
      <c r="N48" s="168">
        <v>488</v>
      </c>
      <c r="O48" s="168">
        <v>488</v>
      </c>
    </row>
    <row r="49" spans="1:15" x14ac:dyDescent="0.3">
      <c r="A49">
        <v>31342</v>
      </c>
      <c r="B49" t="s">
        <v>172</v>
      </c>
      <c r="C49">
        <f>VLOOKUP(A49,Table103[],3,FALSE)</f>
        <v>512</v>
      </c>
      <c r="D49">
        <f>VLOOKUP(A49,Table103[],4,FALSE)</f>
        <v>0</v>
      </c>
      <c r="H49">
        <v>31380</v>
      </c>
      <c r="I49" t="s">
        <v>79</v>
      </c>
      <c r="J49">
        <v>1214</v>
      </c>
      <c r="K49">
        <v>0</v>
      </c>
      <c r="M49" s="167">
        <v>31350</v>
      </c>
      <c r="N49" s="168">
        <v>642</v>
      </c>
      <c r="O49" s="168">
        <v>642</v>
      </c>
    </row>
    <row r="50" spans="1:15" x14ac:dyDescent="0.3">
      <c r="A50">
        <v>31283</v>
      </c>
      <c r="B50" t="s">
        <v>172</v>
      </c>
      <c r="C50">
        <f>VLOOKUP(A50,Table103[],3,FALSE)</f>
        <v>437</v>
      </c>
      <c r="D50">
        <f>VLOOKUP(A50,Table103[],4,FALSE)</f>
        <v>0</v>
      </c>
      <c r="H50">
        <v>31378</v>
      </c>
      <c r="I50" t="s">
        <v>8</v>
      </c>
      <c r="J50">
        <v>322</v>
      </c>
      <c r="K50">
        <v>322</v>
      </c>
      <c r="M50" s="167">
        <v>31353</v>
      </c>
      <c r="N50" s="168">
        <v>734</v>
      </c>
      <c r="O50" s="168">
        <v>0</v>
      </c>
    </row>
    <row r="51" spans="1:15" x14ac:dyDescent="0.3">
      <c r="A51">
        <v>31325</v>
      </c>
      <c r="B51" t="s">
        <v>172</v>
      </c>
      <c r="C51">
        <f>VLOOKUP(A51,Table103[],3,FALSE)</f>
        <v>589</v>
      </c>
      <c r="D51">
        <f>VLOOKUP(A51,Table103[],4,FALSE)</f>
        <v>0</v>
      </c>
      <c r="H51">
        <v>31377</v>
      </c>
      <c r="I51" t="s">
        <v>8</v>
      </c>
      <c r="J51">
        <v>527</v>
      </c>
      <c r="K51">
        <v>0</v>
      </c>
      <c r="M51" s="167">
        <v>31354</v>
      </c>
      <c r="N51" s="168">
        <v>457</v>
      </c>
      <c r="O51" s="168">
        <v>0</v>
      </c>
    </row>
    <row r="52" spans="1:15" x14ac:dyDescent="0.3">
      <c r="A52">
        <v>31373</v>
      </c>
      <c r="B52" t="s">
        <v>172</v>
      </c>
      <c r="C52">
        <f>VLOOKUP(A52,Table103[],3,FALSE)</f>
        <v>500</v>
      </c>
      <c r="D52">
        <f>VLOOKUP(A52,Table103[],4,FALSE)</f>
        <v>0</v>
      </c>
      <c r="H52">
        <v>31376</v>
      </c>
      <c r="I52" t="s">
        <v>173</v>
      </c>
      <c r="J52">
        <v>439</v>
      </c>
      <c r="K52">
        <v>0</v>
      </c>
      <c r="M52" s="167">
        <v>31355</v>
      </c>
      <c r="N52" s="168">
        <v>411</v>
      </c>
      <c r="O52" s="168">
        <v>0</v>
      </c>
    </row>
    <row r="53" spans="1:15" x14ac:dyDescent="0.3">
      <c r="A53">
        <v>31348</v>
      </c>
      <c r="B53" t="s">
        <v>172</v>
      </c>
      <c r="C53">
        <f>VLOOKUP(A53,Table103[],3,FALSE)</f>
        <v>761</v>
      </c>
      <c r="D53">
        <f>VLOOKUP(A53,Table103[],4,FALSE)</f>
        <v>761</v>
      </c>
      <c r="H53">
        <v>31375</v>
      </c>
      <c r="I53" t="s">
        <v>7</v>
      </c>
      <c r="J53">
        <v>231</v>
      </c>
      <c r="K53">
        <v>0</v>
      </c>
      <c r="M53" s="167">
        <v>31357</v>
      </c>
      <c r="N53" s="168">
        <v>651</v>
      </c>
      <c r="O53" s="168">
        <v>0</v>
      </c>
    </row>
    <row r="54" spans="1:15" x14ac:dyDescent="0.3">
      <c r="A54">
        <v>31414</v>
      </c>
      <c r="B54" t="s">
        <v>172</v>
      </c>
      <c r="C54">
        <f>VLOOKUP(A54,Table103[],3,FALSE)</f>
        <v>660</v>
      </c>
      <c r="D54">
        <f>VLOOKUP(A54,Table103[],4,FALSE)</f>
        <v>0</v>
      </c>
      <c r="H54">
        <v>31374</v>
      </c>
      <c r="I54" t="s">
        <v>9</v>
      </c>
      <c r="J54">
        <v>468</v>
      </c>
      <c r="K54">
        <v>0</v>
      </c>
      <c r="M54" s="167">
        <v>31358</v>
      </c>
      <c r="N54" s="168">
        <v>1009</v>
      </c>
      <c r="O54" s="168">
        <v>0</v>
      </c>
    </row>
    <row r="55" spans="1:15" x14ac:dyDescent="0.3">
      <c r="A55">
        <v>31402</v>
      </c>
      <c r="B55" t="s">
        <v>50</v>
      </c>
      <c r="C55">
        <f>VLOOKUP(A55,Table103[],3,FALSE)</f>
        <v>678</v>
      </c>
      <c r="D55">
        <f>VLOOKUP(A55,Table103[],4,FALSE)</f>
        <v>0</v>
      </c>
      <c r="H55">
        <v>31373</v>
      </c>
      <c r="I55" t="s">
        <v>173</v>
      </c>
      <c r="J55">
        <v>500</v>
      </c>
      <c r="K55">
        <v>0</v>
      </c>
      <c r="M55" s="167">
        <v>31359</v>
      </c>
      <c r="N55" s="168">
        <v>1048</v>
      </c>
      <c r="O55" s="168">
        <v>1048</v>
      </c>
    </row>
    <row r="56" spans="1:15" x14ac:dyDescent="0.3">
      <c r="A56">
        <v>31396</v>
      </c>
      <c r="B56" t="s">
        <v>50</v>
      </c>
      <c r="C56">
        <f>VLOOKUP(A56,Table103[],3,FALSE)</f>
        <v>620</v>
      </c>
      <c r="D56">
        <f>VLOOKUP(A56,Table103[],4,FALSE)</f>
        <v>0</v>
      </c>
      <c r="H56">
        <v>31372</v>
      </c>
      <c r="I56" t="s">
        <v>91</v>
      </c>
      <c r="J56">
        <v>608</v>
      </c>
      <c r="K56">
        <v>0</v>
      </c>
      <c r="M56" s="167">
        <v>31360</v>
      </c>
      <c r="N56" s="168">
        <v>461</v>
      </c>
      <c r="O56" s="168">
        <v>0</v>
      </c>
    </row>
    <row r="57" spans="1:15" x14ac:dyDescent="0.3">
      <c r="A57">
        <v>31117</v>
      </c>
      <c r="B57" t="s">
        <v>50</v>
      </c>
      <c r="C57">
        <f>VLOOKUP(A57,Table103[],3,FALSE)</f>
        <v>562</v>
      </c>
      <c r="D57">
        <f>VLOOKUP(A57,Table103[],4,FALSE)</f>
        <v>0</v>
      </c>
      <c r="H57">
        <v>31370</v>
      </c>
      <c r="I57" t="s">
        <v>8</v>
      </c>
      <c r="J57">
        <v>377</v>
      </c>
      <c r="K57">
        <v>0</v>
      </c>
      <c r="M57" s="167">
        <v>31361</v>
      </c>
      <c r="N57" s="168">
        <v>434</v>
      </c>
      <c r="O57" s="168">
        <v>0</v>
      </c>
    </row>
    <row r="58" spans="1:15" x14ac:dyDescent="0.3">
      <c r="A58">
        <v>31367</v>
      </c>
      <c r="B58" t="s">
        <v>50</v>
      </c>
      <c r="C58">
        <f>VLOOKUP(A58,Table103[],3,FALSE)</f>
        <v>955</v>
      </c>
      <c r="D58">
        <f>VLOOKUP(A58,Table103[],4,FALSE)</f>
        <v>0</v>
      </c>
      <c r="H58">
        <v>31368</v>
      </c>
      <c r="I58" t="s">
        <v>12</v>
      </c>
      <c r="J58">
        <v>942</v>
      </c>
      <c r="K58">
        <v>0</v>
      </c>
      <c r="M58" s="167">
        <v>31362</v>
      </c>
      <c r="N58" s="168">
        <v>1081</v>
      </c>
      <c r="O58" s="168">
        <v>0</v>
      </c>
    </row>
    <row r="59" spans="1:15" x14ac:dyDescent="0.3">
      <c r="A59">
        <v>31385</v>
      </c>
      <c r="B59" t="s">
        <v>50</v>
      </c>
      <c r="C59">
        <f>VLOOKUP(A59,Table103[],3,FALSE)</f>
        <v>1835</v>
      </c>
      <c r="D59">
        <f>VLOOKUP(A59,Table103[],4,FALSE)</f>
        <v>0</v>
      </c>
      <c r="H59">
        <v>31367</v>
      </c>
      <c r="I59" t="s">
        <v>91</v>
      </c>
      <c r="J59">
        <v>955</v>
      </c>
      <c r="K59">
        <v>0</v>
      </c>
      <c r="M59" s="167">
        <v>31364</v>
      </c>
      <c r="N59" s="168">
        <v>849</v>
      </c>
      <c r="O59" s="168">
        <v>0</v>
      </c>
    </row>
    <row r="60" spans="1:15" x14ac:dyDescent="0.3">
      <c r="A60">
        <v>31307</v>
      </c>
      <c r="B60" t="s">
        <v>50</v>
      </c>
      <c r="C60">
        <f>VLOOKUP(A60,Table103[],3,FALSE)</f>
        <v>274</v>
      </c>
      <c r="D60">
        <f>VLOOKUP(A60,Table103[],4,FALSE)</f>
        <v>274</v>
      </c>
      <c r="H60">
        <v>31366</v>
      </c>
      <c r="I60" t="s">
        <v>91</v>
      </c>
      <c r="J60">
        <v>540</v>
      </c>
      <c r="K60">
        <v>0</v>
      </c>
      <c r="M60" s="167">
        <v>31366</v>
      </c>
      <c r="N60" s="168">
        <v>540</v>
      </c>
      <c r="O60" s="168">
        <v>0</v>
      </c>
    </row>
    <row r="61" spans="1:15" x14ac:dyDescent="0.3">
      <c r="A61">
        <v>31340</v>
      </c>
      <c r="B61" t="s">
        <v>50</v>
      </c>
      <c r="C61">
        <f>VLOOKUP(A61,Table103[],3,FALSE)</f>
        <v>794</v>
      </c>
      <c r="D61">
        <f>VLOOKUP(A61,Table103[],4,FALSE)</f>
        <v>0</v>
      </c>
      <c r="H61">
        <v>31364</v>
      </c>
      <c r="I61" t="s">
        <v>190</v>
      </c>
      <c r="J61">
        <v>849</v>
      </c>
      <c r="K61">
        <v>0</v>
      </c>
      <c r="M61" s="167">
        <v>31367</v>
      </c>
      <c r="N61" s="168">
        <v>955</v>
      </c>
      <c r="O61" s="168">
        <v>0</v>
      </c>
    </row>
    <row r="62" spans="1:15" x14ac:dyDescent="0.3">
      <c r="A62">
        <v>31320</v>
      </c>
      <c r="B62" t="s">
        <v>50</v>
      </c>
      <c r="C62">
        <f>VLOOKUP(A62,Table103[],3,FALSE)</f>
        <v>386</v>
      </c>
      <c r="D62">
        <f>VLOOKUP(A62,Table103[],4,FALSE)</f>
        <v>0</v>
      </c>
      <c r="H62">
        <v>31362</v>
      </c>
      <c r="I62" t="s">
        <v>187</v>
      </c>
      <c r="J62">
        <v>1081</v>
      </c>
      <c r="K62">
        <v>0</v>
      </c>
      <c r="M62" s="167">
        <v>31368</v>
      </c>
      <c r="N62" s="168">
        <v>942</v>
      </c>
      <c r="O62" s="168">
        <v>0</v>
      </c>
    </row>
    <row r="63" spans="1:15" x14ac:dyDescent="0.3">
      <c r="A63">
        <v>31334</v>
      </c>
      <c r="B63" t="s">
        <v>50</v>
      </c>
      <c r="C63">
        <f>VLOOKUP(A63,Table103[],3,FALSE)</f>
        <v>604</v>
      </c>
      <c r="D63">
        <f>VLOOKUP(A63,Table103[],4,FALSE)</f>
        <v>0</v>
      </c>
      <c r="H63">
        <v>31361</v>
      </c>
      <c r="I63" t="s">
        <v>190</v>
      </c>
      <c r="J63">
        <v>434</v>
      </c>
      <c r="K63">
        <v>0</v>
      </c>
      <c r="M63" s="167">
        <v>31370</v>
      </c>
      <c r="N63" s="168">
        <v>377</v>
      </c>
      <c r="O63" s="168">
        <v>0</v>
      </c>
    </row>
    <row r="64" spans="1:15" x14ac:dyDescent="0.3">
      <c r="A64">
        <v>31372</v>
      </c>
      <c r="B64" t="s">
        <v>50</v>
      </c>
      <c r="C64">
        <f>VLOOKUP(A64,Table103[],3,FALSE)</f>
        <v>608</v>
      </c>
      <c r="D64">
        <f>VLOOKUP(A64,Table103[],4,FALSE)</f>
        <v>0</v>
      </c>
      <c r="H64">
        <v>31360</v>
      </c>
      <c r="I64" t="s">
        <v>8</v>
      </c>
      <c r="J64">
        <v>461</v>
      </c>
      <c r="K64">
        <v>0</v>
      </c>
      <c r="M64" s="167">
        <v>31372</v>
      </c>
      <c r="N64" s="168">
        <v>608</v>
      </c>
      <c r="O64" s="168">
        <v>0</v>
      </c>
    </row>
    <row r="65" spans="1:15" x14ac:dyDescent="0.3">
      <c r="A65">
        <v>31415</v>
      </c>
      <c r="B65" t="s">
        <v>50</v>
      </c>
      <c r="C65">
        <f>VLOOKUP(A65,Table103[],3,FALSE)</f>
        <v>709</v>
      </c>
      <c r="D65">
        <f>VLOOKUP(A65,Table103[],4,FALSE)</f>
        <v>0</v>
      </c>
      <c r="H65">
        <v>31359</v>
      </c>
      <c r="I65" t="s">
        <v>190</v>
      </c>
      <c r="J65">
        <v>1048</v>
      </c>
      <c r="K65">
        <v>1048</v>
      </c>
      <c r="M65" s="167">
        <v>31373</v>
      </c>
      <c r="N65" s="168">
        <v>500</v>
      </c>
      <c r="O65" s="168">
        <v>0</v>
      </c>
    </row>
    <row r="66" spans="1:15" x14ac:dyDescent="0.3">
      <c r="A66">
        <v>31411</v>
      </c>
      <c r="B66" t="s">
        <v>50</v>
      </c>
      <c r="C66">
        <f>VLOOKUP(A66,Table103[],3,FALSE)</f>
        <v>498</v>
      </c>
      <c r="D66">
        <f>VLOOKUP(A66,Table103[],4,FALSE)</f>
        <v>0</v>
      </c>
      <c r="H66">
        <v>31358</v>
      </c>
      <c r="I66" t="s">
        <v>8</v>
      </c>
      <c r="J66">
        <v>1009</v>
      </c>
      <c r="K66">
        <v>0</v>
      </c>
      <c r="M66" s="167">
        <v>31374</v>
      </c>
      <c r="N66" s="168">
        <v>468</v>
      </c>
      <c r="O66" s="168">
        <v>0</v>
      </c>
    </row>
    <row r="67" spans="1:15" x14ac:dyDescent="0.3">
      <c r="A67">
        <v>31392</v>
      </c>
      <c r="B67" t="s">
        <v>50</v>
      </c>
      <c r="C67">
        <f>VLOOKUP(A67,Table103[],3,FALSE)</f>
        <v>591</v>
      </c>
      <c r="D67">
        <f>VLOOKUP(A67,Table103[],4,FALSE)</f>
        <v>0</v>
      </c>
      <c r="H67">
        <v>31357</v>
      </c>
      <c r="I67" t="s">
        <v>133</v>
      </c>
      <c r="J67">
        <v>651</v>
      </c>
      <c r="K67">
        <v>0</v>
      </c>
      <c r="M67" s="167">
        <v>31376</v>
      </c>
      <c r="N67" s="168">
        <v>439</v>
      </c>
      <c r="O67" s="168">
        <v>0</v>
      </c>
    </row>
    <row r="68" spans="1:15" x14ac:dyDescent="0.3">
      <c r="A68">
        <v>31366</v>
      </c>
      <c r="B68" t="s">
        <v>50</v>
      </c>
      <c r="C68">
        <f>VLOOKUP(A68,Table103[],3,FALSE)</f>
        <v>540</v>
      </c>
      <c r="D68">
        <f>VLOOKUP(A68,Table103[],4,FALSE)</f>
        <v>0</v>
      </c>
      <c r="H68">
        <v>31355</v>
      </c>
      <c r="I68" t="s">
        <v>9</v>
      </c>
      <c r="J68">
        <v>411</v>
      </c>
      <c r="K68">
        <v>0</v>
      </c>
      <c r="M68" s="167">
        <v>31377</v>
      </c>
      <c r="N68" s="168">
        <v>527</v>
      </c>
      <c r="O68" s="168">
        <v>0</v>
      </c>
    </row>
    <row r="69" spans="1:15" x14ac:dyDescent="0.3">
      <c r="A69">
        <v>31338</v>
      </c>
      <c r="B69" t="s">
        <v>1</v>
      </c>
      <c r="C69">
        <f>VLOOKUP(A69,Table103[],3,FALSE)</f>
        <v>1168</v>
      </c>
      <c r="D69">
        <f>VLOOKUP(A69,Table103[],4,FALSE)</f>
        <v>1168</v>
      </c>
      <c r="H69">
        <v>31354</v>
      </c>
      <c r="I69" t="s">
        <v>21</v>
      </c>
      <c r="J69">
        <v>457</v>
      </c>
      <c r="K69">
        <v>0</v>
      </c>
      <c r="M69" s="167">
        <v>31378</v>
      </c>
      <c r="N69" s="168">
        <v>322</v>
      </c>
      <c r="O69" s="168">
        <v>322</v>
      </c>
    </row>
    <row r="70" spans="1:15" x14ac:dyDescent="0.3">
      <c r="A70">
        <v>31424</v>
      </c>
      <c r="B70" t="s">
        <v>1</v>
      </c>
      <c r="C70">
        <f>VLOOKUP(A70,Table103[],3,FALSE)</f>
        <v>1025.5</v>
      </c>
      <c r="D70">
        <f>VLOOKUP(A70,Table103[],4,FALSE)</f>
        <v>0</v>
      </c>
      <c r="H70">
        <v>31353</v>
      </c>
      <c r="I70" t="s">
        <v>12</v>
      </c>
      <c r="J70">
        <v>734</v>
      </c>
      <c r="K70">
        <v>0</v>
      </c>
      <c r="M70" s="167">
        <v>31381</v>
      </c>
      <c r="N70" s="168">
        <v>725</v>
      </c>
      <c r="O70" s="168">
        <v>0</v>
      </c>
    </row>
    <row r="71" spans="1:15" x14ac:dyDescent="0.3">
      <c r="A71">
        <v>31393</v>
      </c>
      <c r="B71" t="s">
        <v>1</v>
      </c>
      <c r="C71">
        <f>VLOOKUP(A71,Table103[],3,FALSE)</f>
        <v>1082</v>
      </c>
      <c r="D71">
        <f>VLOOKUP(A71,Table103[],4,FALSE)</f>
        <v>0</v>
      </c>
      <c r="H71">
        <v>31351</v>
      </c>
      <c r="I71" t="s">
        <v>7</v>
      </c>
      <c r="J71">
        <v>0</v>
      </c>
      <c r="K71">
        <v>0</v>
      </c>
      <c r="M71" s="167">
        <v>31382</v>
      </c>
      <c r="N71" s="168">
        <v>673.5</v>
      </c>
      <c r="O71" s="168">
        <v>0</v>
      </c>
    </row>
    <row r="72" spans="1:15" x14ac:dyDescent="0.3">
      <c r="A72">
        <v>31383</v>
      </c>
      <c r="B72" t="s">
        <v>1</v>
      </c>
      <c r="C72">
        <f>VLOOKUP(A72,Table103[],3,FALSE)</f>
        <v>392</v>
      </c>
      <c r="D72">
        <f>VLOOKUP(A72,Table103[],4,FALSE)</f>
        <v>0</v>
      </c>
      <c r="H72">
        <v>31350</v>
      </c>
      <c r="I72" t="s">
        <v>190</v>
      </c>
      <c r="J72">
        <v>642</v>
      </c>
      <c r="K72">
        <v>642</v>
      </c>
      <c r="M72" s="167">
        <v>31383</v>
      </c>
      <c r="N72" s="168">
        <v>392</v>
      </c>
      <c r="O72" s="168">
        <v>0</v>
      </c>
    </row>
    <row r="73" spans="1:15" x14ac:dyDescent="0.3">
      <c r="A73">
        <v>31405</v>
      </c>
      <c r="B73" t="s">
        <v>1</v>
      </c>
      <c r="C73">
        <f>VLOOKUP(A73,Table103[],3,FALSE)</f>
        <v>1078</v>
      </c>
      <c r="D73">
        <f>VLOOKUP(A73,Table103[],4,FALSE)</f>
        <v>0</v>
      </c>
      <c r="H73">
        <v>31349</v>
      </c>
      <c r="I73" t="s">
        <v>8</v>
      </c>
      <c r="J73">
        <v>488</v>
      </c>
      <c r="K73">
        <v>488</v>
      </c>
      <c r="M73" s="167">
        <v>31384</v>
      </c>
      <c r="N73" s="168">
        <v>645</v>
      </c>
      <c r="O73" s="168">
        <v>0</v>
      </c>
    </row>
    <row r="74" spans="1:15" x14ac:dyDescent="0.3">
      <c r="A74">
        <v>31167</v>
      </c>
      <c r="B74" t="s">
        <v>1</v>
      </c>
      <c r="C74">
        <f>VLOOKUP(A74,Table103[],3,FALSE)</f>
        <v>0</v>
      </c>
      <c r="D74">
        <f>VLOOKUP(A74,Table103[],4,FALSE)</f>
        <v>0</v>
      </c>
      <c r="H74">
        <v>31348</v>
      </c>
      <c r="I74" t="s">
        <v>173</v>
      </c>
      <c r="J74">
        <v>761</v>
      </c>
      <c r="K74">
        <v>761</v>
      </c>
      <c r="M74" s="167">
        <v>31385</v>
      </c>
      <c r="N74" s="168">
        <v>1835</v>
      </c>
      <c r="O74" s="168">
        <v>0</v>
      </c>
    </row>
    <row r="75" spans="1:15" x14ac:dyDescent="0.3">
      <c r="A75">
        <v>31377</v>
      </c>
      <c r="B75" t="s">
        <v>1</v>
      </c>
      <c r="C75">
        <f>VLOOKUP(A75,Table103[],3,FALSE)</f>
        <v>527</v>
      </c>
      <c r="D75">
        <f>VLOOKUP(A75,Table103[],4,FALSE)</f>
        <v>0</v>
      </c>
      <c r="H75">
        <v>31347</v>
      </c>
      <c r="I75" t="s">
        <v>8</v>
      </c>
      <c r="J75">
        <v>610</v>
      </c>
      <c r="K75">
        <v>0</v>
      </c>
      <c r="M75" s="167">
        <v>31387</v>
      </c>
      <c r="N75" s="168">
        <v>1283</v>
      </c>
      <c r="O75" s="168">
        <v>1283</v>
      </c>
    </row>
    <row r="76" spans="1:15" x14ac:dyDescent="0.3">
      <c r="A76">
        <v>31388</v>
      </c>
      <c r="B76" t="s">
        <v>1</v>
      </c>
      <c r="C76">
        <f>VLOOKUP(A76,Table103[],3,FALSE)</f>
        <v>23</v>
      </c>
      <c r="D76">
        <f>VLOOKUP(A76,Table103[],4,FALSE)</f>
        <v>0</v>
      </c>
      <c r="H76">
        <v>31346</v>
      </c>
      <c r="I76" t="s">
        <v>9</v>
      </c>
      <c r="J76">
        <v>767</v>
      </c>
      <c r="K76">
        <v>0</v>
      </c>
      <c r="M76" s="167">
        <v>31388</v>
      </c>
      <c r="N76" s="168">
        <v>23</v>
      </c>
      <c r="O76" s="168">
        <v>0</v>
      </c>
    </row>
    <row r="77" spans="1:15" x14ac:dyDescent="0.3">
      <c r="A77">
        <v>31419</v>
      </c>
      <c r="B77" t="s">
        <v>1</v>
      </c>
      <c r="C77">
        <f>VLOOKUP(A77,Table103[],3,FALSE)</f>
        <v>949</v>
      </c>
      <c r="D77">
        <f>VLOOKUP(A77,Table103[],4,FALSE)</f>
        <v>0</v>
      </c>
      <c r="H77">
        <v>31345</v>
      </c>
      <c r="I77" t="s">
        <v>8</v>
      </c>
      <c r="J77">
        <v>561</v>
      </c>
      <c r="K77">
        <v>0</v>
      </c>
      <c r="M77" s="167">
        <v>31389</v>
      </c>
      <c r="N77" s="168">
        <v>2027</v>
      </c>
      <c r="O77" s="168">
        <v>2027</v>
      </c>
    </row>
    <row r="78" spans="1:15" x14ac:dyDescent="0.3">
      <c r="A78">
        <v>31425</v>
      </c>
      <c r="B78" t="s">
        <v>1</v>
      </c>
      <c r="C78">
        <f>VLOOKUP(A78,Table103[],3,FALSE)</f>
        <v>546</v>
      </c>
      <c r="D78">
        <f>VLOOKUP(A78,Table103[],4,FALSE)</f>
        <v>0</v>
      </c>
      <c r="H78">
        <v>31342</v>
      </c>
      <c r="I78" t="s">
        <v>173</v>
      </c>
      <c r="J78">
        <v>512</v>
      </c>
      <c r="K78">
        <v>0</v>
      </c>
      <c r="M78" s="167">
        <v>31391</v>
      </c>
      <c r="N78" s="168">
        <v>1902.5</v>
      </c>
      <c r="O78" s="168">
        <v>1902.5</v>
      </c>
    </row>
    <row r="79" spans="1:15" x14ac:dyDescent="0.3">
      <c r="A79">
        <v>31387</v>
      </c>
      <c r="B79" t="s">
        <v>1</v>
      </c>
      <c r="C79">
        <f>VLOOKUP(A79,Table103[],3,FALSE)</f>
        <v>1283</v>
      </c>
      <c r="D79">
        <f>VLOOKUP(A79,Table103[],4,FALSE)</f>
        <v>1283</v>
      </c>
      <c r="H79">
        <v>31341</v>
      </c>
      <c r="I79" t="s">
        <v>7</v>
      </c>
      <c r="J79">
        <v>663</v>
      </c>
      <c r="K79">
        <v>0</v>
      </c>
      <c r="M79" s="167">
        <v>31392</v>
      </c>
      <c r="N79" s="168">
        <v>591</v>
      </c>
      <c r="O79" s="168">
        <v>0</v>
      </c>
    </row>
    <row r="80" spans="1:15" x14ac:dyDescent="0.3">
      <c r="A80">
        <v>31324</v>
      </c>
      <c r="B80" t="s">
        <v>44</v>
      </c>
      <c r="C80">
        <f>VLOOKUP(A80,Table103[],3,FALSE)</f>
        <v>45</v>
      </c>
      <c r="D80">
        <f>VLOOKUP(A80,Table103[],4,FALSE)</f>
        <v>0</v>
      </c>
      <c r="H80">
        <v>31340</v>
      </c>
      <c r="I80" t="s">
        <v>91</v>
      </c>
      <c r="J80">
        <v>794</v>
      </c>
      <c r="K80">
        <v>0</v>
      </c>
      <c r="M80" s="167">
        <v>31393</v>
      </c>
      <c r="N80" s="168">
        <v>1082</v>
      </c>
      <c r="O80" s="168">
        <v>0</v>
      </c>
    </row>
    <row r="81" spans="1:15" x14ac:dyDescent="0.3">
      <c r="A81">
        <v>31331</v>
      </c>
      <c r="B81" t="s">
        <v>44</v>
      </c>
      <c r="C81">
        <f>VLOOKUP(A81,Table103[],3,FALSE)</f>
        <v>506</v>
      </c>
      <c r="D81">
        <f>VLOOKUP(A81,Table103[],4,FALSE)</f>
        <v>0</v>
      </c>
      <c r="H81">
        <v>31339</v>
      </c>
      <c r="I81" t="s">
        <v>12</v>
      </c>
      <c r="J81">
        <v>459</v>
      </c>
      <c r="K81">
        <v>459</v>
      </c>
      <c r="M81" s="167">
        <v>31394</v>
      </c>
      <c r="N81" s="168">
        <v>895</v>
      </c>
      <c r="O81" s="168">
        <v>0</v>
      </c>
    </row>
    <row r="82" spans="1:15" x14ac:dyDescent="0.3">
      <c r="A82">
        <v>31328</v>
      </c>
      <c r="B82" t="s">
        <v>44</v>
      </c>
      <c r="C82">
        <f>VLOOKUP(A82,Table103[],3,FALSE)</f>
        <v>598</v>
      </c>
      <c r="D82">
        <f>VLOOKUP(A82,Table103[],4,FALSE)</f>
        <v>0</v>
      </c>
      <c r="H82">
        <v>31338</v>
      </c>
      <c r="I82" t="s">
        <v>8</v>
      </c>
      <c r="J82">
        <v>1168</v>
      </c>
      <c r="K82">
        <v>1168</v>
      </c>
      <c r="M82" s="167">
        <v>31395</v>
      </c>
      <c r="N82" s="168">
        <v>602</v>
      </c>
      <c r="O82" s="168">
        <v>0</v>
      </c>
    </row>
    <row r="83" spans="1:15" x14ac:dyDescent="0.3">
      <c r="A83">
        <v>31276</v>
      </c>
      <c r="B83" t="s">
        <v>44</v>
      </c>
      <c r="C83">
        <f>VLOOKUP(A83,Table103[],3,FALSE)</f>
        <v>629</v>
      </c>
      <c r="D83">
        <f>VLOOKUP(A83,Table103[],4,FALSE)</f>
        <v>0</v>
      </c>
      <c r="H83">
        <v>31337</v>
      </c>
      <c r="I83" t="s">
        <v>173</v>
      </c>
      <c r="J83">
        <v>655</v>
      </c>
      <c r="K83">
        <v>0</v>
      </c>
      <c r="M83" s="167">
        <v>31396</v>
      </c>
      <c r="N83" s="168">
        <v>620</v>
      </c>
      <c r="O83" s="168">
        <v>0</v>
      </c>
    </row>
    <row r="84" spans="1:15" x14ac:dyDescent="0.3">
      <c r="A84">
        <v>31202</v>
      </c>
      <c r="B84" t="s">
        <v>44</v>
      </c>
      <c r="C84">
        <f>VLOOKUP(A84,Table103[],3,FALSE)</f>
        <v>1811</v>
      </c>
      <c r="D84">
        <f>VLOOKUP(A84,Table103[],4,FALSE)</f>
        <v>0</v>
      </c>
      <c r="H84">
        <v>31336</v>
      </c>
      <c r="I84" t="s">
        <v>8</v>
      </c>
      <c r="J84">
        <v>295</v>
      </c>
      <c r="K84">
        <v>0</v>
      </c>
      <c r="M84" s="167">
        <v>31397</v>
      </c>
      <c r="N84" s="168">
        <v>817</v>
      </c>
      <c r="O84" s="168">
        <v>0</v>
      </c>
    </row>
    <row r="85" spans="1:15" x14ac:dyDescent="0.3">
      <c r="A85">
        <v>31354</v>
      </c>
      <c r="B85" t="s">
        <v>44</v>
      </c>
      <c r="C85">
        <f>VLOOKUP(A85,Table103[],3,FALSE)</f>
        <v>457</v>
      </c>
      <c r="D85">
        <f>VLOOKUP(A85,Table103[],4,FALSE)</f>
        <v>0</v>
      </c>
      <c r="H85">
        <v>31335</v>
      </c>
      <c r="I85" t="s">
        <v>9</v>
      </c>
      <c r="J85">
        <v>423</v>
      </c>
      <c r="K85">
        <v>0</v>
      </c>
      <c r="M85" s="167">
        <v>31398</v>
      </c>
      <c r="N85" s="168">
        <v>549</v>
      </c>
      <c r="O85" s="168">
        <v>0</v>
      </c>
    </row>
    <row r="86" spans="1:15" x14ac:dyDescent="0.3">
      <c r="A86">
        <v>31420</v>
      </c>
      <c r="B86" t="s">
        <v>44</v>
      </c>
      <c r="C86">
        <f>VLOOKUP(A86,Table103[],3,FALSE)</f>
        <v>484</v>
      </c>
      <c r="D86">
        <f>VLOOKUP(A86,Table103[],4,FALSE)</f>
        <v>0</v>
      </c>
      <c r="H86">
        <v>31334</v>
      </c>
      <c r="I86" t="s">
        <v>91</v>
      </c>
      <c r="J86">
        <v>604</v>
      </c>
      <c r="K86">
        <v>0</v>
      </c>
      <c r="M86" s="167">
        <v>31399</v>
      </c>
      <c r="N86" s="168">
        <v>539</v>
      </c>
      <c r="O86" s="168">
        <v>0</v>
      </c>
    </row>
    <row r="87" spans="1:15" x14ac:dyDescent="0.3">
      <c r="A87">
        <v>31409</v>
      </c>
      <c r="B87" t="s">
        <v>44</v>
      </c>
      <c r="C87">
        <f>VLOOKUP(A87,Table103[],3,FALSE)</f>
        <v>209</v>
      </c>
      <c r="D87">
        <f>VLOOKUP(A87,Table103[],4,FALSE)</f>
        <v>0</v>
      </c>
      <c r="H87">
        <v>31333</v>
      </c>
      <c r="I87" t="s">
        <v>8</v>
      </c>
      <c r="J87">
        <v>491</v>
      </c>
      <c r="K87">
        <v>491</v>
      </c>
      <c r="M87" s="167">
        <v>31400</v>
      </c>
      <c r="N87" s="168">
        <v>517</v>
      </c>
      <c r="O87" s="168">
        <v>0</v>
      </c>
    </row>
    <row r="88" spans="1:15" x14ac:dyDescent="0.3">
      <c r="A88">
        <v>31422</v>
      </c>
      <c r="B88" t="s">
        <v>44</v>
      </c>
      <c r="C88">
        <f>VLOOKUP(A88,Table103[],3,FALSE)</f>
        <v>117</v>
      </c>
      <c r="D88">
        <f>VLOOKUP(A88,Table103[],4,FALSE)</f>
        <v>0</v>
      </c>
      <c r="H88">
        <v>31332</v>
      </c>
      <c r="I88" t="s">
        <v>190</v>
      </c>
      <c r="J88">
        <v>1944</v>
      </c>
      <c r="K88">
        <v>1944</v>
      </c>
      <c r="M88" s="167">
        <v>31401</v>
      </c>
      <c r="N88" s="168">
        <v>855</v>
      </c>
      <c r="O88" s="168">
        <v>0</v>
      </c>
    </row>
    <row r="89" spans="1:15" x14ac:dyDescent="0.3">
      <c r="A89">
        <v>31389</v>
      </c>
      <c r="B89" t="s">
        <v>44</v>
      </c>
      <c r="C89">
        <f>VLOOKUP(A89,Table103[],3,FALSE)</f>
        <v>2027</v>
      </c>
      <c r="D89">
        <f>VLOOKUP(A89,Table103[],4,FALSE)</f>
        <v>2027</v>
      </c>
      <c r="H89">
        <v>31331</v>
      </c>
      <c r="I89" t="s">
        <v>21</v>
      </c>
      <c r="J89">
        <v>506</v>
      </c>
      <c r="K89">
        <v>0</v>
      </c>
      <c r="M89" s="167">
        <v>31402</v>
      </c>
      <c r="N89" s="168">
        <v>678</v>
      </c>
      <c r="O89" s="168">
        <v>0</v>
      </c>
    </row>
    <row r="90" spans="1:15" x14ac:dyDescent="0.3">
      <c r="A90">
        <v>31335</v>
      </c>
      <c r="B90" t="s">
        <v>3</v>
      </c>
      <c r="C90">
        <f>VLOOKUP(A90,Table103[],3,FALSE)</f>
        <v>423</v>
      </c>
      <c r="D90">
        <f>VLOOKUP(A90,Table103[],4,FALSE)</f>
        <v>0</v>
      </c>
      <c r="H90">
        <v>31329</v>
      </c>
      <c r="I90" t="s">
        <v>9</v>
      </c>
      <c r="J90">
        <v>449</v>
      </c>
      <c r="K90">
        <v>0</v>
      </c>
      <c r="M90" s="167">
        <v>31403</v>
      </c>
      <c r="N90" s="168">
        <v>484</v>
      </c>
      <c r="O90" s="168">
        <v>0</v>
      </c>
    </row>
    <row r="91" spans="1:15" x14ac:dyDescent="0.3">
      <c r="A91">
        <v>31169</v>
      </c>
      <c r="B91" t="s">
        <v>3</v>
      </c>
      <c r="C91">
        <f>VLOOKUP(A91,Table103[],3,FALSE)</f>
        <v>40</v>
      </c>
      <c r="D91">
        <f>VLOOKUP(A91,Table103[],4,FALSE)</f>
        <v>0</v>
      </c>
      <c r="H91">
        <v>31328</v>
      </c>
      <c r="I91" t="s">
        <v>21</v>
      </c>
      <c r="J91">
        <v>598</v>
      </c>
      <c r="K91">
        <v>0</v>
      </c>
      <c r="M91" s="167">
        <v>31404</v>
      </c>
      <c r="N91" s="168">
        <v>358</v>
      </c>
      <c r="O91" s="168">
        <v>0</v>
      </c>
    </row>
    <row r="92" spans="1:15" x14ac:dyDescent="0.3">
      <c r="A92">
        <v>31399</v>
      </c>
      <c r="B92" t="s">
        <v>3</v>
      </c>
      <c r="C92">
        <f>VLOOKUP(A92,Table103[],3,FALSE)</f>
        <v>539</v>
      </c>
      <c r="D92">
        <f>VLOOKUP(A92,Table103[],4,FALSE)</f>
        <v>0</v>
      </c>
      <c r="H92">
        <v>31327</v>
      </c>
      <c r="I92" t="s">
        <v>8</v>
      </c>
      <c r="J92">
        <v>450</v>
      </c>
      <c r="K92">
        <v>0</v>
      </c>
      <c r="M92" s="167">
        <v>31405</v>
      </c>
      <c r="N92" s="168">
        <v>1078</v>
      </c>
      <c r="O92" s="168">
        <v>0</v>
      </c>
    </row>
    <row r="93" spans="1:15" x14ac:dyDescent="0.3">
      <c r="A93">
        <v>31226</v>
      </c>
      <c r="B93" t="s">
        <v>3</v>
      </c>
      <c r="C93">
        <f>VLOOKUP(A93,Table103[],3,FALSE)</f>
        <v>0</v>
      </c>
      <c r="D93">
        <f>VLOOKUP(A93,Table103[],4,FALSE)</f>
        <v>0</v>
      </c>
      <c r="H93">
        <v>31326</v>
      </c>
      <c r="I93" t="s">
        <v>7</v>
      </c>
      <c r="J93">
        <v>749</v>
      </c>
      <c r="K93">
        <v>0</v>
      </c>
      <c r="M93" s="167">
        <v>31406</v>
      </c>
      <c r="N93" s="168">
        <v>1774</v>
      </c>
      <c r="O93" s="168">
        <v>0</v>
      </c>
    </row>
    <row r="94" spans="1:15" x14ac:dyDescent="0.3">
      <c r="A94">
        <v>31285</v>
      </c>
      <c r="B94" t="s">
        <v>3</v>
      </c>
      <c r="C94">
        <f>VLOOKUP(A94,Table103[],3,FALSE)</f>
        <v>0</v>
      </c>
      <c r="D94">
        <f>VLOOKUP(A94,Table103[],4,FALSE)</f>
        <v>0</v>
      </c>
      <c r="H94">
        <v>31325</v>
      </c>
      <c r="I94" t="s">
        <v>173</v>
      </c>
      <c r="J94">
        <v>589</v>
      </c>
      <c r="K94">
        <v>0</v>
      </c>
      <c r="M94" s="167">
        <v>31407</v>
      </c>
      <c r="N94" s="168">
        <v>1651</v>
      </c>
      <c r="O94" s="168">
        <v>1651</v>
      </c>
    </row>
    <row r="95" spans="1:15" x14ac:dyDescent="0.3">
      <c r="A95">
        <v>31318</v>
      </c>
      <c r="B95" t="s">
        <v>3</v>
      </c>
      <c r="C95">
        <f>VLOOKUP(A95,Table103[],3,FALSE)</f>
        <v>32</v>
      </c>
      <c r="D95">
        <f>VLOOKUP(A95,Table103[],4,FALSE)</f>
        <v>0</v>
      </c>
      <c r="H95">
        <v>31324</v>
      </c>
      <c r="I95" t="s">
        <v>21</v>
      </c>
      <c r="J95">
        <v>45</v>
      </c>
      <c r="K95">
        <v>0</v>
      </c>
      <c r="M95" s="167">
        <v>31409</v>
      </c>
      <c r="N95" s="168">
        <v>209</v>
      </c>
      <c r="O95" s="168">
        <v>0</v>
      </c>
    </row>
    <row r="96" spans="1:15" x14ac:dyDescent="0.3">
      <c r="A96">
        <v>31374</v>
      </c>
      <c r="B96" t="s">
        <v>3</v>
      </c>
      <c r="C96">
        <f>VLOOKUP(A96,Table103[],3,FALSE)</f>
        <v>468</v>
      </c>
      <c r="D96">
        <f>VLOOKUP(A96,Table103[],4,FALSE)</f>
        <v>0</v>
      </c>
      <c r="H96">
        <v>31323</v>
      </c>
      <c r="I96" t="s">
        <v>8</v>
      </c>
      <c r="J96">
        <v>438</v>
      </c>
      <c r="K96">
        <v>438</v>
      </c>
      <c r="M96" s="167">
        <v>31411</v>
      </c>
      <c r="N96" s="168">
        <v>498</v>
      </c>
      <c r="O96" s="168">
        <v>0</v>
      </c>
    </row>
    <row r="97" spans="1:15" x14ac:dyDescent="0.3">
      <c r="A97">
        <v>31346</v>
      </c>
      <c r="B97" t="s">
        <v>3</v>
      </c>
      <c r="C97">
        <f>VLOOKUP(A97,Table103[],3,FALSE)</f>
        <v>767</v>
      </c>
      <c r="D97">
        <f>VLOOKUP(A97,Table103[],4,FALSE)</f>
        <v>0</v>
      </c>
      <c r="H97">
        <v>31321</v>
      </c>
      <c r="I97" t="s">
        <v>7</v>
      </c>
      <c r="J97">
        <v>75</v>
      </c>
      <c r="K97">
        <v>0</v>
      </c>
      <c r="M97" s="167">
        <v>31414</v>
      </c>
      <c r="N97" s="168">
        <v>660</v>
      </c>
      <c r="O97" s="168">
        <v>0</v>
      </c>
    </row>
    <row r="98" spans="1:15" x14ac:dyDescent="0.3">
      <c r="A98">
        <v>31355</v>
      </c>
      <c r="B98" t="s">
        <v>3</v>
      </c>
      <c r="C98">
        <f>VLOOKUP(A98,Table103[],3,FALSE)</f>
        <v>411</v>
      </c>
      <c r="D98">
        <f>VLOOKUP(A98,Table103[],4,FALSE)</f>
        <v>0</v>
      </c>
      <c r="H98">
        <v>31320</v>
      </c>
      <c r="I98" t="s">
        <v>91</v>
      </c>
      <c r="J98">
        <v>386</v>
      </c>
      <c r="K98">
        <v>0</v>
      </c>
      <c r="M98" s="167">
        <v>31415</v>
      </c>
      <c r="N98" s="168">
        <v>709</v>
      </c>
      <c r="O98" s="168">
        <v>0</v>
      </c>
    </row>
    <row r="99" spans="1:15" x14ac:dyDescent="0.3">
      <c r="A99">
        <v>31319</v>
      </c>
      <c r="B99" t="s">
        <v>3</v>
      </c>
      <c r="C99">
        <f>VLOOKUP(A99,Table103[],3,FALSE)</f>
        <v>486</v>
      </c>
      <c r="D99">
        <f>VLOOKUP(A99,Table103[],4,FALSE)</f>
        <v>0</v>
      </c>
      <c r="H99">
        <v>31319</v>
      </c>
      <c r="I99" t="s">
        <v>9</v>
      </c>
      <c r="J99">
        <v>486</v>
      </c>
      <c r="K99">
        <v>0</v>
      </c>
      <c r="M99" s="167">
        <v>31417</v>
      </c>
      <c r="N99" s="168">
        <v>575</v>
      </c>
      <c r="O99" s="168">
        <v>0</v>
      </c>
    </row>
    <row r="100" spans="1:15" x14ac:dyDescent="0.3">
      <c r="A100">
        <v>31315</v>
      </c>
      <c r="B100" t="s">
        <v>3</v>
      </c>
      <c r="C100">
        <f>VLOOKUP(A100,Table103[],3,FALSE)</f>
        <v>1019</v>
      </c>
      <c r="D100">
        <f>VLOOKUP(A100,Table103[],4,FALSE)</f>
        <v>0</v>
      </c>
      <c r="H100">
        <v>31318</v>
      </c>
      <c r="I100" t="s">
        <v>9</v>
      </c>
      <c r="J100">
        <v>32</v>
      </c>
      <c r="K100">
        <v>0</v>
      </c>
      <c r="M100" s="167">
        <v>31418</v>
      </c>
      <c r="N100" s="168">
        <v>1125</v>
      </c>
      <c r="O100" s="168">
        <v>0</v>
      </c>
    </row>
    <row r="101" spans="1:15" x14ac:dyDescent="0.3">
      <c r="A101">
        <v>31329</v>
      </c>
      <c r="B101" t="s">
        <v>3</v>
      </c>
      <c r="C101">
        <f>VLOOKUP(A101,Table103[],3,FALSE)</f>
        <v>449</v>
      </c>
      <c r="D101">
        <f>VLOOKUP(A101,Table103[],4,FALSE)</f>
        <v>0</v>
      </c>
      <c r="H101">
        <v>31317</v>
      </c>
      <c r="I101" t="s">
        <v>133</v>
      </c>
      <c r="J101">
        <v>664</v>
      </c>
      <c r="K101">
        <v>0</v>
      </c>
      <c r="M101" s="167">
        <v>31419</v>
      </c>
      <c r="N101" s="168">
        <v>949</v>
      </c>
      <c r="O101" s="168">
        <v>0</v>
      </c>
    </row>
    <row r="102" spans="1:15" x14ac:dyDescent="0.3">
      <c r="A102">
        <v>31382</v>
      </c>
      <c r="B102" t="s">
        <v>3</v>
      </c>
      <c r="C102">
        <f>VLOOKUP(A102,Table103[],3,FALSE)</f>
        <v>673.5</v>
      </c>
      <c r="D102">
        <f>VLOOKUP(A102,Table103[],4,FALSE)</f>
        <v>0</v>
      </c>
      <c r="H102">
        <v>31316</v>
      </c>
      <c r="I102" t="s">
        <v>187</v>
      </c>
      <c r="J102">
        <v>523</v>
      </c>
      <c r="K102">
        <v>0</v>
      </c>
      <c r="M102" s="167">
        <v>31420</v>
      </c>
      <c r="N102" s="168">
        <v>484</v>
      </c>
      <c r="O102" s="168">
        <v>0</v>
      </c>
    </row>
    <row r="103" spans="1:15" x14ac:dyDescent="0.3">
      <c r="A103">
        <v>31398</v>
      </c>
      <c r="B103" t="s">
        <v>3</v>
      </c>
      <c r="C103">
        <f>VLOOKUP(A103,Table103[],3,FALSE)</f>
        <v>549</v>
      </c>
      <c r="D103">
        <f>VLOOKUP(A103,Table103[],4,FALSE)</f>
        <v>0</v>
      </c>
      <c r="H103">
        <v>31315</v>
      </c>
      <c r="I103" t="s">
        <v>9</v>
      </c>
      <c r="J103">
        <v>1019</v>
      </c>
      <c r="K103">
        <v>0</v>
      </c>
      <c r="M103" s="167">
        <v>31421</v>
      </c>
      <c r="N103" s="168">
        <v>576</v>
      </c>
      <c r="O103" s="168">
        <v>0</v>
      </c>
    </row>
    <row r="104" spans="1:15" x14ac:dyDescent="0.3">
      <c r="A104">
        <v>31417</v>
      </c>
      <c r="B104" t="s">
        <v>3</v>
      </c>
      <c r="C104">
        <f>VLOOKUP(A104,Table103[],3,FALSE)</f>
        <v>575</v>
      </c>
      <c r="D104">
        <f>VLOOKUP(A104,Table103[],4,FALSE)</f>
        <v>0</v>
      </c>
      <c r="H104">
        <v>31314</v>
      </c>
      <c r="I104" t="s">
        <v>190</v>
      </c>
      <c r="J104">
        <v>552</v>
      </c>
      <c r="K104">
        <v>552</v>
      </c>
      <c r="M104" s="167">
        <v>31422</v>
      </c>
      <c r="N104" s="168">
        <v>117</v>
      </c>
      <c r="O104" s="168">
        <v>0</v>
      </c>
    </row>
    <row r="105" spans="1:15" x14ac:dyDescent="0.3">
      <c r="A105">
        <v>31397</v>
      </c>
      <c r="B105" t="s">
        <v>3</v>
      </c>
      <c r="C105">
        <f>VLOOKUP(A105,Table103[],3,FALSE)</f>
        <v>817</v>
      </c>
      <c r="D105">
        <f>VLOOKUP(A105,Table103[],4,FALSE)</f>
        <v>0</v>
      </c>
      <c r="H105">
        <v>31313</v>
      </c>
      <c r="I105" t="s">
        <v>190</v>
      </c>
      <c r="J105">
        <v>254</v>
      </c>
      <c r="K105">
        <v>0</v>
      </c>
      <c r="M105" s="167">
        <v>31423</v>
      </c>
      <c r="N105" s="168">
        <v>509</v>
      </c>
      <c r="O105" s="168">
        <v>0</v>
      </c>
    </row>
    <row r="106" spans="1:15" x14ac:dyDescent="0.3">
      <c r="A106">
        <v>31381</v>
      </c>
      <c r="B106" t="s">
        <v>3</v>
      </c>
      <c r="C106">
        <f>VLOOKUP(A106,Table103[],3,FALSE)</f>
        <v>725</v>
      </c>
      <c r="D106">
        <f>VLOOKUP(A106,Table103[],4,FALSE)</f>
        <v>0</v>
      </c>
      <c r="H106">
        <v>31310</v>
      </c>
      <c r="I106" t="s">
        <v>11</v>
      </c>
      <c r="J106">
        <v>684</v>
      </c>
      <c r="K106">
        <v>0</v>
      </c>
      <c r="M106" s="167">
        <v>31424</v>
      </c>
      <c r="N106" s="168">
        <v>1025.5</v>
      </c>
      <c r="O106" s="168">
        <v>0</v>
      </c>
    </row>
    <row r="107" spans="1:15" x14ac:dyDescent="0.3">
      <c r="A107">
        <v>31391</v>
      </c>
      <c r="B107" t="s">
        <v>195</v>
      </c>
      <c r="C107">
        <f>VLOOKUP(A107,Table103[],3,FALSE)</f>
        <v>1902.5</v>
      </c>
      <c r="D107">
        <f>VLOOKUP(A107,Table103[],4,FALSE)</f>
        <v>1902.5</v>
      </c>
      <c r="H107">
        <v>31309</v>
      </c>
      <c r="I107" t="s">
        <v>133</v>
      </c>
      <c r="J107">
        <v>0</v>
      </c>
      <c r="K107">
        <v>0</v>
      </c>
      <c r="M107" s="167">
        <v>31425</v>
      </c>
      <c r="N107" s="168">
        <v>546</v>
      </c>
      <c r="O107" s="168">
        <v>0</v>
      </c>
    </row>
    <row r="108" spans="1:15" x14ac:dyDescent="0.3">
      <c r="A108">
        <v>31362</v>
      </c>
      <c r="B108" t="s">
        <v>195</v>
      </c>
      <c r="C108">
        <f>VLOOKUP(A108,Table103[],3,FALSE)</f>
        <v>1081</v>
      </c>
      <c r="D108">
        <f>VLOOKUP(A108,Table103[],4,FALSE)</f>
        <v>0</v>
      </c>
      <c r="H108">
        <v>31307</v>
      </c>
      <c r="I108" t="s">
        <v>91</v>
      </c>
      <c r="J108">
        <v>274</v>
      </c>
      <c r="K108">
        <v>274</v>
      </c>
      <c r="M108" s="167">
        <v>31426</v>
      </c>
      <c r="N108" s="168">
        <v>557</v>
      </c>
      <c r="O108" s="168">
        <v>0</v>
      </c>
    </row>
    <row r="109" spans="1:15" x14ac:dyDescent="0.3">
      <c r="A109">
        <v>31427</v>
      </c>
      <c r="B109" t="s">
        <v>195</v>
      </c>
      <c r="C109">
        <f>VLOOKUP(A109,Table103[],3,FALSE)</f>
        <v>430</v>
      </c>
      <c r="D109">
        <f>VLOOKUP(A109,Table103[],4,FALSE)</f>
        <v>430</v>
      </c>
      <c r="H109">
        <v>31303</v>
      </c>
      <c r="I109" t="s">
        <v>11</v>
      </c>
      <c r="J109">
        <v>452</v>
      </c>
      <c r="K109">
        <v>0</v>
      </c>
      <c r="M109" s="167">
        <v>31427</v>
      </c>
      <c r="N109" s="168">
        <v>430</v>
      </c>
      <c r="O109" s="168">
        <v>430</v>
      </c>
    </row>
    <row r="110" spans="1:15" x14ac:dyDescent="0.3">
      <c r="A110">
        <v>31316</v>
      </c>
      <c r="B110" t="s">
        <v>195</v>
      </c>
      <c r="C110">
        <f>VLOOKUP(A110,Table103[],3,FALSE)</f>
        <v>523</v>
      </c>
      <c r="D110">
        <f>VLOOKUP(A110,Table103[],4,FALSE)</f>
        <v>0</v>
      </c>
      <c r="H110">
        <v>31300</v>
      </c>
      <c r="I110" t="s">
        <v>15</v>
      </c>
      <c r="J110">
        <v>325</v>
      </c>
      <c r="K110">
        <v>0</v>
      </c>
      <c r="M110" s="167">
        <v>31429</v>
      </c>
      <c r="N110" s="168">
        <v>827</v>
      </c>
      <c r="O110" s="168">
        <v>0</v>
      </c>
    </row>
    <row r="111" spans="1:15" x14ac:dyDescent="0.3">
      <c r="A111">
        <v>31267</v>
      </c>
      <c r="B111" t="s">
        <v>196</v>
      </c>
      <c r="C111">
        <f>VLOOKUP(A111,Table103[],3,FALSE)</f>
        <v>790</v>
      </c>
      <c r="D111">
        <f>VLOOKUP(A111,Table103[],4,FALSE)</f>
        <v>790</v>
      </c>
      <c r="H111">
        <v>31298</v>
      </c>
      <c r="I111" t="s">
        <v>7</v>
      </c>
      <c r="J111">
        <v>668</v>
      </c>
      <c r="K111">
        <v>0</v>
      </c>
      <c r="M111" s="167">
        <v>31430</v>
      </c>
      <c r="N111" s="168">
        <v>644.6</v>
      </c>
      <c r="O111" s="168">
        <v>644.6</v>
      </c>
    </row>
    <row r="112" spans="1:15" x14ac:dyDescent="0.3">
      <c r="H112">
        <v>31289</v>
      </c>
      <c r="I112" t="s">
        <v>15</v>
      </c>
      <c r="J112">
        <v>24</v>
      </c>
      <c r="K112">
        <v>0</v>
      </c>
      <c r="M112" s="167">
        <v>31431</v>
      </c>
      <c r="N112" s="168">
        <v>592</v>
      </c>
      <c r="O112" s="168">
        <v>592</v>
      </c>
    </row>
    <row r="113" spans="8:15" x14ac:dyDescent="0.3">
      <c r="H113">
        <v>31285</v>
      </c>
      <c r="I113" t="s">
        <v>9</v>
      </c>
      <c r="J113">
        <v>0</v>
      </c>
      <c r="K113">
        <v>0</v>
      </c>
      <c r="M113" s="167" t="s">
        <v>30</v>
      </c>
      <c r="N113" s="168">
        <v>71636.100000000006</v>
      </c>
      <c r="O113" s="168">
        <v>17907.099999999999</v>
      </c>
    </row>
    <row r="114" spans="8:15" x14ac:dyDescent="0.3">
      <c r="H114">
        <v>31283</v>
      </c>
      <c r="I114" t="s">
        <v>173</v>
      </c>
      <c r="J114">
        <v>437</v>
      </c>
      <c r="K114">
        <v>0</v>
      </c>
    </row>
    <row r="115" spans="8:15" x14ac:dyDescent="0.3">
      <c r="H115">
        <v>31279</v>
      </c>
      <c r="I115" t="s">
        <v>15</v>
      </c>
      <c r="J115">
        <v>1002</v>
      </c>
      <c r="K115">
        <v>0</v>
      </c>
    </row>
    <row r="116" spans="8:15" x14ac:dyDescent="0.3">
      <c r="H116">
        <v>31276</v>
      </c>
      <c r="I116" t="s">
        <v>21</v>
      </c>
      <c r="J116">
        <v>629</v>
      </c>
      <c r="K116">
        <v>0</v>
      </c>
    </row>
    <row r="117" spans="8:15" x14ac:dyDescent="0.3">
      <c r="H117">
        <v>31274</v>
      </c>
      <c r="I117" t="s">
        <v>11</v>
      </c>
      <c r="J117">
        <v>485</v>
      </c>
      <c r="K117">
        <v>485</v>
      </c>
    </row>
    <row r="118" spans="8:15" x14ac:dyDescent="0.3">
      <c r="H118">
        <v>31273</v>
      </c>
      <c r="I118" t="s">
        <v>11</v>
      </c>
      <c r="J118">
        <v>466</v>
      </c>
      <c r="K118">
        <v>466</v>
      </c>
    </row>
    <row r="119" spans="8:15" x14ac:dyDescent="0.3">
      <c r="H119">
        <v>31268</v>
      </c>
      <c r="I119" t="s">
        <v>11</v>
      </c>
      <c r="J119">
        <v>360</v>
      </c>
      <c r="K119">
        <v>0</v>
      </c>
    </row>
    <row r="120" spans="8:15" x14ac:dyDescent="0.3">
      <c r="H120">
        <v>31267</v>
      </c>
      <c r="I120" t="s">
        <v>14</v>
      </c>
      <c r="J120">
        <v>790</v>
      </c>
      <c r="K120">
        <v>790</v>
      </c>
    </row>
    <row r="121" spans="8:15" x14ac:dyDescent="0.3">
      <c r="H121">
        <v>31265</v>
      </c>
      <c r="I121" t="s">
        <v>9</v>
      </c>
      <c r="J121">
        <v>-5</v>
      </c>
      <c r="K121">
        <v>0</v>
      </c>
    </row>
    <row r="122" spans="8:15" x14ac:dyDescent="0.3">
      <c r="H122">
        <v>31263</v>
      </c>
      <c r="I122" t="s">
        <v>187</v>
      </c>
      <c r="J122">
        <v>555</v>
      </c>
      <c r="K122">
        <v>0</v>
      </c>
    </row>
    <row r="123" spans="8:15" x14ac:dyDescent="0.3">
      <c r="H123">
        <v>31254</v>
      </c>
      <c r="I123" t="s">
        <v>11</v>
      </c>
      <c r="J123">
        <v>894</v>
      </c>
      <c r="K123">
        <v>0</v>
      </c>
    </row>
    <row r="124" spans="8:15" x14ac:dyDescent="0.3">
      <c r="H124">
        <v>31253</v>
      </c>
      <c r="I124" t="s">
        <v>190</v>
      </c>
      <c r="J124">
        <v>480</v>
      </c>
      <c r="K124">
        <v>0</v>
      </c>
    </row>
    <row r="125" spans="8:15" x14ac:dyDescent="0.3">
      <c r="H125">
        <v>31250</v>
      </c>
      <c r="I125" t="s">
        <v>11</v>
      </c>
      <c r="J125">
        <v>599</v>
      </c>
      <c r="K125">
        <v>0</v>
      </c>
    </row>
    <row r="126" spans="8:15" x14ac:dyDescent="0.3">
      <c r="H126">
        <v>31248</v>
      </c>
      <c r="I126" t="s">
        <v>9</v>
      </c>
      <c r="J126">
        <v>708</v>
      </c>
      <c r="K126">
        <v>0</v>
      </c>
    </row>
    <row r="127" spans="8:15" x14ac:dyDescent="0.3">
      <c r="H127">
        <v>31238</v>
      </c>
      <c r="I127" t="s">
        <v>11</v>
      </c>
      <c r="J127">
        <v>535</v>
      </c>
      <c r="K127">
        <v>0</v>
      </c>
    </row>
    <row r="128" spans="8:15" x14ac:dyDescent="0.3">
      <c r="H128">
        <v>31237</v>
      </c>
      <c r="I128" t="s">
        <v>7</v>
      </c>
      <c r="J128">
        <v>0</v>
      </c>
      <c r="K128">
        <v>0</v>
      </c>
    </row>
    <row r="129" spans="8:11" x14ac:dyDescent="0.3">
      <c r="H129">
        <v>31236</v>
      </c>
      <c r="I129" t="s">
        <v>15</v>
      </c>
      <c r="J129">
        <v>724</v>
      </c>
      <c r="K129">
        <v>0</v>
      </c>
    </row>
    <row r="130" spans="8:11" x14ac:dyDescent="0.3">
      <c r="H130">
        <v>31233</v>
      </c>
      <c r="I130" t="s">
        <v>133</v>
      </c>
      <c r="J130">
        <v>519</v>
      </c>
      <c r="K130">
        <v>0</v>
      </c>
    </row>
    <row r="131" spans="8:11" x14ac:dyDescent="0.3">
      <c r="H131">
        <v>31231</v>
      </c>
      <c r="I131" t="s">
        <v>11</v>
      </c>
      <c r="J131">
        <v>421</v>
      </c>
      <c r="K131">
        <v>0</v>
      </c>
    </row>
    <row r="132" spans="8:11" x14ac:dyDescent="0.3">
      <c r="H132">
        <v>31226</v>
      </c>
      <c r="I132" t="s">
        <v>9</v>
      </c>
      <c r="J132">
        <v>0</v>
      </c>
      <c r="K132">
        <v>0</v>
      </c>
    </row>
    <row r="133" spans="8:11" x14ac:dyDescent="0.3">
      <c r="H133">
        <v>31222</v>
      </c>
      <c r="I133" t="s">
        <v>15</v>
      </c>
      <c r="J133">
        <v>515</v>
      </c>
      <c r="K133">
        <v>0</v>
      </c>
    </row>
    <row r="134" spans="8:11" x14ac:dyDescent="0.3">
      <c r="H134">
        <v>31221</v>
      </c>
      <c r="I134" t="s">
        <v>15</v>
      </c>
      <c r="J134">
        <v>697</v>
      </c>
      <c r="K134">
        <v>0</v>
      </c>
    </row>
    <row r="135" spans="8:11" x14ac:dyDescent="0.3">
      <c r="H135">
        <v>31212</v>
      </c>
      <c r="I135" t="s">
        <v>190</v>
      </c>
      <c r="J135">
        <v>602</v>
      </c>
      <c r="K135">
        <v>0</v>
      </c>
    </row>
    <row r="136" spans="8:11" x14ac:dyDescent="0.3">
      <c r="H136">
        <v>31211</v>
      </c>
      <c r="I136" t="s">
        <v>15</v>
      </c>
      <c r="J136">
        <v>127</v>
      </c>
      <c r="K136">
        <v>0</v>
      </c>
    </row>
    <row r="137" spans="8:11" x14ac:dyDescent="0.3">
      <c r="H137">
        <v>31207</v>
      </c>
      <c r="I137" t="s">
        <v>15</v>
      </c>
      <c r="J137">
        <v>712</v>
      </c>
      <c r="K137">
        <v>0</v>
      </c>
    </row>
    <row r="138" spans="8:11" x14ac:dyDescent="0.3">
      <c r="H138">
        <v>31204</v>
      </c>
      <c r="I138" t="s">
        <v>15</v>
      </c>
      <c r="J138">
        <v>1258</v>
      </c>
      <c r="K138">
        <v>0</v>
      </c>
    </row>
    <row r="139" spans="8:11" x14ac:dyDescent="0.3">
      <c r="H139">
        <v>31203</v>
      </c>
      <c r="I139" t="s">
        <v>11</v>
      </c>
      <c r="J139">
        <v>494</v>
      </c>
      <c r="K139">
        <v>0</v>
      </c>
    </row>
    <row r="140" spans="8:11" x14ac:dyDescent="0.3">
      <c r="H140">
        <v>31202</v>
      </c>
      <c r="I140" t="s">
        <v>21</v>
      </c>
      <c r="J140">
        <v>1811</v>
      </c>
      <c r="K140">
        <v>0</v>
      </c>
    </row>
    <row r="141" spans="8:11" x14ac:dyDescent="0.3">
      <c r="H141">
        <v>31176</v>
      </c>
      <c r="I141" t="s">
        <v>188</v>
      </c>
      <c r="J141">
        <v>547</v>
      </c>
      <c r="K141">
        <v>547</v>
      </c>
    </row>
    <row r="142" spans="8:11" x14ac:dyDescent="0.3">
      <c r="H142">
        <v>31174</v>
      </c>
      <c r="I142" t="s">
        <v>7</v>
      </c>
      <c r="J142">
        <v>0</v>
      </c>
      <c r="K142">
        <v>0</v>
      </c>
    </row>
    <row r="143" spans="8:11" x14ac:dyDescent="0.3">
      <c r="H143">
        <v>31172</v>
      </c>
      <c r="I143" t="s">
        <v>188</v>
      </c>
      <c r="J143">
        <v>961</v>
      </c>
      <c r="K143">
        <v>0</v>
      </c>
    </row>
    <row r="144" spans="8:11" x14ac:dyDescent="0.3">
      <c r="H144">
        <v>31169</v>
      </c>
      <c r="I144" t="s">
        <v>9</v>
      </c>
      <c r="J144">
        <v>40</v>
      </c>
      <c r="K144">
        <v>0</v>
      </c>
    </row>
    <row r="145" spans="8:11" x14ac:dyDescent="0.3">
      <c r="H145">
        <v>31167</v>
      </c>
      <c r="I145" t="s">
        <v>8</v>
      </c>
      <c r="J145">
        <v>0</v>
      </c>
      <c r="K145">
        <v>0</v>
      </c>
    </row>
    <row r="146" spans="8:11" x14ac:dyDescent="0.3">
      <c r="H146">
        <v>31161</v>
      </c>
      <c r="I146" t="s">
        <v>133</v>
      </c>
      <c r="J146">
        <v>665</v>
      </c>
      <c r="K146">
        <v>0</v>
      </c>
    </row>
    <row r="147" spans="8:11" x14ac:dyDescent="0.3">
      <c r="H147">
        <v>31160</v>
      </c>
      <c r="I147" t="s">
        <v>7</v>
      </c>
      <c r="J147">
        <v>475</v>
      </c>
      <c r="K147">
        <v>0</v>
      </c>
    </row>
    <row r="148" spans="8:11" x14ac:dyDescent="0.3">
      <c r="H148">
        <v>31137</v>
      </c>
      <c r="I148" t="s">
        <v>133</v>
      </c>
      <c r="J148">
        <v>885</v>
      </c>
      <c r="K148">
        <v>0</v>
      </c>
    </row>
    <row r="149" spans="8:11" x14ac:dyDescent="0.3">
      <c r="H149">
        <v>31136</v>
      </c>
      <c r="I149" t="s">
        <v>7</v>
      </c>
      <c r="J149">
        <v>0</v>
      </c>
      <c r="K149">
        <v>0</v>
      </c>
    </row>
    <row r="150" spans="8:11" x14ac:dyDescent="0.3">
      <c r="H150">
        <v>31117</v>
      </c>
      <c r="I150" t="s">
        <v>91</v>
      </c>
      <c r="J150">
        <v>562</v>
      </c>
      <c r="K150">
        <v>0</v>
      </c>
    </row>
    <row r="151" spans="8:11" x14ac:dyDescent="0.3">
      <c r="H151">
        <v>31106</v>
      </c>
      <c r="I151" t="s">
        <v>15</v>
      </c>
      <c r="J151">
        <v>34.299999999999997</v>
      </c>
      <c r="K151">
        <v>0</v>
      </c>
    </row>
    <row r="152" spans="8:11" x14ac:dyDescent="0.3">
      <c r="H152">
        <v>31088</v>
      </c>
      <c r="I152" t="s">
        <v>133</v>
      </c>
      <c r="J152">
        <v>-37</v>
      </c>
      <c r="K152">
        <v>0</v>
      </c>
    </row>
    <row r="153" spans="8:11" x14ac:dyDescent="0.3">
      <c r="H153">
        <v>31083</v>
      </c>
      <c r="I153" t="s">
        <v>11</v>
      </c>
      <c r="J153">
        <v>107</v>
      </c>
      <c r="K153">
        <v>0</v>
      </c>
    </row>
    <row r="154" spans="8:11" x14ac:dyDescent="0.3">
      <c r="H154">
        <v>31081</v>
      </c>
      <c r="I154" t="s">
        <v>20</v>
      </c>
      <c r="J154">
        <v>623</v>
      </c>
      <c r="K154">
        <v>623</v>
      </c>
    </row>
    <row r="155" spans="8:11" x14ac:dyDescent="0.3">
      <c r="H155">
        <v>31077</v>
      </c>
      <c r="I155" t="s">
        <v>20</v>
      </c>
      <c r="J155">
        <v>449</v>
      </c>
      <c r="K155">
        <v>0</v>
      </c>
    </row>
    <row r="156" spans="8:11" x14ac:dyDescent="0.3">
      <c r="H156">
        <v>31076</v>
      </c>
      <c r="I156" t="s">
        <v>20</v>
      </c>
      <c r="J156">
        <v>452</v>
      </c>
      <c r="K156">
        <v>0</v>
      </c>
    </row>
    <row r="157" spans="8:11" x14ac:dyDescent="0.3">
      <c r="H157">
        <v>31067</v>
      </c>
      <c r="I157" t="s">
        <v>119</v>
      </c>
      <c r="J157">
        <v>0</v>
      </c>
      <c r="K157">
        <v>0</v>
      </c>
    </row>
    <row r="158" spans="8:11" x14ac:dyDescent="0.3">
      <c r="H158">
        <v>31059</v>
      </c>
      <c r="I158" t="s">
        <v>20</v>
      </c>
      <c r="J158">
        <v>477</v>
      </c>
      <c r="K158">
        <v>0</v>
      </c>
    </row>
    <row r="159" spans="8:11" x14ac:dyDescent="0.3">
      <c r="H159">
        <v>31040</v>
      </c>
      <c r="I159" t="s">
        <v>20</v>
      </c>
      <c r="J159">
        <v>652</v>
      </c>
      <c r="K159">
        <v>0</v>
      </c>
    </row>
    <row r="160" spans="8:11" x14ac:dyDescent="0.3">
      <c r="H160">
        <v>31037</v>
      </c>
      <c r="I160" t="s">
        <v>7</v>
      </c>
      <c r="J160">
        <v>0</v>
      </c>
      <c r="K160">
        <v>0</v>
      </c>
    </row>
    <row r="161" spans="8:11" x14ac:dyDescent="0.3">
      <c r="H161">
        <v>31036</v>
      </c>
      <c r="I161" t="s">
        <v>15</v>
      </c>
      <c r="J161">
        <v>0</v>
      </c>
      <c r="K161">
        <v>0</v>
      </c>
    </row>
    <row r="162" spans="8:11" x14ac:dyDescent="0.3">
      <c r="H162">
        <v>31035</v>
      </c>
      <c r="I162" t="s">
        <v>111</v>
      </c>
      <c r="J162">
        <v>427</v>
      </c>
      <c r="K162">
        <v>0</v>
      </c>
    </row>
    <row r="163" spans="8:11" x14ac:dyDescent="0.3">
      <c r="H163">
        <v>31027</v>
      </c>
      <c r="I163" t="s">
        <v>15</v>
      </c>
      <c r="J163">
        <v>1355</v>
      </c>
      <c r="K163">
        <v>0</v>
      </c>
    </row>
    <row r="164" spans="8:11" x14ac:dyDescent="0.3">
      <c r="H164">
        <v>31018</v>
      </c>
      <c r="I164" t="s">
        <v>119</v>
      </c>
      <c r="J164">
        <v>0</v>
      </c>
      <c r="K164">
        <v>0</v>
      </c>
    </row>
    <row r="165" spans="8:11" x14ac:dyDescent="0.3">
      <c r="H165">
        <v>31009</v>
      </c>
      <c r="I165" t="s">
        <v>20</v>
      </c>
      <c r="J165">
        <v>1132</v>
      </c>
      <c r="K165">
        <v>0</v>
      </c>
    </row>
    <row r="166" spans="8:11" x14ac:dyDescent="0.3">
      <c r="H166">
        <v>31007</v>
      </c>
      <c r="I166" t="s">
        <v>7</v>
      </c>
      <c r="J166">
        <v>0</v>
      </c>
      <c r="K166">
        <v>0</v>
      </c>
    </row>
    <row r="167" spans="8:11" x14ac:dyDescent="0.3">
      <c r="H167">
        <v>31006</v>
      </c>
      <c r="I167" t="s">
        <v>15</v>
      </c>
      <c r="J167">
        <v>551</v>
      </c>
      <c r="K167">
        <v>0</v>
      </c>
    </row>
    <row r="168" spans="8:11" x14ac:dyDescent="0.3">
      <c r="H168">
        <v>30991</v>
      </c>
      <c r="I168" t="s">
        <v>53</v>
      </c>
      <c r="J168">
        <v>0</v>
      </c>
      <c r="K168">
        <v>0</v>
      </c>
    </row>
    <row r="169" spans="8:11" x14ac:dyDescent="0.3">
      <c r="H169">
        <v>30986</v>
      </c>
      <c r="I169" t="s">
        <v>20</v>
      </c>
      <c r="J169">
        <v>1463</v>
      </c>
      <c r="K169">
        <v>0</v>
      </c>
    </row>
    <row r="170" spans="8:11" x14ac:dyDescent="0.3">
      <c r="H170">
        <v>30982</v>
      </c>
      <c r="I170" t="s">
        <v>7</v>
      </c>
      <c r="J170">
        <v>0</v>
      </c>
      <c r="K170">
        <v>0</v>
      </c>
    </row>
    <row r="171" spans="8:11" x14ac:dyDescent="0.3">
      <c r="H171">
        <v>30979</v>
      </c>
      <c r="I171" t="s">
        <v>7</v>
      </c>
      <c r="J171">
        <v>0</v>
      </c>
      <c r="K171">
        <v>0</v>
      </c>
    </row>
    <row r="172" spans="8:11" x14ac:dyDescent="0.3">
      <c r="H172">
        <v>30978</v>
      </c>
      <c r="I172" t="s">
        <v>7</v>
      </c>
      <c r="J172">
        <v>0</v>
      </c>
      <c r="K172">
        <v>0</v>
      </c>
    </row>
    <row r="173" spans="8:11" x14ac:dyDescent="0.3">
      <c r="H173">
        <v>30976</v>
      </c>
      <c r="I173" t="s">
        <v>11</v>
      </c>
      <c r="J173">
        <v>470</v>
      </c>
      <c r="K173">
        <v>0</v>
      </c>
    </row>
    <row r="174" spans="8:11" x14ac:dyDescent="0.3">
      <c r="H174">
        <v>30971</v>
      </c>
      <c r="I174" t="s">
        <v>20</v>
      </c>
      <c r="J174">
        <v>441</v>
      </c>
      <c r="K174">
        <v>0</v>
      </c>
    </row>
    <row r="175" spans="8:11" x14ac:dyDescent="0.3">
      <c r="H175">
        <v>30970</v>
      </c>
      <c r="I175" t="s">
        <v>12</v>
      </c>
      <c r="J175">
        <v>0</v>
      </c>
      <c r="K175">
        <v>0</v>
      </c>
    </row>
    <row r="176" spans="8:11" x14ac:dyDescent="0.3">
      <c r="H176">
        <v>30967</v>
      </c>
      <c r="I176" t="s">
        <v>111</v>
      </c>
      <c r="J176">
        <v>0</v>
      </c>
      <c r="K176">
        <v>0</v>
      </c>
    </row>
    <row r="177" spans="8:11" x14ac:dyDescent="0.3">
      <c r="H177">
        <v>30959</v>
      </c>
      <c r="I177" t="s">
        <v>18</v>
      </c>
      <c r="J177">
        <v>608</v>
      </c>
      <c r="K177">
        <v>0</v>
      </c>
    </row>
    <row r="178" spans="8:11" x14ac:dyDescent="0.3">
      <c r="H178">
        <v>30950</v>
      </c>
      <c r="I178" t="s">
        <v>18</v>
      </c>
      <c r="J178">
        <v>442</v>
      </c>
      <c r="K178">
        <v>0</v>
      </c>
    </row>
    <row r="179" spans="8:11" x14ac:dyDescent="0.3">
      <c r="H179">
        <v>30934</v>
      </c>
      <c r="I179" t="s">
        <v>18</v>
      </c>
      <c r="J179">
        <v>1410</v>
      </c>
      <c r="K179">
        <v>0</v>
      </c>
    </row>
    <row r="180" spans="8:11" x14ac:dyDescent="0.3">
      <c r="H180">
        <v>30926</v>
      </c>
      <c r="I180" t="s">
        <v>11</v>
      </c>
      <c r="J180">
        <v>0</v>
      </c>
      <c r="K180">
        <v>0</v>
      </c>
    </row>
    <row r="181" spans="8:11" x14ac:dyDescent="0.3">
      <c r="H181">
        <v>30920</v>
      </c>
      <c r="I181" t="s">
        <v>18</v>
      </c>
      <c r="J181">
        <v>558</v>
      </c>
      <c r="K181">
        <v>0</v>
      </c>
    </row>
    <row r="182" spans="8:11" x14ac:dyDescent="0.3">
      <c r="H182">
        <v>30915</v>
      </c>
      <c r="I182" t="s">
        <v>9</v>
      </c>
      <c r="J182">
        <v>0</v>
      </c>
      <c r="K182">
        <v>0</v>
      </c>
    </row>
    <row r="183" spans="8:11" x14ac:dyDescent="0.3">
      <c r="H183">
        <v>30904</v>
      </c>
      <c r="I183" t="s">
        <v>15</v>
      </c>
      <c r="J183">
        <v>-31</v>
      </c>
      <c r="K183">
        <v>0</v>
      </c>
    </row>
    <row r="184" spans="8:11" x14ac:dyDescent="0.3">
      <c r="H184">
        <v>30901</v>
      </c>
      <c r="I184" t="s">
        <v>18</v>
      </c>
      <c r="J184">
        <v>5013</v>
      </c>
      <c r="K184">
        <v>0</v>
      </c>
    </row>
    <row r="185" spans="8:11" x14ac:dyDescent="0.3">
      <c r="H185">
        <v>30900</v>
      </c>
      <c r="I185" t="s">
        <v>18</v>
      </c>
      <c r="J185">
        <v>1671.5</v>
      </c>
      <c r="K185">
        <v>1671.5</v>
      </c>
    </row>
    <row r="186" spans="8:11" x14ac:dyDescent="0.3">
      <c r="H186">
        <v>30895</v>
      </c>
      <c r="I186" t="s">
        <v>8</v>
      </c>
      <c r="J186">
        <v>0</v>
      </c>
      <c r="K186">
        <v>0</v>
      </c>
    </row>
    <row r="187" spans="8:11" x14ac:dyDescent="0.3">
      <c r="H187">
        <v>30892</v>
      </c>
      <c r="I187" t="s">
        <v>8</v>
      </c>
      <c r="J187">
        <v>0</v>
      </c>
      <c r="K187">
        <v>0</v>
      </c>
    </row>
    <row r="188" spans="8:11" x14ac:dyDescent="0.3">
      <c r="H188">
        <v>30879</v>
      </c>
      <c r="I188" t="s">
        <v>53</v>
      </c>
      <c r="J188">
        <v>103</v>
      </c>
      <c r="K188">
        <v>0</v>
      </c>
    </row>
    <row r="189" spans="8:11" x14ac:dyDescent="0.3">
      <c r="H189">
        <v>30877</v>
      </c>
      <c r="I189" t="s">
        <v>18</v>
      </c>
      <c r="J189">
        <v>532</v>
      </c>
      <c r="K189">
        <v>0</v>
      </c>
    </row>
    <row r="190" spans="8:11" x14ac:dyDescent="0.3">
      <c r="H190">
        <v>30876</v>
      </c>
      <c r="I190" t="s">
        <v>111</v>
      </c>
      <c r="J190">
        <v>0</v>
      </c>
      <c r="K190">
        <v>0</v>
      </c>
    </row>
    <row r="191" spans="8:11" x14ac:dyDescent="0.3">
      <c r="H191">
        <v>30871</v>
      </c>
      <c r="I191" t="s">
        <v>18</v>
      </c>
      <c r="J191">
        <v>510</v>
      </c>
      <c r="K191">
        <v>0</v>
      </c>
    </row>
    <row r="192" spans="8:11" x14ac:dyDescent="0.3">
      <c r="H192">
        <v>30865</v>
      </c>
      <c r="I192" t="s">
        <v>18</v>
      </c>
      <c r="J192">
        <v>575</v>
      </c>
      <c r="K192">
        <v>0</v>
      </c>
    </row>
    <row r="193" spans="8:11" x14ac:dyDescent="0.3">
      <c r="H193">
        <v>30862</v>
      </c>
      <c r="I193" t="s">
        <v>18</v>
      </c>
      <c r="J193">
        <v>752</v>
      </c>
      <c r="K193">
        <v>0</v>
      </c>
    </row>
    <row r="194" spans="8:11" x14ac:dyDescent="0.3">
      <c r="H194">
        <v>30861</v>
      </c>
      <c r="I194" t="s">
        <v>18</v>
      </c>
      <c r="J194">
        <v>471</v>
      </c>
      <c r="K194">
        <v>0</v>
      </c>
    </row>
    <row r="195" spans="8:11" x14ac:dyDescent="0.3">
      <c r="H195">
        <v>30860</v>
      </c>
      <c r="I195" t="s">
        <v>7</v>
      </c>
      <c r="J195">
        <v>0</v>
      </c>
      <c r="K195">
        <v>0</v>
      </c>
    </row>
    <row r="196" spans="8:11" x14ac:dyDescent="0.3">
      <c r="H196">
        <v>30857</v>
      </c>
      <c r="I196" t="s">
        <v>18</v>
      </c>
      <c r="J196">
        <v>505</v>
      </c>
      <c r="K196">
        <v>0</v>
      </c>
    </row>
    <row r="197" spans="8:11" x14ac:dyDescent="0.3">
      <c r="H197">
        <v>30839</v>
      </c>
      <c r="I197" t="s">
        <v>7</v>
      </c>
      <c r="J197">
        <v>0</v>
      </c>
      <c r="K197">
        <v>0</v>
      </c>
    </row>
    <row r="198" spans="8:11" x14ac:dyDescent="0.3">
      <c r="H198">
        <v>30836</v>
      </c>
      <c r="I198" t="s">
        <v>11</v>
      </c>
      <c r="J198">
        <v>0</v>
      </c>
      <c r="K198">
        <v>0</v>
      </c>
    </row>
    <row r="199" spans="8:11" x14ac:dyDescent="0.3">
      <c r="H199">
        <v>30834</v>
      </c>
      <c r="I199" t="s">
        <v>11</v>
      </c>
      <c r="J199">
        <v>0</v>
      </c>
      <c r="K199">
        <v>0</v>
      </c>
    </row>
    <row r="200" spans="8:11" x14ac:dyDescent="0.3">
      <c r="H200">
        <v>30832</v>
      </c>
      <c r="I200" t="s">
        <v>18</v>
      </c>
      <c r="J200">
        <v>1022</v>
      </c>
      <c r="K200">
        <v>0</v>
      </c>
    </row>
    <row r="201" spans="8:11" x14ac:dyDescent="0.3">
      <c r="H201">
        <v>30830</v>
      </c>
      <c r="I201" t="s">
        <v>20</v>
      </c>
      <c r="J201">
        <v>473</v>
      </c>
      <c r="K201">
        <v>0</v>
      </c>
    </row>
    <row r="202" spans="8:11" x14ac:dyDescent="0.3">
      <c r="H202">
        <v>30820</v>
      </c>
      <c r="I202" t="s">
        <v>18</v>
      </c>
      <c r="J202">
        <v>1217</v>
      </c>
      <c r="K202">
        <v>0</v>
      </c>
    </row>
    <row r="203" spans="8:11" x14ac:dyDescent="0.3">
      <c r="H203">
        <v>30805</v>
      </c>
      <c r="I203" t="s">
        <v>133</v>
      </c>
      <c r="J203">
        <v>0</v>
      </c>
      <c r="K203">
        <v>0</v>
      </c>
    </row>
    <row r="204" spans="8:11" x14ac:dyDescent="0.3">
      <c r="H204">
        <v>30798</v>
      </c>
      <c r="I204" t="s">
        <v>18</v>
      </c>
      <c r="J204">
        <v>68</v>
      </c>
      <c r="K204">
        <v>0</v>
      </c>
    </row>
    <row r="205" spans="8:11" x14ac:dyDescent="0.3">
      <c r="H205">
        <v>30776</v>
      </c>
      <c r="I205" t="s">
        <v>18</v>
      </c>
      <c r="J205">
        <v>705</v>
      </c>
      <c r="K205">
        <v>0</v>
      </c>
    </row>
    <row r="206" spans="8:11" x14ac:dyDescent="0.3">
      <c r="H206">
        <v>30760</v>
      </c>
      <c r="I206" t="s">
        <v>7</v>
      </c>
      <c r="J206">
        <v>0</v>
      </c>
      <c r="K206">
        <v>0</v>
      </c>
    </row>
    <row r="207" spans="8:11" x14ac:dyDescent="0.3">
      <c r="H207">
        <v>30756</v>
      </c>
      <c r="I207" t="s">
        <v>7</v>
      </c>
      <c r="J207">
        <v>0</v>
      </c>
      <c r="K207">
        <v>0</v>
      </c>
    </row>
    <row r="208" spans="8:11" x14ac:dyDescent="0.3">
      <c r="H208">
        <v>30743</v>
      </c>
      <c r="I208" t="s">
        <v>18</v>
      </c>
      <c r="J208">
        <v>2107</v>
      </c>
      <c r="K208">
        <v>0</v>
      </c>
    </row>
    <row r="209" spans="8:11" x14ac:dyDescent="0.3">
      <c r="H209">
        <v>30737</v>
      </c>
      <c r="I209" t="s">
        <v>11</v>
      </c>
      <c r="J209">
        <v>0</v>
      </c>
      <c r="K209">
        <v>0</v>
      </c>
    </row>
    <row r="210" spans="8:11" x14ac:dyDescent="0.3">
      <c r="H210">
        <v>30736</v>
      </c>
      <c r="I210" t="s">
        <v>11</v>
      </c>
      <c r="J210">
        <v>0</v>
      </c>
      <c r="K210">
        <v>0</v>
      </c>
    </row>
    <row r="211" spans="8:11" x14ac:dyDescent="0.3">
      <c r="H211">
        <v>30723</v>
      </c>
      <c r="I211" t="s">
        <v>15</v>
      </c>
      <c r="J211">
        <v>0</v>
      </c>
      <c r="K211">
        <v>0</v>
      </c>
    </row>
    <row r="212" spans="8:11" x14ac:dyDescent="0.3">
      <c r="H212">
        <v>30706</v>
      </c>
      <c r="I212" t="s">
        <v>18</v>
      </c>
      <c r="J212">
        <v>4454</v>
      </c>
      <c r="K212">
        <v>0</v>
      </c>
    </row>
    <row r="213" spans="8:11" x14ac:dyDescent="0.3">
      <c r="H213">
        <v>30701</v>
      </c>
      <c r="I213" t="s">
        <v>18</v>
      </c>
      <c r="J213">
        <v>1013</v>
      </c>
      <c r="K213">
        <v>0</v>
      </c>
    </row>
    <row r="214" spans="8:11" x14ac:dyDescent="0.3">
      <c r="H214">
        <v>30698</v>
      </c>
      <c r="I214" t="s">
        <v>7</v>
      </c>
      <c r="J214">
        <v>0</v>
      </c>
      <c r="K214">
        <v>0</v>
      </c>
    </row>
    <row r="215" spans="8:11" x14ac:dyDescent="0.3">
      <c r="H215">
        <v>30687</v>
      </c>
      <c r="I215" t="s">
        <v>7</v>
      </c>
      <c r="J215">
        <v>0</v>
      </c>
      <c r="K215">
        <v>0</v>
      </c>
    </row>
    <row r="216" spans="8:11" x14ac:dyDescent="0.3">
      <c r="H216">
        <v>30671</v>
      </c>
      <c r="I216" t="s">
        <v>7</v>
      </c>
      <c r="J216">
        <v>0</v>
      </c>
      <c r="K216">
        <v>0</v>
      </c>
    </row>
    <row r="217" spans="8:11" x14ac:dyDescent="0.3">
      <c r="H217">
        <v>30669</v>
      </c>
      <c r="I217" t="s">
        <v>7</v>
      </c>
      <c r="J217">
        <v>0</v>
      </c>
      <c r="K217">
        <v>0</v>
      </c>
    </row>
    <row r="218" spans="8:11" x14ac:dyDescent="0.3">
      <c r="H218">
        <v>30666</v>
      </c>
      <c r="I218" t="s">
        <v>18</v>
      </c>
      <c r="J218">
        <v>456</v>
      </c>
      <c r="K218">
        <v>0</v>
      </c>
    </row>
    <row r="219" spans="8:11" x14ac:dyDescent="0.3">
      <c r="H219">
        <v>30662</v>
      </c>
      <c r="I219" t="s">
        <v>7</v>
      </c>
      <c r="J219">
        <v>0</v>
      </c>
      <c r="K219">
        <v>0</v>
      </c>
    </row>
    <row r="220" spans="8:11" x14ac:dyDescent="0.3">
      <c r="H220">
        <v>30660</v>
      </c>
      <c r="I220" t="s">
        <v>15</v>
      </c>
      <c r="J220">
        <v>-31</v>
      </c>
      <c r="K220">
        <v>0</v>
      </c>
    </row>
    <row r="221" spans="8:11" x14ac:dyDescent="0.3">
      <c r="H221">
        <v>30657</v>
      </c>
      <c r="I221" t="s">
        <v>8</v>
      </c>
      <c r="J221">
        <v>0</v>
      </c>
      <c r="K221">
        <v>0</v>
      </c>
    </row>
    <row r="222" spans="8:11" x14ac:dyDescent="0.3">
      <c r="H222">
        <v>30655</v>
      </c>
      <c r="I222" t="s">
        <v>8</v>
      </c>
      <c r="J222">
        <v>0</v>
      </c>
      <c r="K222">
        <v>0</v>
      </c>
    </row>
    <row r="223" spans="8:11" x14ac:dyDescent="0.3">
      <c r="H223">
        <v>30646</v>
      </c>
      <c r="I223" t="s">
        <v>15</v>
      </c>
      <c r="J223">
        <v>0</v>
      </c>
      <c r="K223">
        <v>0</v>
      </c>
    </row>
    <row r="224" spans="8:11" x14ac:dyDescent="0.3">
      <c r="H224">
        <v>30632</v>
      </c>
      <c r="I224" t="s">
        <v>91</v>
      </c>
      <c r="J224">
        <v>546</v>
      </c>
      <c r="K224">
        <v>0</v>
      </c>
    </row>
    <row r="225" spans="8:11" x14ac:dyDescent="0.3">
      <c r="H225">
        <v>30631</v>
      </c>
      <c r="I225" t="s">
        <v>91</v>
      </c>
      <c r="J225">
        <v>120</v>
      </c>
      <c r="K225">
        <v>0</v>
      </c>
    </row>
    <row r="226" spans="8:11" x14ac:dyDescent="0.3">
      <c r="H226">
        <v>30615</v>
      </c>
      <c r="I226" t="s">
        <v>91</v>
      </c>
      <c r="J226">
        <v>690</v>
      </c>
      <c r="K226">
        <v>0</v>
      </c>
    </row>
    <row r="227" spans="8:11" x14ac:dyDescent="0.3">
      <c r="H227">
        <v>30605</v>
      </c>
      <c r="I227" t="s">
        <v>8</v>
      </c>
      <c r="J227">
        <v>0</v>
      </c>
      <c r="K227">
        <v>0</v>
      </c>
    </row>
    <row r="228" spans="8:11" x14ac:dyDescent="0.3">
      <c r="H228">
        <v>30590</v>
      </c>
      <c r="I228" t="s">
        <v>91</v>
      </c>
      <c r="J228">
        <v>578.5</v>
      </c>
      <c r="K228">
        <v>0</v>
      </c>
    </row>
    <row r="229" spans="8:11" x14ac:dyDescent="0.3">
      <c r="H229">
        <v>30586</v>
      </c>
      <c r="I229" t="s">
        <v>7</v>
      </c>
      <c r="J229">
        <v>0</v>
      </c>
      <c r="K229">
        <v>0</v>
      </c>
    </row>
    <row r="230" spans="8:11" x14ac:dyDescent="0.3">
      <c r="H230">
        <v>30584</v>
      </c>
      <c r="I230" t="s">
        <v>91</v>
      </c>
      <c r="J230">
        <v>1384</v>
      </c>
      <c r="K230">
        <v>0</v>
      </c>
    </row>
    <row r="231" spans="8:11" x14ac:dyDescent="0.3">
      <c r="H231">
        <v>30581</v>
      </c>
      <c r="I231" t="s">
        <v>91</v>
      </c>
      <c r="J231">
        <v>488</v>
      </c>
      <c r="K231">
        <v>0</v>
      </c>
    </row>
    <row r="232" spans="8:11" x14ac:dyDescent="0.3">
      <c r="H232">
        <v>30571</v>
      </c>
      <c r="I232" t="s">
        <v>7</v>
      </c>
      <c r="J232">
        <v>0</v>
      </c>
      <c r="K232">
        <v>0</v>
      </c>
    </row>
    <row r="233" spans="8:11" x14ac:dyDescent="0.3">
      <c r="H233">
        <v>30554</v>
      </c>
      <c r="I233" t="s">
        <v>7</v>
      </c>
      <c r="J233">
        <v>0</v>
      </c>
      <c r="K233">
        <v>0</v>
      </c>
    </row>
    <row r="234" spans="8:11" x14ac:dyDescent="0.3">
      <c r="H234">
        <v>30552</v>
      </c>
      <c r="I234" t="s">
        <v>20</v>
      </c>
      <c r="J234">
        <v>-5</v>
      </c>
      <c r="K234">
        <v>0</v>
      </c>
    </row>
    <row r="235" spans="8:11" x14ac:dyDescent="0.3">
      <c r="H235">
        <v>30508</v>
      </c>
      <c r="I235" t="s">
        <v>91</v>
      </c>
      <c r="J235">
        <v>0</v>
      </c>
      <c r="K235">
        <v>0</v>
      </c>
    </row>
    <row r="236" spans="8:11" x14ac:dyDescent="0.3">
      <c r="H236">
        <v>30505</v>
      </c>
      <c r="I236" t="s">
        <v>7</v>
      </c>
      <c r="J236">
        <v>0</v>
      </c>
      <c r="K236">
        <v>0</v>
      </c>
    </row>
    <row r="237" spans="8:11" x14ac:dyDescent="0.3">
      <c r="H237">
        <v>30502</v>
      </c>
      <c r="I237" t="s">
        <v>91</v>
      </c>
      <c r="J237">
        <v>894</v>
      </c>
      <c r="K237">
        <v>0</v>
      </c>
    </row>
    <row r="238" spans="8:11" x14ac:dyDescent="0.3">
      <c r="H238">
        <v>30501</v>
      </c>
      <c r="I238" t="s">
        <v>8</v>
      </c>
      <c r="J238">
        <v>0</v>
      </c>
      <c r="K238">
        <v>0</v>
      </c>
    </row>
    <row r="239" spans="8:11" x14ac:dyDescent="0.3">
      <c r="H239">
        <v>30499</v>
      </c>
      <c r="I239" t="s">
        <v>7</v>
      </c>
      <c r="J239">
        <v>0</v>
      </c>
      <c r="K239">
        <v>0</v>
      </c>
    </row>
    <row r="240" spans="8:11" x14ac:dyDescent="0.3">
      <c r="H240">
        <v>30484</v>
      </c>
      <c r="I240" t="s">
        <v>20</v>
      </c>
      <c r="J240">
        <v>0</v>
      </c>
      <c r="K240">
        <v>0</v>
      </c>
    </row>
    <row r="241" spans="8:11" x14ac:dyDescent="0.3">
      <c r="H241">
        <v>30482</v>
      </c>
      <c r="I241" t="s">
        <v>15</v>
      </c>
      <c r="J241">
        <v>-5</v>
      </c>
      <c r="K241">
        <v>0</v>
      </c>
    </row>
    <row r="242" spans="8:11" x14ac:dyDescent="0.3">
      <c r="H242">
        <v>30465</v>
      </c>
      <c r="I242" t="s">
        <v>91</v>
      </c>
      <c r="J242">
        <v>292</v>
      </c>
      <c r="K242">
        <v>0</v>
      </c>
    </row>
    <row r="243" spans="8:11" x14ac:dyDescent="0.3">
      <c r="H243">
        <v>30425</v>
      </c>
      <c r="I243" t="s">
        <v>91</v>
      </c>
      <c r="J243">
        <v>451</v>
      </c>
      <c r="K243">
        <v>0</v>
      </c>
    </row>
    <row r="244" spans="8:11" x14ac:dyDescent="0.3">
      <c r="H244">
        <v>30395</v>
      </c>
      <c r="I244" t="s">
        <v>15</v>
      </c>
      <c r="J244">
        <v>0</v>
      </c>
      <c r="K244">
        <v>0</v>
      </c>
    </row>
    <row r="245" spans="8:11" x14ac:dyDescent="0.3">
      <c r="H245">
        <v>30368</v>
      </c>
      <c r="I245" t="s">
        <v>91</v>
      </c>
      <c r="J245">
        <v>1501</v>
      </c>
      <c r="K245">
        <v>0</v>
      </c>
    </row>
    <row r="246" spans="8:11" x14ac:dyDescent="0.3">
      <c r="H246">
        <v>30223</v>
      </c>
      <c r="I246" t="s">
        <v>11</v>
      </c>
      <c r="J246">
        <v>0</v>
      </c>
      <c r="K246">
        <v>0</v>
      </c>
    </row>
    <row r="247" spans="8:11" x14ac:dyDescent="0.3">
      <c r="H247">
        <v>30208</v>
      </c>
      <c r="I247" t="s">
        <v>18</v>
      </c>
      <c r="J247">
        <v>0</v>
      </c>
      <c r="K247">
        <v>0</v>
      </c>
    </row>
    <row r="248" spans="8:11" x14ac:dyDescent="0.3">
      <c r="H248">
        <v>30195</v>
      </c>
      <c r="I248" t="s">
        <v>20</v>
      </c>
      <c r="J248">
        <v>-39</v>
      </c>
      <c r="K248">
        <v>0</v>
      </c>
    </row>
  </sheetData>
  <phoneticPr fontId="28" type="noConversion"/>
  <pageMargins left="0.7" right="0.7" top="0.75" bottom="0.75" header="0.3" footer="0.3"/>
  <tableParts count="2"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ACFC-65CF-4E28-929E-024FAAF92097}">
  <dimension ref="A1:P266"/>
  <sheetViews>
    <sheetView tabSelected="1" workbookViewId="0">
      <selection activeCell="O14" sqref="O14"/>
    </sheetView>
  </sheetViews>
  <sheetFormatPr defaultRowHeight="14.4" x14ac:dyDescent="0.3"/>
  <cols>
    <col min="3" max="3" width="9.5546875" customWidth="1"/>
    <col min="10" max="10" width="9.5546875" customWidth="1"/>
    <col min="14" max="16" width="8.88671875" style="170" customWidth="1"/>
  </cols>
  <sheetData>
    <row r="1" spans="1:16" x14ac:dyDescent="0.3">
      <c r="N1" s="170" t="s">
        <v>200</v>
      </c>
    </row>
    <row r="2" spans="1:16" x14ac:dyDescent="0.3">
      <c r="A2" t="s">
        <v>23</v>
      </c>
      <c r="B2" t="s">
        <v>0</v>
      </c>
      <c r="C2" t="s">
        <v>25</v>
      </c>
      <c r="D2" t="s">
        <v>26</v>
      </c>
      <c r="H2" t="s">
        <v>23</v>
      </c>
      <c r="I2" t="s">
        <v>0</v>
      </c>
      <c r="J2" t="s">
        <v>25</v>
      </c>
      <c r="K2" t="s">
        <v>26</v>
      </c>
      <c r="N2" s="169" t="s">
        <v>0</v>
      </c>
      <c r="O2" s="170" t="s">
        <v>28</v>
      </c>
    </row>
    <row r="3" spans="1:16" x14ac:dyDescent="0.3">
      <c r="A3">
        <v>31508</v>
      </c>
      <c r="B3" t="s">
        <v>197</v>
      </c>
      <c r="C3">
        <f>VLOOKUP(A3,Table105[],3,FALSE)</f>
        <v>474</v>
      </c>
      <c r="D3">
        <f>VLOOKUP(A3,Table105[],4,FALSE)</f>
        <v>0</v>
      </c>
      <c r="H3">
        <v>31569</v>
      </c>
      <c r="I3" t="s">
        <v>7</v>
      </c>
      <c r="J3">
        <v>919</v>
      </c>
      <c r="K3">
        <v>0</v>
      </c>
    </row>
    <row r="4" spans="1:16" x14ac:dyDescent="0.3">
      <c r="A4">
        <v>31460</v>
      </c>
      <c r="B4" t="s">
        <v>197</v>
      </c>
      <c r="C4">
        <f>VLOOKUP(A4,Table105[],3,FALSE)</f>
        <v>223</v>
      </c>
      <c r="D4">
        <f>VLOOKUP(A4,Table105[],4,FALSE)</f>
        <v>0</v>
      </c>
      <c r="H4">
        <v>31568</v>
      </c>
      <c r="I4" t="s">
        <v>7</v>
      </c>
      <c r="J4">
        <v>618</v>
      </c>
      <c r="K4">
        <v>0</v>
      </c>
      <c r="N4" s="169" t="s">
        <v>29</v>
      </c>
      <c r="O4" s="170" t="s">
        <v>31</v>
      </c>
      <c r="P4" s="170" t="s">
        <v>32</v>
      </c>
    </row>
    <row r="5" spans="1:16" x14ac:dyDescent="0.3">
      <c r="A5">
        <v>31298</v>
      </c>
      <c r="B5" t="s">
        <v>197</v>
      </c>
      <c r="C5">
        <f>VLOOKUP(A5,Table105[],3,FALSE)</f>
        <v>668</v>
      </c>
      <c r="D5">
        <f>VLOOKUP(A5,Table105[],4,FALSE)</f>
        <v>0</v>
      </c>
      <c r="H5">
        <v>31567</v>
      </c>
      <c r="I5" t="s">
        <v>7</v>
      </c>
      <c r="J5">
        <v>924</v>
      </c>
      <c r="K5">
        <v>0</v>
      </c>
      <c r="N5" s="171">
        <v>30830</v>
      </c>
      <c r="O5" s="172">
        <v>473</v>
      </c>
      <c r="P5" s="172">
        <v>0</v>
      </c>
    </row>
    <row r="6" spans="1:16" x14ac:dyDescent="0.3">
      <c r="A6">
        <v>31341</v>
      </c>
      <c r="B6" t="s">
        <v>197</v>
      </c>
      <c r="C6">
        <f>VLOOKUP(A6,Table105[],3,FALSE)</f>
        <v>663</v>
      </c>
      <c r="D6">
        <f>VLOOKUP(A6,Table105[],4,FALSE)</f>
        <v>0</v>
      </c>
      <c r="H6">
        <v>31566</v>
      </c>
      <c r="I6" t="s">
        <v>7</v>
      </c>
      <c r="J6">
        <v>432</v>
      </c>
      <c r="K6">
        <v>0</v>
      </c>
      <c r="N6" s="171">
        <v>30959</v>
      </c>
      <c r="O6" s="172">
        <v>608</v>
      </c>
      <c r="P6" s="172">
        <v>0</v>
      </c>
    </row>
    <row r="7" spans="1:16" x14ac:dyDescent="0.3">
      <c r="A7">
        <v>31408</v>
      </c>
      <c r="B7" t="s">
        <v>197</v>
      </c>
      <c r="C7">
        <f>VLOOKUP(A7,Table105[],3,FALSE)</f>
        <v>350</v>
      </c>
      <c r="D7">
        <f>VLOOKUP(A7,Table105[],4,FALSE)</f>
        <v>0</v>
      </c>
      <c r="H7">
        <v>31565</v>
      </c>
      <c r="I7" t="s">
        <v>7</v>
      </c>
      <c r="J7">
        <v>462</v>
      </c>
      <c r="K7">
        <v>0</v>
      </c>
      <c r="N7" s="171">
        <v>31091</v>
      </c>
      <c r="O7" s="172">
        <v>88</v>
      </c>
      <c r="P7" s="172">
        <v>0</v>
      </c>
    </row>
    <row r="8" spans="1:16" x14ac:dyDescent="0.3">
      <c r="A8">
        <v>31375</v>
      </c>
      <c r="B8" t="s">
        <v>197</v>
      </c>
      <c r="C8">
        <f>VLOOKUP(A8,Table105[],3,FALSE)</f>
        <v>231</v>
      </c>
      <c r="D8">
        <f>VLOOKUP(A8,Table105[],4,FALSE)</f>
        <v>0</v>
      </c>
      <c r="H8">
        <v>31564</v>
      </c>
      <c r="I8" t="s">
        <v>12</v>
      </c>
      <c r="J8">
        <v>675</v>
      </c>
      <c r="K8">
        <v>0</v>
      </c>
      <c r="N8" s="171">
        <v>31160</v>
      </c>
      <c r="O8" s="172">
        <v>475</v>
      </c>
      <c r="P8" s="172">
        <v>0</v>
      </c>
    </row>
    <row r="9" spans="1:16" x14ac:dyDescent="0.3">
      <c r="A9">
        <v>31321</v>
      </c>
      <c r="B9" t="s">
        <v>197</v>
      </c>
      <c r="C9">
        <f>VLOOKUP(A9,Table105[],3,FALSE)</f>
        <v>75</v>
      </c>
      <c r="D9">
        <f>VLOOKUP(A9,Table105[],4,FALSE)</f>
        <v>0</v>
      </c>
      <c r="H9">
        <v>31563</v>
      </c>
      <c r="I9" t="s">
        <v>7</v>
      </c>
      <c r="J9">
        <v>554</v>
      </c>
      <c r="K9">
        <v>0</v>
      </c>
      <c r="N9" s="171">
        <v>31168</v>
      </c>
      <c r="O9" s="172">
        <v>503</v>
      </c>
      <c r="P9" s="172">
        <v>0</v>
      </c>
    </row>
    <row r="10" spans="1:16" x14ac:dyDescent="0.3">
      <c r="A10">
        <v>31160</v>
      </c>
      <c r="B10" t="s">
        <v>197</v>
      </c>
      <c r="C10">
        <f>VLOOKUP(A10,Table105[],3,FALSE)</f>
        <v>475</v>
      </c>
      <c r="D10">
        <f>VLOOKUP(A10,Table105[],4,FALSE)</f>
        <v>0</v>
      </c>
      <c r="H10">
        <v>31562</v>
      </c>
      <c r="I10" t="s">
        <v>7</v>
      </c>
      <c r="J10">
        <v>531</v>
      </c>
      <c r="K10">
        <v>0</v>
      </c>
      <c r="N10" s="171">
        <v>31196</v>
      </c>
      <c r="O10" s="172">
        <v>23</v>
      </c>
      <c r="P10" s="172">
        <v>0</v>
      </c>
    </row>
    <row r="11" spans="1:16" x14ac:dyDescent="0.3">
      <c r="A11">
        <v>31416</v>
      </c>
      <c r="B11" t="s">
        <v>197</v>
      </c>
      <c r="C11">
        <f>VLOOKUP(A11,Table105[],3,FALSE)</f>
        <v>594</v>
      </c>
      <c r="D11">
        <f>VLOOKUP(A11,Table105[],4,FALSE)</f>
        <v>0</v>
      </c>
      <c r="H11">
        <v>31560</v>
      </c>
      <c r="I11" t="s">
        <v>7</v>
      </c>
      <c r="J11">
        <v>705</v>
      </c>
      <c r="K11">
        <v>0</v>
      </c>
      <c r="N11" s="171">
        <v>31212</v>
      </c>
      <c r="O11" s="172">
        <v>602</v>
      </c>
      <c r="P11" s="172">
        <v>0</v>
      </c>
    </row>
    <row r="12" spans="1:16" x14ac:dyDescent="0.3">
      <c r="A12">
        <v>31495</v>
      </c>
      <c r="B12" t="s">
        <v>197</v>
      </c>
      <c r="C12">
        <f>VLOOKUP(A12,Table105[],3,FALSE)</f>
        <v>525</v>
      </c>
      <c r="D12">
        <f>VLOOKUP(A12,Table105[],4,FALSE)</f>
        <v>0</v>
      </c>
      <c r="H12">
        <v>31559</v>
      </c>
      <c r="I12" t="s">
        <v>7</v>
      </c>
      <c r="J12">
        <v>507</v>
      </c>
      <c r="K12">
        <v>0</v>
      </c>
      <c r="N12" s="171">
        <v>31239</v>
      </c>
      <c r="O12" s="172">
        <v>654</v>
      </c>
      <c r="P12" s="172">
        <v>0</v>
      </c>
    </row>
    <row r="13" spans="1:16" x14ac:dyDescent="0.3">
      <c r="A13">
        <v>31537</v>
      </c>
      <c r="B13" t="s">
        <v>197</v>
      </c>
      <c r="C13">
        <f>VLOOKUP(A13,Table105[],3,FALSE)</f>
        <v>960</v>
      </c>
      <c r="D13">
        <f>VLOOKUP(A13,Table105[],4,FALSE)</f>
        <v>0</v>
      </c>
      <c r="H13">
        <v>31558</v>
      </c>
      <c r="I13" t="s">
        <v>7</v>
      </c>
      <c r="J13">
        <v>883</v>
      </c>
      <c r="K13">
        <v>0</v>
      </c>
      <c r="N13" s="171">
        <v>31248</v>
      </c>
      <c r="O13" s="172">
        <v>708</v>
      </c>
      <c r="P13" s="172">
        <v>0</v>
      </c>
    </row>
    <row r="14" spans="1:16" x14ac:dyDescent="0.3">
      <c r="A14">
        <v>31379</v>
      </c>
      <c r="B14" t="s">
        <v>110</v>
      </c>
      <c r="C14">
        <f>VLOOKUP(A14,Table105[],3,FALSE)</f>
        <v>472</v>
      </c>
      <c r="D14">
        <f>VLOOKUP(A14,Table105[],4,FALSE)</f>
        <v>0</v>
      </c>
      <c r="H14">
        <v>31557</v>
      </c>
      <c r="I14" t="s">
        <v>7</v>
      </c>
      <c r="J14">
        <v>618</v>
      </c>
      <c r="K14">
        <v>0</v>
      </c>
      <c r="N14" s="171">
        <v>31258</v>
      </c>
      <c r="O14" s="172">
        <v>508</v>
      </c>
      <c r="P14" s="172">
        <v>0</v>
      </c>
    </row>
    <row r="15" spans="1:16" x14ac:dyDescent="0.3">
      <c r="A15">
        <v>31533</v>
      </c>
      <c r="B15" t="s">
        <v>110</v>
      </c>
      <c r="C15">
        <f>VLOOKUP(A15,Table105[],3,FALSE)</f>
        <v>631</v>
      </c>
      <c r="D15">
        <f>VLOOKUP(A15,Table105[],4,FALSE)</f>
        <v>0</v>
      </c>
      <c r="H15">
        <v>31556</v>
      </c>
      <c r="I15" t="s">
        <v>7</v>
      </c>
      <c r="J15">
        <v>595</v>
      </c>
      <c r="K15">
        <v>0</v>
      </c>
      <c r="N15" s="171">
        <v>31272</v>
      </c>
      <c r="O15" s="173">
        <v>456</v>
      </c>
      <c r="P15" s="172">
        <v>0</v>
      </c>
    </row>
    <row r="16" spans="1:16" x14ac:dyDescent="0.3">
      <c r="A16">
        <v>31525</v>
      </c>
      <c r="B16" t="s">
        <v>110</v>
      </c>
      <c r="C16">
        <f>VLOOKUP(A16,Table105[],3,FALSE)</f>
        <v>426</v>
      </c>
      <c r="D16">
        <f>VLOOKUP(A16,Table105[],4,FALSE)</f>
        <v>0</v>
      </c>
      <c r="H16">
        <v>31555</v>
      </c>
      <c r="I16" t="s">
        <v>7</v>
      </c>
      <c r="J16">
        <v>714</v>
      </c>
      <c r="K16">
        <v>0</v>
      </c>
      <c r="N16" s="171">
        <v>31298</v>
      </c>
      <c r="O16" s="172">
        <v>668</v>
      </c>
      <c r="P16" s="172">
        <v>0</v>
      </c>
    </row>
    <row r="17" spans="1:16" x14ac:dyDescent="0.3">
      <c r="A17">
        <v>31322</v>
      </c>
      <c r="B17" t="s">
        <v>110</v>
      </c>
      <c r="C17">
        <f>VLOOKUP(A17,Table105[],3,FALSE)</f>
        <v>414</v>
      </c>
      <c r="D17">
        <f>VLOOKUP(A17,Table105[],4,FALSE)</f>
        <v>414</v>
      </c>
      <c r="H17">
        <v>31554</v>
      </c>
      <c r="I17" t="s">
        <v>7</v>
      </c>
      <c r="J17">
        <v>712</v>
      </c>
      <c r="K17">
        <v>712</v>
      </c>
      <c r="N17" s="171">
        <v>31302</v>
      </c>
      <c r="O17" s="172">
        <v>670</v>
      </c>
      <c r="P17" s="172">
        <v>0</v>
      </c>
    </row>
    <row r="18" spans="1:16" x14ac:dyDescent="0.3">
      <c r="A18">
        <v>31448</v>
      </c>
      <c r="B18" t="s">
        <v>110</v>
      </c>
      <c r="C18">
        <f>VLOOKUP(A18,Table105[],3,FALSE)</f>
        <v>504</v>
      </c>
      <c r="D18">
        <f>VLOOKUP(A18,Table105[],4,FALSE)</f>
        <v>504</v>
      </c>
      <c r="H18">
        <v>31553</v>
      </c>
      <c r="I18" t="s">
        <v>7</v>
      </c>
      <c r="J18">
        <v>1429</v>
      </c>
      <c r="K18">
        <v>0</v>
      </c>
      <c r="N18" s="171">
        <v>31307</v>
      </c>
      <c r="O18" s="172">
        <v>274</v>
      </c>
      <c r="P18" s="172">
        <v>274</v>
      </c>
    </row>
    <row r="19" spans="1:16" x14ac:dyDescent="0.3">
      <c r="A19">
        <v>31510</v>
      </c>
      <c r="B19" t="s">
        <v>110</v>
      </c>
      <c r="C19">
        <f>VLOOKUP(A19,Table105[],3,FALSE)</f>
        <v>873</v>
      </c>
      <c r="D19">
        <f>VLOOKUP(A19,Table105[],4,FALSE)</f>
        <v>0</v>
      </c>
      <c r="H19">
        <v>31551</v>
      </c>
      <c r="I19" t="s">
        <v>7</v>
      </c>
      <c r="J19">
        <v>917</v>
      </c>
      <c r="K19">
        <v>0</v>
      </c>
      <c r="N19" s="171">
        <v>31313</v>
      </c>
      <c r="O19" s="172">
        <v>254</v>
      </c>
      <c r="P19" s="172">
        <v>0</v>
      </c>
    </row>
    <row r="20" spans="1:16" x14ac:dyDescent="0.3">
      <c r="A20">
        <v>31485</v>
      </c>
      <c r="B20" t="s">
        <v>110</v>
      </c>
      <c r="C20">
        <f>VLOOKUP(A20,Table105[],3,FALSE)</f>
        <v>452</v>
      </c>
      <c r="D20">
        <f>VLOOKUP(A20,Table105[],4,FALSE)</f>
        <v>0</v>
      </c>
      <c r="H20">
        <v>31550</v>
      </c>
      <c r="I20" t="s">
        <v>7</v>
      </c>
      <c r="J20">
        <v>1033</v>
      </c>
      <c r="K20">
        <v>0</v>
      </c>
      <c r="N20" s="171">
        <v>31321</v>
      </c>
      <c r="O20" s="172">
        <v>75</v>
      </c>
      <c r="P20" s="172">
        <v>0</v>
      </c>
    </row>
    <row r="21" spans="1:16" x14ac:dyDescent="0.3">
      <c r="A21">
        <v>31513</v>
      </c>
      <c r="B21" t="s">
        <v>110</v>
      </c>
      <c r="C21">
        <f>VLOOKUP(A21,Table105[],3,FALSE)</f>
        <v>415</v>
      </c>
      <c r="D21">
        <f>VLOOKUP(A21,Table105[],4,FALSE)</f>
        <v>0</v>
      </c>
      <c r="H21">
        <v>31549</v>
      </c>
      <c r="I21" t="s">
        <v>7</v>
      </c>
      <c r="J21">
        <v>534</v>
      </c>
      <c r="K21">
        <v>0</v>
      </c>
      <c r="N21" s="171">
        <v>31322</v>
      </c>
      <c r="O21" s="172">
        <v>414</v>
      </c>
      <c r="P21" s="172">
        <v>414</v>
      </c>
    </row>
    <row r="22" spans="1:16" x14ac:dyDescent="0.3">
      <c r="A22">
        <v>31526</v>
      </c>
      <c r="B22" t="s">
        <v>110</v>
      </c>
      <c r="C22">
        <f>VLOOKUP(A22,Table105[],3,FALSE)</f>
        <v>617</v>
      </c>
      <c r="D22">
        <f>VLOOKUP(A22,Table105[],4,FALSE)</f>
        <v>0</v>
      </c>
      <c r="H22">
        <v>31548</v>
      </c>
      <c r="I22" t="s">
        <v>18</v>
      </c>
      <c r="J22">
        <v>437</v>
      </c>
      <c r="K22">
        <v>0</v>
      </c>
      <c r="N22" s="171">
        <v>31328</v>
      </c>
      <c r="O22" s="172">
        <v>598</v>
      </c>
      <c r="P22" s="172">
        <v>0</v>
      </c>
    </row>
    <row r="23" spans="1:16" x14ac:dyDescent="0.3">
      <c r="A23">
        <v>31521</v>
      </c>
      <c r="B23" t="s">
        <v>110</v>
      </c>
      <c r="C23">
        <f>VLOOKUP(A23,Table105[],3,FALSE)</f>
        <v>486</v>
      </c>
      <c r="D23">
        <f>VLOOKUP(A23,Table105[],4,FALSE)</f>
        <v>0</v>
      </c>
      <c r="H23">
        <v>31547</v>
      </c>
      <c r="I23" t="s">
        <v>7</v>
      </c>
      <c r="J23">
        <v>610</v>
      </c>
      <c r="K23">
        <v>0</v>
      </c>
      <c r="N23" s="171">
        <v>31341</v>
      </c>
      <c r="O23" s="172">
        <v>663</v>
      </c>
      <c r="P23" s="172">
        <v>0</v>
      </c>
    </row>
    <row r="24" spans="1:16" x14ac:dyDescent="0.3">
      <c r="A24">
        <v>31272</v>
      </c>
      <c r="B24" t="s">
        <v>110</v>
      </c>
      <c r="C24">
        <f>VLOOKUP(A24,Table105[],3,FALSE)</f>
        <v>456</v>
      </c>
      <c r="D24">
        <f>VLOOKUP(A24,Table105[],4,FALSE)</f>
        <v>0</v>
      </c>
      <c r="H24">
        <v>31546</v>
      </c>
      <c r="I24" t="s">
        <v>7</v>
      </c>
      <c r="J24">
        <v>613</v>
      </c>
      <c r="K24">
        <v>0</v>
      </c>
      <c r="N24" s="171">
        <v>31352</v>
      </c>
      <c r="O24" s="172">
        <v>825</v>
      </c>
      <c r="P24" s="172">
        <v>0</v>
      </c>
    </row>
    <row r="25" spans="1:16" x14ac:dyDescent="0.3">
      <c r="A25">
        <v>31371</v>
      </c>
      <c r="B25" t="s">
        <v>110</v>
      </c>
      <c r="C25">
        <f>VLOOKUP(A25,Table105[],3,FALSE)</f>
        <v>696</v>
      </c>
      <c r="D25">
        <f>VLOOKUP(A25,Table105[],4,FALSE)</f>
        <v>0</v>
      </c>
      <c r="H25">
        <v>31544</v>
      </c>
      <c r="I25" t="s">
        <v>190</v>
      </c>
      <c r="J25">
        <v>410</v>
      </c>
      <c r="K25">
        <v>0</v>
      </c>
      <c r="N25" s="171">
        <v>31356</v>
      </c>
      <c r="O25" s="172">
        <v>697</v>
      </c>
      <c r="P25" s="172">
        <v>0</v>
      </c>
    </row>
    <row r="26" spans="1:16" x14ac:dyDescent="0.3">
      <c r="A26">
        <v>31542</v>
      </c>
      <c r="B26" t="s">
        <v>110</v>
      </c>
      <c r="C26">
        <f>VLOOKUP(A26,Table105[],3,FALSE)</f>
        <v>471</v>
      </c>
      <c r="D26">
        <f>VLOOKUP(A26,Table105[],4,FALSE)</f>
        <v>0</v>
      </c>
      <c r="H26">
        <v>31543</v>
      </c>
      <c r="I26" t="s">
        <v>8</v>
      </c>
      <c r="J26">
        <v>1144</v>
      </c>
      <c r="K26">
        <v>1144</v>
      </c>
      <c r="N26" s="171">
        <v>31363</v>
      </c>
      <c r="O26" s="172">
        <v>500</v>
      </c>
      <c r="P26" s="172">
        <v>0</v>
      </c>
    </row>
    <row r="27" spans="1:16" x14ac:dyDescent="0.3">
      <c r="A27">
        <v>31212</v>
      </c>
      <c r="B27" t="s">
        <v>110</v>
      </c>
      <c r="C27">
        <f>VLOOKUP(A27,Table105[],3,FALSE)</f>
        <v>602</v>
      </c>
      <c r="D27">
        <f>VLOOKUP(A27,Table105[],4,FALSE)</f>
        <v>0</v>
      </c>
      <c r="H27">
        <v>31542</v>
      </c>
      <c r="I27" t="s">
        <v>111</v>
      </c>
      <c r="J27">
        <v>471</v>
      </c>
      <c r="K27">
        <v>0</v>
      </c>
      <c r="N27" s="171">
        <v>31371</v>
      </c>
      <c r="O27" s="172">
        <v>696</v>
      </c>
      <c r="P27" s="172">
        <v>0</v>
      </c>
    </row>
    <row r="28" spans="1:16" x14ac:dyDescent="0.3">
      <c r="A28">
        <v>31313</v>
      </c>
      <c r="B28" t="s">
        <v>110</v>
      </c>
      <c r="C28">
        <f>VLOOKUP(A28,Table105[],3,FALSE)</f>
        <v>254</v>
      </c>
      <c r="D28">
        <f>VLOOKUP(A28,Table105[],4,FALSE)</f>
        <v>0</v>
      </c>
      <c r="H28">
        <v>31540</v>
      </c>
      <c r="I28" t="s">
        <v>7</v>
      </c>
      <c r="J28">
        <v>477</v>
      </c>
      <c r="K28">
        <v>0</v>
      </c>
      <c r="N28" s="171">
        <v>31372</v>
      </c>
      <c r="O28" s="172">
        <v>608</v>
      </c>
      <c r="P28" s="172">
        <v>0</v>
      </c>
    </row>
    <row r="29" spans="1:16" x14ac:dyDescent="0.3">
      <c r="A29">
        <v>31497</v>
      </c>
      <c r="B29" t="s">
        <v>110</v>
      </c>
      <c r="C29">
        <f>VLOOKUP(A29,Table105[],3,FALSE)</f>
        <v>2691</v>
      </c>
      <c r="D29">
        <f>VLOOKUP(A29,Table105[],4,FALSE)</f>
        <v>2691</v>
      </c>
      <c r="H29">
        <v>31539</v>
      </c>
      <c r="I29" t="s">
        <v>9</v>
      </c>
      <c r="J29">
        <v>450</v>
      </c>
      <c r="K29">
        <v>0</v>
      </c>
      <c r="N29" s="171">
        <v>31375</v>
      </c>
      <c r="O29" s="172">
        <v>231</v>
      </c>
      <c r="P29" s="172">
        <v>0</v>
      </c>
    </row>
    <row r="30" spans="1:16" x14ac:dyDescent="0.3">
      <c r="A30">
        <v>31524</v>
      </c>
      <c r="B30" t="s">
        <v>1</v>
      </c>
      <c r="C30">
        <f>VLOOKUP(A30,Table105[],3,FALSE)</f>
        <v>534</v>
      </c>
      <c r="D30">
        <f>VLOOKUP(A30,Table105[],4,FALSE)</f>
        <v>0</v>
      </c>
      <c r="H30">
        <v>31538</v>
      </c>
      <c r="I30" t="s">
        <v>7</v>
      </c>
      <c r="J30">
        <v>2159</v>
      </c>
      <c r="K30">
        <v>0</v>
      </c>
      <c r="N30" s="171">
        <v>31379</v>
      </c>
      <c r="O30" s="172">
        <v>472</v>
      </c>
      <c r="P30" s="172">
        <v>0</v>
      </c>
    </row>
    <row r="31" spans="1:16" x14ac:dyDescent="0.3">
      <c r="A31">
        <v>31476</v>
      </c>
      <c r="B31" t="s">
        <v>1</v>
      </c>
      <c r="C31">
        <f>VLOOKUP(A31,Table105[],3,FALSE)</f>
        <v>668</v>
      </c>
      <c r="D31">
        <f>VLOOKUP(A31,Table105[],4,FALSE)</f>
        <v>0</v>
      </c>
      <c r="H31">
        <v>31537</v>
      </c>
      <c r="I31" t="s">
        <v>199</v>
      </c>
      <c r="J31">
        <v>960</v>
      </c>
      <c r="K31">
        <v>0</v>
      </c>
      <c r="N31" s="171">
        <v>31386</v>
      </c>
      <c r="O31" s="172">
        <v>441</v>
      </c>
      <c r="P31" s="172">
        <v>0</v>
      </c>
    </row>
    <row r="32" spans="1:16" x14ac:dyDescent="0.3">
      <c r="A32">
        <v>31479</v>
      </c>
      <c r="B32" t="s">
        <v>1</v>
      </c>
      <c r="C32">
        <f>VLOOKUP(A32,Table105[],3,FALSE)</f>
        <v>621</v>
      </c>
      <c r="D32">
        <f>VLOOKUP(A32,Table105[],4,FALSE)</f>
        <v>0</v>
      </c>
      <c r="H32">
        <v>31536</v>
      </c>
      <c r="I32" t="s">
        <v>187</v>
      </c>
      <c r="J32">
        <v>544</v>
      </c>
      <c r="K32">
        <v>0</v>
      </c>
      <c r="N32" s="171">
        <v>31390</v>
      </c>
      <c r="O32" s="172">
        <v>753</v>
      </c>
      <c r="P32" s="172">
        <v>0</v>
      </c>
    </row>
    <row r="33" spans="1:16" x14ac:dyDescent="0.3">
      <c r="A33">
        <v>31527</v>
      </c>
      <c r="B33" t="s">
        <v>1</v>
      </c>
      <c r="C33">
        <f>VLOOKUP(A33,Table105[],3,FALSE)</f>
        <v>450</v>
      </c>
      <c r="D33">
        <f>VLOOKUP(A33,Table105[],4,FALSE)</f>
        <v>0</v>
      </c>
      <c r="H33">
        <v>31535</v>
      </c>
      <c r="I33" t="s">
        <v>7</v>
      </c>
      <c r="J33">
        <v>1002</v>
      </c>
      <c r="K33">
        <v>0</v>
      </c>
      <c r="N33" s="171">
        <v>31402</v>
      </c>
      <c r="O33" s="172">
        <v>678</v>
      </c>
      <c r="P33" s="172">
        <v>0</v>
      </c>
    </row>
    <row r="34" spans="1:16" x14ac:dyDescent="0.3">
      <c r="A34">
        <v>31522</v>
      </c>
      <c r="B34" t="s">
        <v>1</v>
      </c>
      <c r="C34">
        <f>VLOOKUP(A34,Table105[],3,FALSE)</f>
        <v>423</v>
      </c>
      <c r="D34">
        <f>VLOOKUP(A34,Table105[],4,FALSE)</f>
        <v>0</v>
      </c>
      <c r="H34">
        <v>31534</v>
      </c>
      <c r="I34" t="s">
        <v>12</v>
      </c>
      <c r="J34">
        <v>794</v>
      </c>
      <c r="K34">
        <v>0</v>
      </c>
      <c r="N34" s="171">
        <v>31408</v>
      </c>
      <c r="O34" s="172">
        <v>350</v>
      </c>
      <c r="P34" s="172">
        <v>0</v>
      </c>
    </row>
    <row r="35" spans="1:16" x14ac:dyDescent="0.3">
      <c r="A35">
        <v>31506</v>
      </c>
      <c r="B35" t="s">
        <v>1</v>
      </c>
      <c r="C35">
        <f>VLOOKUP(A35,Table105[],3,FALSE)</f>
        <v>747</v>
      </c>
      <c r="D35">
        <f>VLOOKUP(A35,Table105[],4,FALSE)</f>
        <v>747</v>
      </c>
      <c r="H35">
        <v>31533</v>
      </c>
      <c r="I35" t="s">
        <v>111</v>
      </c>
      <c r="J35">
        <v>631</v>
      </c>
      <c r="K35">
        <v>0</v>
      </c>
      <c r="N35" s="171">
        <v>31412</v>
      </c>
      <c r="O35" s="172">
        <v>1280</v>
      </c>
      <c r="P35" s="172">
        <v>0</v>
      </c>
    </row>
    <row r="36" spans="1:16" x14ac:dyDescent="0.3">
      <c r="A36">
        <v>31447</v>
      </c>
      <c r="B36" t="s">
        <v>1</v>
      </c>
      <c r="C36">
        <f>VLOOKUP(A36,Table105[],3,FALSE)</f>
        <v>461</v>
      </c>
      <c r="D36">
        <f>VLOOKUP(A36,Table105[],4,FALSE)</f>
        <v>0</v>
      </c>
      <c r="H36">
        <v>31532</v>
      </c>
      <c r="I36" t="s">
        <v>187</v>
      </c>
      <c r="J36">
        <v>60</v>
      </c>
      <c r="K36">
        <v>0</v>
      </c>
      <c r="N36" s="171">
        <v>31413</v>
      </c>
      <c r="O36" s="172">
        <v>651</v>
      </c>
      <c r="P36" s="172">
        <v>0</v>
      </c>
    </row>
    <row r="37" spans="1:16" x14ac:dyDescent="0.3">
      <c r="A37">
        <v>31302</v>
      </c>
      <c r="B37" t="s">
        <v>1</v>
      </c>
      <c r="C37">
        <f>VLOOKUP(A37,Table105[],3,FALSE)</f>
        <v>670</v>
      </c>
      <c r="D37">
        <f>VLOOKUP(A37,Table105[],4,FALSE)</f>
        <v>0</v>
      </c>
      <c r="H37">
        <v>31530</v>
      </c>
      <c r="I37" t="s">
        <v>190</v>
      </c>
      <c r="J37">
        <v>488</v>
      </c>
      <c r="K37">
        <v>0</v>
      </c>
      <c r="N37" s="171">
        <v>31415</v>
      </c>
      <c r="O37" s="172">
        <v>709</v>
      </c>
      <c r="P37" s="172">
        <v>0</v>
      </c>
    </row>
    <row r="38" spans="1:16" x14ac:dyDescent="0.3">
      <c r="A38">
        <v>31432</v>
      </c>
      <c r="B38" t="s">
        <v>1</v>
      </c>
      <c r="C38">
        <f>VLOOKUP(A38,Table105[],3,FALSE)</f>
        <v>452</v>
      </c>
      <c r="D38">
        <f>VLOOKUP(A38,Table105[],4,FALSE)</f>
        <v>0</v>
      </c>
      <c r="H38">
        <v>31529</v>
      </c>
      <c r="I38" t="s">
        <v>7</v>
      </c>
      <c r="J38">
        <v>3806</v>
      </c>
      <c r="K38">
        <v>0</v>
      </c>
      <c r="N38" s="171">
        <v>31416</v>
      </c>
      <c r="O38" s="172">
        <v>594</v>
      </c>
      <c r="P38" s="172">
        <v>0</v>
      </c>
    </row>
    <row r="39" spans="1:16" x14ac:dyDescent="0.3">
      <c r="A39">
        <v>31461</v>
      </c>
      <c r="B39" t="s">
        <v>1</v>
      </c>
      <c r="C39">
        <f>VLOOKUP(A39,Table105[],3,FALSE)</f>
        <v>496</v>
      </c>
      <c r="D39">
        <f>VLOOKUP(A39,Table105[],4,FALSE)</f>
        <v>0</v>
      </c>
      <c r="H39">
        <v>31528</v>
      </c>
      <c r="I39" t="s">
        <v>7</v>
      </c>
      <c r="J39">
        <v>513</v>
      </c>
      <c r="K39">
        <v>0</v>
      </c>
      <c r="N39" s="171">
        <v>31432</v>
      </c>
      <c r="O39" s="172">
        <v>452</v>
      </c>
      <c r="P39" s="172">
        <v>0</v>
      </c>
    </row>
    <row r="40" spans="1:16" x14ac:dyDescent="0.3">
      <c r="A40">
        <v>31543</v>
      </c>
      <c r="B40" t="s">
        <v>1</v>
      </c>
      <c r="C40">
        <f>VLOOKUP(A40,Table105[],3,FALSE)</f>
        <v>1144</v>
      </c>
      <c r="D40">
        <f>VLOOKUP(A40,Table105[],4,FALSE)</f>
        <v>1144</v>
      </c>
      <c r="H40">
        <v>31527</v>
      </c>
      <c r="I40" t="s">
        <v>8</v>
      </c>
      <c r="J40">
        <v>450</v>
      </c>
      <c r="K40">
        <v>0</v>
      </c>
      <c r="N40" s="171">
        <v>31435</v>
      </c>
      <c r="O40" s="172">
        <v>450</v>
      </c>
      <c r="P40" s="172">
        <v>0</v>
      </c>
    </row>
    <row r="41" spans="1:16" x14ac:dyDescent="0.3">
      <c r="A41">
        <v>31478</v>
      </c>
      <c r="B41" t="s">
        <v>1</v>
      </c>
      <c r="C41">
        <f>VLOOKUP(A41,Table105[],3,FALSE)</f>
        <v>731</v>
      </c>
      <c r="D41">
        <f>VLOOKUP(A41,Table105[],4,FALSE)</f>
        <v>0</v>
      </c>
      <c r="H41">
        <v>31526</v>
      </c>
      <c r="I41" t="s">
        <v>111</v>
      </c>
      <c r="J41">
        <v>617</v>
      </c>
      <c r="K41">
        <v>0</v>
      </c>
      <c r="N41" s="171">
        <v>31437</v>
      </c>
      <c r="O41" s="172">
        <v>478</v>
      </c>
      <c r="P41" s="172">
        <v>0</v>
      </c>
    </row>
    <row r="42" spans="1:16" x14ac:dyDescent="0.3">
      <c r="A42">
        <v>31496</v>
      </c>
      <c r="B42" t="s">
        <v>1</v>
      </c>
      <c r="C42">
        <f>VLOOKUP(A42,Table105[],3,FALSE)</f>
        <v>350</v>
      </c>
      <c r="D42">
        <f>VLOOKUP(A42,Table105[],4,FALSE)</f>
        <v>350</v>
      </c>
      <c r="H42">
        <v>31525</v>
      </c>
      <c r="I42" t="s">
        <v>111</v>
      </c>
      <c r="J42">
        <v>426</v>
      </c>
      <c r="K42">
        <v>0</v>
      </c>
      <c r="N42" s="171">
        <v>31440</v>
      </c>
      <c r="O42" s="172">
        <v>268</v>
      </c>
      <c r="P42" s="172">
        <v>0</v>
      </c>
    </row>
    <row r="43" spans="1:16" x14ac:dyDescent="0.3">
      <c r="A43">
        <v>31455</v>
      </c>
      <c r="B43" t="s">
        <v>181</v>
      </c>
      <c r="C43">
        <f>VLOOKUP(A43,Table105[],3,FALSE)</f>
        <v>929</v>
      </c>
      <c r="D43">
        <f>VLOOKUP(A43,Table105[],4,FALSE)</f>
        <v>0</v>
      </c>
      <c r="H43">
        <v>31524</v>
      </c>
      <c r="I43" t="s">
        <v>8</v>
      </c>
      <c r="J43">
        <v>534</v>
      </c>
      <c r="K43">
        <v>0</v>
      </c>
      <c r="N43" s="171">
        <v>31441</v>
      </c>
      <c r="O43" s="172">
        <v>959</v>
      </c>
      <c r="P43" s="172">
        <v>0</v>
      </c>
    </row>
    <row r="44" spans="1:16" x14ac:dyDescent="0.3">
      <c r="A44">
        <v>31532</v>
      </c>
      <c r="B44" t="s">
        <v>181</v>
      </c>
      <c r="C44">
        <f>VLOOKUP(A44,Table105[],3,FALSE)</f>
        <v>60</v>
      </c>
      <c r="D44">
        <f>VLOOKUP(A44,Table105[],4,FALSE)</f>
        <v>0</v>
      </c>
      <c r="H44">
        <v>31523</v>
      </c>
      <c r="I44" t="s">
        <v>190</v>
      </c>
      <c r="J44">
        <v>507</v>
      </c>
      <c r="K44">
        <v>0</v>
      </c>
      <c r="N44" s="171">
        <v>31442</v>
      </c>
      <c r="O44" s="172">
        <v>897</v>
      </c>
      <c r="P44" s="172">
        <v>0</v>
      </c>
    </row>
    <row r="45" spans="1:16" x14ac:dyDescent="0.3">
      <c r="A45">
        <v>31516</v>
      </c>
      <c r="B45" t="s">
        <v>181</v>
      </c>
      <c r="C45">
        <f>VLOOKUP(A45,Table105[],3,FALSE)</f>
        <v>517</v>
      </c>
      <c r="D45">
        <f>VLOOKUP(A45,Table105[],4,FALSE)</f>
        <v>0</v>
      </c>
      <c r="H45">
        <v>31522</v>
      </c>
      <c r="I45" t="s">
        <v>8</v>
      </c>
      <c r="J45">
        <v>423</v>
      </c>
      <c r="K45">
        <v>0</v>
      </c>
      <c r="N45" s="171">
        <v>31443</v>
      </c>
      <c r="O45" s="172">
        <v>402</v>
      </c>
      <c r="P45" s="172">
        <v>402</v>
      </c>
    </row>
    <row r="46" spans="1:16" x14ac:dyDescent="0.3">
      <c r="A46">
        <v>31536</v>
      </c>
      <c r="B46" t="s">
        <v>181</v>
      </c>
      <c r="C46">
        <f>VLOOKUP(A46,Table105[],3,FALSE)</f>
        <v>544</v>
      </c>
      <c r="D46">
        <f>VLOOKUP(A46,Table105[],4,FALSE)</f>
        <v>0</v>
      </c>
      <c r="H46">
        <v>31521</v>
      </c>
      <c r="I46" t="s">
        <v>111</v>
      </c>
      <c r="J46">
        <v>486</v>
      </c>
      <c r="K46">
        <v>0</v>
      </c>
      <c r="N46" s="171">
        <v>31444</v>
      </c>
      <c r="O46" s="172">
        <v>379</v>
      </c>
      <c r="P46" s="172">
        <v>0</v>
      </c>
    </row>
    <row r="47" spans="1:16" x14ac:dyDescent="0.3">
      <c r="A47">
        <v>30830</v>
      </c>
      <c r="B47" t="s">
        <v>181</v>
      </c>
      <c r="C47">
        <f>VLOOKUP(A47,Table105[],3,FALSE)</f>
        <v>473</v>
      </c>
      <c r="D47">
        <f>VLOOKUP(A47,Table105[],4,FALSE)</f>
        <v>0</v>
      </c>
      <c r="H47">
        <v>31520</v>
      </c>
      <c r="I47" t="s">
        <v>9</v>
      </c>
      <c r="J47">
        <v>540</v>
      </c>
      <c r="K47">
        <v>0</v>
      </c>
      <c r="N47" s="171">
        <v>31447</v>
      </c>
      <c r="O47" s="172">
        <v>461</v>
      </c>
      <c r="P47" s="172">
        <v>0</v>
      </c>
    </row>
    <row r="48" spans="1:16" x14ac:dyDescent="0.3">
      <c r="A48">
        <v>31501</v>
      </c>
      <c r="B48" t="s">
        <v>181</v>
      </c>
      <c r="C48">
        <f>VLOOKUP(A48,Table105[],3,FALSE)</f>
        <v>452</v>
      </c>
      <c r="D48">
        <f>VLOOKUP(A48,Table105[],4,FALSE)</f>
        <v>452</v>
      </c>
      <c r="H48">
        <v>31519</v>
      </c>
      <c r="I48" t="s">
        <v>190</v>
      </c>
      <c r="J48">
        <v>512</v>
      </c>
      <c r="K48">
        <v>0</v>
      </c>
      <c r="N48" s="171">
        <v>31448</v>
      </c>
      <c r="O48" s="172">
        <v>504</v>
      </c>
      <c r="P48" s="172">
        <v>504</v>
      </c>
    </row>
    <row r="49" spans="1:16" x14ac:dyDescent="0.3">
      <c r="A49">
        <v>31505</v>
      </c>
      <c r="B49" t="s">
        <v>181</v>
      </c>
      <c r="C49">
        <f>VLOOKUP(A49,Table105[],3,FALSE)</f>
        <v>607</v>
      </c>
      <c r="D49">
        <f>VLOOKUP(A49,Table105[],4,FALSE)</f>
        <v>607</v>
      </c>
      <c r="H49">
        <v>31518</v>
      </c>
      <c r="I49" t="s">
        <v>7</v>
      </c>
      <c r="J49">
        <v>24</v>
      </c>
      <c r="K49">
        <v>0</v>
      </c>
      <c r="N49" s="171">
        <v>31450</v>
      </c>
      <c r="O49" s="172">
        <v>571</v>
      </c>
      <c r="P49" s="172">
        <v>0</v>
      </c>
    </row>
    <row r="50" spans="1:16" x14ac:dyDescent="0.3">
      <c r="A50">
        <v>31462</v>
      </c>
      <c r="B50" t="s">
        <v>181</v>
      </c>
      <c r="C50">
        <f>VLOOKUP(A50,Table105[],3,FALSE)</f>
        <v>454</v>
      </c>
      <c r="D50">
        <f>VLOOKUP(A50,Table105[],4,FALSE)</f>
        <v>0</v>
      </c>
      <c r="H50">
        <v>31517</v>
      </c>
      <c r="I50" t="s">
        <v>12</v>
      </c>
      <c r="J50">
        <v>614</v>
      </c>
      <c r="K50">
        <v>0</v>
      </c>
      <c r="N50" s="171">
        <v>31453</v>
      </c>
      <c r="O50" s="172">
        <v>731</v>
      </c>
      <c r="P50" s="172">
        <v>731</v>
      </c>
    </row>
    <row r="51" spans="1:16" x14ac:dyDescent="0.3">
      <c r="A51">
        <v>31477</v>
      </c>
      <c r="B51" t="s">
        <v>181</v>
      </c>
      <c r="C51">
        <f>VLOOKUP(A51,Table105[],3,FALSE)</f>
        <v>452</v>
      </c>
      <c r="D51">
        <f>VLOOKUP(A51,Table105[],4,FALSE)</f>
        <v>0</v>
      </c>
      <c r="H51">
        <v>31516</v>
      </c>
      <c r="I51" t="s">
        <v>187</v>
      </c>
      <c r="J51">
        <v>517</v>
      </c>
      <c r="K51">
        <v>0</v>
      </c>
      <c r="N51" s="171">
        <v>31454</v>
      </c>
      <c r="O51" s="172">
        <v>557</v>
      </c>
      <c r="P51" s="172">
        <v>0</v>
      </c>
    </row>
    <row r="52" spans="1:16" x14ac:dyDescent="0.3">
      <c r="A52">
        <v>31491</v>
      </c>
      <c r="B52" t="s">
        <v>181</v>
      </c>
      <c r="C52">
        <f>VLOOKUP(A52,Table105[],3,FALSE)</f>
        <v>458</v>
      </c>
      <c r="D52">
        <f>VLOOKUP(A52,Table105[],4,FALSE)</f>
        <v>0</v>
      </c>
      <c r="H52">
        <v>31514</v>
      </c>
      <c r="I52" t="s">
        <v>91</v>
      </c>
      <c r="J52">
        <v>235</v>
      </c>
      <c r="K52">
        <v>0</v>
      </c>
      <c r="N52" s="171">
        <v>31455</v>
      </c>
      <c r="O52" s="172">
        <v>929</v>
      </c>
      <c r="P52" s="172">
        <v>0</v>
      </c>
    </row>
    <row r="53" spans="1:16" x14ac:dyDescent="0.3">
      <c r="A53">
        <v>31503</v>
      </c>
      <c r="B53" t="s">
        <v>181</v>
      </c>
      <c r="C53">
        <f>VLOOKUP(A53,Table105[],3,FALSE)</f>
        <v>626</v>
      </c>
      <c r="D53">
        <f>VLOOKUP(A53,Table105[],4,FALSE)</f>
        <v>0</v>
      </c>
      <c r="H53">
        <v>31513</v>
      </c>
      <c r="I53" t="s">
        <v>111</v>
      </c>
      <c r="J53">
        <v>415</v>
      </c>
      <c r="K53">
        <v>0</v>
      </c>
      <c r="N53" s="171">
        <v>31456</v>
      </c>
      <c r="O53" s="172">
        <v>180</v>
      </c>
      <c r="P53" s="172">
        <v>0</v>
      </c>
    </row>
    <row r="54" spans="1:16" x14ac:dyDescent="0.3">
      <c r="A54">
        <v>31372</v>
      </c>
      <c r="B54" t="s">
        <v>172</v>
      </c>
      <c r="C54">
        <f>VLOOKUP(A54,Table105[],3,FALSE)</f>
        <v>608</v>
      </c>
      <c r="D54">
        <f>VLOOKUP(A54,Table105[],4,FALSE)</f>
        <v>0</v>
      </c>
      <c r="H54">
        <v>31511</v>
      </c>
      <c r="I54" t="s">
        <v>18</v>
      </c>
      <c r="J54">
        <v>683</v>
      </c>
      <c r="K54">
        <v>0</v>
      </c>
      <c r="N54" s="171">
        <v>31458</v>
      </c>
      <c r="O54" s="172">
        <v>474</v>
      </c>
      <c r="P54" s="172">
        <v>474</v>
      </c>
    </row>
    <row r="55" spans="1:16" x14ac:dyDescent="0.3">
      <c r="A55">
        <v>31386</v>
      </c>
      <c r="B55" t="s">
        <v>172</v>
      </c>
      <c r="C55">
        <f>VLOOKUP(A55,Table105[],3,FALSE)</f>
        <v>441</v>
      </c>
      <c r="D55">
        <f>VLOOKUP(A55,Table105[],4,FALSE)</f>
        <v>0</v>
      </c>
      <c r="H55">
        <v>31510</v>
      </c>
      <c r="I55" t="s">
        <v>111</v>
      </c>
      <c r="J55">
        <v>873</v>
      </c>
      <c r="K55">
        <v>0</v>
      </c>
      <c r="N55" s="171">
        <v>31459</v>
      </c>
      <c r="O55" s="172">
        <v>465</v>
      </c>
      <c r="P55" s="172">
        <v>0</v>
      </c>
    </row>
    <row r="56" spans="1:16" x14ac:dyDescent="0.3">
      <c r="A56">
        <v>31402</v>
      </c>
      <c r="B56" t="s">
        <v>172</v>
      </c>
      <c r="C56">
        <f>VLOOKUP(A56,Table105[],3,FALSE)</f>
        <v>678</v>
      </c>
      <c r="D56">
        <f>VLOOKUP(A56,Table105[],4,FALSE)</f>
        <v>0</v>
      </c>
      <c r="H56">
        <v>31509</v>
      </c>
      <c r="I56" t="s">
        <v>12</v>
      </c>
      <c r="J56">
        <v>519</v>
      </c>
      <c r="K56">
        <v>0</v>
      </c>
      <c r="N56" s="171">
        <v>31460</v>
      </c>
      <c r="O56" s="172">
        <v>223</v>
      </c>
      <c r="P56" s="172">
        <v>0</v>
      </c>
    </row>
    <row r="57" spans="1:16" x14ac:dyDescent="0.3">
      <c r="A57">
        <v>31444</v>
      </c>
      <c r="B57" t="s">
        <v>172</v>
      </c>
      <c r="C57">
        <f>VLOOKUP(A57,Table105[],3,FALSE)</f>
        <v>379</v>
      </c>
      <c r="D57">
        <f>VLOOKUP(A57,Table105[],4,FALSE)</f>
        <v>0</v>
      </c>
      <c r="H57">
        <v>31508</v>
      </c>
      <c r="I57" t="s">
        <v>199</v>
      </c>
      <c r="J57">
        <v>474</v>
      </c>
      <c r="K57">
        <v>0</v>
      </c>
      <c r="N57" s="171">
        <v>31461</v>
      </c>
      <c r="O57" s="172">
        <v>496</v>
      </c>
      <c r="P57" s="172">
        <v>0</v>
      </c>
    </row>
    <row r="58" spans="1:16" x14ac:dyDescent="0.3">
      <c r="A58">
        <v>31468</v>
      </c>
      <c r="B58" t="s">
        <v>172</v>
      </c>
      <c r="C58">
        <f>VLOOKUP(A58,Table105[],3,FALSE)</f>
        <v>473</v>
      </c>
      <c r="D58">
        <f>VLOOKUP(A58,Table105[],4,FALSE)</f>
        <v>0</v>
      </c>
      <c r="H58">
        <v>31507</v>
      </c>
      <c r="I58" t="s">
        <v>7</v>
      </c>
      <c r="J58">
        <v>706</v>
      </c>
      <c r="K58">
        <v>0</v>
      </c>
      <c r="N58" s="171">
        <v>31462</v>
      </c>
      <c r="O58" s="172">
        <v>454</v>
      </c>
      <c r="P58" s="172">
        <v>0</v>
      </c>
    </row>
    <row r="59" spans="1:16" x14ac:dyDescent="0.3">
      <c r="A59">
        <v>31258</v>
      </c>
      <c r="B59" t="s">
        <v>172</v>
      </c>
      <c r="C59">
        <f>VLOOKUP(A59,Table105[],3,FALSE)</f>
        <v>508</v>
      </c>
      <c r="D59">
        <f>VLOOKUP(A59,Table105[],4,FALSE)</f>
        <v>0</v>
      </c>
      <c r="H59">
        <v>31506</v>
      </c>
      <c r="I59" t="s">
        <v>8</v>
      </c>
      <c r="J59">
        <v>747</v>
      </c>
      <c r="K59">
        <v>747</v>
      </c>
      <c r="N59" s="171">
        <v>31464</v>
      </c>
      <c r="O59" s="172">
        <v>84</v>
      </c>
      <c r="P59" s="172">
        <v>0</v>
      </c>
    </row>
    <row r="60" spans="1:16" x14ac:dyDescent="0.3">
      <c r="A60">
        <v>31239</v>
      </c>
      <c r="B60" t="s">
        <v>172</v>
      </c>
      <c r="C60">
        <f>VLOOKUP(A60,Table105[],3,FALSE)</f>
        <v>654</v>
      </c>
      <c r="D60">
        <f>VLOOKUP(A60,Table105[],4,FALSE)</f>
        <v>0</v>
      </c>
      <c r="H60">
        <v>31505</v>
      </c>
      <c r="I60" t="s">
        <v>187</v>
      </c>
      <c r="J60">
        <v>607</v>
      </c>
      <c r="K60">
        <v>607</v>
      </c>
      <c r="N60" s="171">
        <v>31468</v>
      </c>
      <c r="O60" s="172">
        <v>473</v>
      </c>
      <c r="P60" s="172">
        <v>0</v>
      </c>
    </row>
    <row r="61" spans="1:16" x14ac:dyDescent="0.3">
      <c r="A61">
        <v>30959</v>
      </c>
      <c r="B61" t="s">
        <v>172</v>
      </c>
      <c r="C61">
        <f>VLOOKUP(A61,Table105[],3,FALSE)</f>
        <v>608</v>
      </c>
      <c r="D61">
        <f>VLOOKUP(A61,Table105[],4,FALSE)</f>
        <v>0</v>
      </c>
      <c r="H61">
        <v>31504</v>
      </c>
      <c r="I61" t="s">
        <v>9</v>
      </c>
      <c r="J61">
        <v>850</v>
      </c>
      <c r="K61">
        <v>0</v>
      </c>
      <c r="N61" s="171">
        <v>31469</v>
      </c>
      <c r="O61" s="172">
        <v>1553</v>
      </c>
      <c r="P61" s="172">
        <v>0</v>
      </c>
    </row>
    <row r="62" spans="1:16" x14ac:dyDescent="0.3">
      <c r="A62">
        <v>31470</v>
      </c>
      <c r="B62" t="s">
        <v>172</v>
      </c>
      <c r="C62">
        <f>VLOOKUP(A62,Table105[],3,FALSE)</f>
        <v>435</v>
      </c>
      <c r="D62">
        <f>VLOOKUP(A62,Table105[],4,FALSE)</f>
        <v>0</v>
      </c>
      <c r="H62">
        <v>31503</v>
      </c>
      <c r="I62" t="s">
        <v>187</v>
      </c>
      <c r="J62">
        <v>626</v>
      </c>
      <c r="K62">
        <v>0</v>
      </c>
      <c r="N62" s="171">
        <v>31470</v>
      </c>
      <c r="O62" s="172">
        <v>435</v>
      </c>
      <c r="P62" s="172">
        <v>0</v>
      </c>
    </row>
    <row r="63" spans="1:16" x14ac:dyDescent="0.3">
      <c r="A63">
        <v>31464</v>
      </c>
      <c r="B63" t="s">
        <v>172</v>
      </c>
      <c r="C63">
        <f>VLOOKUP(A63,Table105[],3,FALSE)</f>
        <v>84</v>
      </c>
      <c r="D63">
        <f>VLOOKUP(A63,Table105[],4,FALSE)</f>
        <v>0</v>
      </c>
      <c r="H63">
        <v>31502</v>
      </c>
      <c r="I63" t="s">
        <v>12</v>
      </c>
      <c r="J63">
        <v>483</v>
      </c>
      <c r="K63">
        <v>0</v>
      </c>
      <c r="N63" s="171">
        <v>31472</v>
      </c>
      <c r="O63" s="172">
        <v>382</v>
      </c>
      <c r="P63" s="172">
        <v>0</v>
      </c>
    </row>
    <row r="64" spans="1:16" x14ac:dyDescent="0.3">
      <c r="A64">
        <v>31415</v>
      </c>
      <c r="B64" t="s">
        <v>172</v>
      </c>
      <c r="C64">
        <f>VLOOKUP(A64,Table105[],3,FALSE)</f>
        <v>709</v>
      </c>
      <c r="D64">
        <f>VLOOKUP(A64,Table105[],4,FALSE)</f>
        <v>0</v>
      </c>
      <c r="H64">
        <v>31501</v>
      </c>
      <c r="I64" t="s">
        <v>187</v>
      </c>
      <c r="J64">
        <v>452</v>
      </c>
      <c r="K64">
        <v>452</v>
      </c>
      <c r="N64" s="171">
        <v>31474</v>
      </c>
      <c r="O64" s="172">
        <v>573</v>
      </c>
      <c r="P64" s="172">
        <v>573</v>
      </c>
    </row>
    <row r="65" spans="1:16" x14ac:dyDescent="0.3">
      <c r="A65">
        <v>31487</v>
      </c>
      <c r="B65" t="s">
        <v>172</v>
      </c>
      <c r="C65">
        <f>VLOOKUP(A65,Table105[],3,FALSE)</f>
        <v>335</v>
      </c>
      <c r="D65">
        <f>VLOOKUP(A65,Table105[],4,FALSE)</f>
        <v>0</v>
      </c>
      <c r="H65">
        <v>31500</v>
      </c>
      <c r="I65" t="s">
        <v>18</v>
      </c>
      <c r="J65">
        <v>34</v>
      </c>
      <c r="K65">
        <v>0</v>
      </c>
      <c r="N65" s="171">
        <v>31476</v>
      </c>
      <c r="O65" s="172">
        <v>668</v>
      </c>
      <c r="P65" s="172">
        <v>0</v>
      </c>
    </row>
    <row r="66" spans="1:16" x14ac:dyDescent="0.3">
      <c r="A66">
        <v>31443</v>
      </c>
      <c r="B66" t="s">
        <v>38</v>
      </c>
      <c r="C66">
        <f>VLOOKUP(A66,Table105[],3,FALSE)</f>
        <v>402</v>
      </c>
      <c r="D66">
        <f>VLOOKUP(A66,Table105[],4,FALSE)</f>
        <v>402</v>
      </c>
      <c r="H66">
        <v>31499</v>
      </c>
      <c r="I66" t="s">
        <v>7</v>
      </c>
      <c r="J66">
        <v>494</v>
      </c>
      <c r="K66">
        <v>0</v>
      </c>
      <c r="N66" s="171">
        <v>31477</v>
      </c>
      <c r="O66" s="172">
        <v>452</v>
      </c>
      <c r="P66" s="172">
        <v>0</v>
      </c>
    </row>
    <row r="67" spans="1:16" x14ac:dyDescent="0.3">
      <c r="A67">
        <v>31472</v>
      </c>
      <c r="B67" t="s">
        <v>38</v>
      </c>
      <c r="C67">
        <f>VLOOKUP(A67,Table105[],3,FALSE)</f>
        <v>382</v>
      </c>
      <c r="D67">
        <f>VLOOKUP(A67,Table105[],4,FALSE)</f>
        <v>0</v>
      </c>
      <c r="H67">
        <v>31498</v>
      </c>
      <c r="I67" t="s">
        <v>18</v>
      </c>
      <c r="J67">
        <v>486</v>
      </c>
      <c r="K67">
        <v>0</v>
      </c>
      <c r="N67" s="171">
        <v>31478</v>
      </c>
      <c r="O67" s="172">
        <v>731</v>
      </c>
      <c r="P67" s="172">
        <v>0</v>
      </c>
    </row>
    <row r="68" spans="1:16" x14ac:dyDescent="0.3">
      <c r="A68">
        <v>31442</v>
      </c>
      <c r="B68" t="s">
        <v>38</v>
      </c>
      <c r="C68">
        <f>VLOOKUP(A68,Table105[],3,FALSE)</f>
        <v>897</v>
      </c>
      <c r="D68">
        <f>VLOOKUP(A68,Table105[],4,FALSE)</f>
        <v>0</v>
      </c>
      <c r="H68">
        <v>31497</v>
      </c>
      <c r="I68" t="s">
        <v>111</v>
      </c>
      <c r="J68">
        <v>2691</v>
      </c>
      <c r="K68">
        <v>2691</v>
      </c>
      <c r="N68" s="171">
        <v>31479</v>
      </c>
      <c r="O68" s="172">
        <v>621</v>
      </c>
      <c r="P68" s="172">
        <v>0</v>
      </c>
    </row>
    <row r="69" spans="1:16" x14ac:dyDescent="0.3">
      <c r="A69">
        <v>31500</v>
      </c>
      <c r="B69" t="s">
        <v>38</v>
      </c>
      <c r="C69">
        <f>VLOOKUP(A69,Table105[],3,FALSE)</f>
        <v>34</v>
      </c>
      <c r="D69">
        <f>VLOOKUP(A69,Table105[],4,FALSE)</f>
        <v>0</v>
      </c>
      <c r="H69">
        <v>31496</v>
      </c>
      <c r="I69" t="s">
        <v>8</v>
      </c>
      <c r="J69">
        <v>350</v>
      </c>
      <c r="K69">
        <v>350</v>
      </c>
      <c r="N69" s="171">
        <v>31480</v>
      </c>
      <c r="O69" s="172">
        <v>510</v>
      </c>
      <c r="P69" s="172">
        <v>0</v>
      </c>
    </row>
    <row r="70" spans="1:16" x14ac:dyDescent="0.3">
      <c r="A70">
        <v>31511</v>
      </c>
      <c r="B70" t="s">
        <v>38</v>
      </c>
      <c r="C70">
        <f>VLOOKUP(A70,Table105[],3,FALSE)</f>
        <v>683</v>
      </c>
      <c r="D70">
        <f>VLOOKUP(A70,Table105[],4,FALSE)</f>
        <v>0</v>
      </c>
      <c r="H70">
        <v>31495</v>
      </c>
      <c r="I70" t="s">
        <v>199</v>
      </c>
      <c r="J70">
        <v>525</v>
      </c>
      <c r="K70">
        <v>0</v>
      </c>
      <c r="N70" s="171">
        <v>31482</v>
      </c>
      <c r="O70" s="172">
        <v>1007</v>
      </c>
      <c r="P70" s="172">
        <v>0</v>
      </c>
    </row>
    <row r="71" spans="1:16" x14ac:dyDescent="0.3">
      <c r="A71">
        <v>31453</v>
      </c>
      <c r="B71" t="s">
        <v>38</v>
      </c>
      <c r="C71">
        <f>VLOOKUP(A71,Table105[],3,FALSE)</f>
        <v>731</v>
      </c>
      <c r="D71">
        <f>VLOOKUP(A71,Table105[],4,FALSE)</f>
        <v>731</v>
      </c>
      <c r="H71">
        <v>31493</v>
      </c>
      <c r="I71" t="s">
        <v>91</v>
      </c>
      <c r="J71">
        <v>760</v>
      </c>
      <c r="K71">
        <v>0</v>
      </c>
      <c r="N71" s="171">
        <v>31485</v>
      </c>
      <c r="O71" s="172">
        <v>452</v>
      </c>
      <c r="P71" s="172">
        <v>0</v>
      </c>
    </row>
    <row r="72" spans="1:16" x14ac:dyDescent="0.3">
      <c r="A72">
        <v>31390</v>
      </c>
      <c r="B72" t="s">
        <v>38</v>
      </c>
      <c r="C72">
        <f>VLOOKUP(A72,Table105[],3,FALSE)</f>
        <v>753</v>
      </c>
      <c r="D72">
        <f>VLOOKUP(A72,Table105[],4,FALSE)</f>
        <v>0</v>
      </c>
      <c r="H72">
        <v>31492</v>
      </c>
      <c r="I72" t="s">
        <v>7</v>
      </c>
      <c r="J72">
        <v>462</v>
      </c>
      <c r="K72">
        <v>0</v>
      </c>
      <c r="N72" s="171">
        <v>31487</v>
      </c>
      <c r="O72" s="172">
        <v>335</v>
      </c>
      <c r="P72" s="172">
        <v>0</v>
      </c>
    </row>
    <row r="73" spans="1:16" x14ac:dyDescent="0.3">
      <c r="A73">
        <v>31498</v>
      </c>
      <c r="B73" t="s">
        <v>38</v>
      </c>
      <c r="C73">
        <f>VLOOKUP(A73,Table105[],3,FALSE)</f>
        <v>486</v>
      </c>
      <c r="D73">
        <f>VLOOKUP(A73,Table105[],4,FALSE)</f>
        <v>0</v>
      </c>
      <c r="H73">
        <v>31491</v>
      </c>
      <c r="I73" t="s">
        <v>187</v>
      </c>
      <c r="J73">
        <v>458</v>
      </c>
      <c r="K73">
        <v>0</v>
      </c>
      <c r="N73" s="171">
        <v>31489</v>
      </c>
      <c r="O73" s="172">
        <v>955</v>
      </c>
      <c r="P73" s="172">
        <v>0</v>
      </c>
    </row>
    <row r="74" spans="1:16" x14ac:dyDescent="0.3">
      <c r="A74">
        <v>31535</v>
      </c>
      <c r="B74" t="s">
        <v>38</v>
      </c>
      <c r="C74">
        <f>VLOOKUP(A74,Table105[],3,FALSE)</f>
        <v>1002</v>
      </c>
      <c r="D74">
        <f>VLOOKUP(A74,Table105[],4,FALSE)</f>
        <v>0</v>
      </c>
      <c r="H74">
        <v>31490</v>
      </c>
      <c r="I74" t="s">
        <v>190</v>
      </c>
      <c r="J74">
        <v>407.5</v>
      </c>
      <c r="K74">
        <v>407.5</v>
      </c>
      <c r="N74" s="171">
        <v>31490</v>
      </c>
      <c r="O74" s="172">
        <v>407.5</v>
      </c>
      <c r="P74" s="172">
        <v>407.5</v>
      </c>
    </row>
    <row r="75" spans="1:16" x14ac:dyDescent="0.3">
      <c r="A75">
        <v>31356</v>
      </c>
      <c r="B75" t="s">
        <v>50</v>
      </c>
      <c r="C75">
        <f>VLOOKUP(A75,Table105[],3,FALSE)</f>
        <v>697</v>
      </c>
      <c r="D75">
        <f>VLOOKUP(A75,Table105[],4,FALSE)</f>
        <v>0</v>
      </c>
      <c r="H75">
        <v>31489</v>
      </c>
      <c r="I75" t="s">
        <v>190</v>
      </c>
      <c r="J75">
        <v>955</v>
      </c>
      <c r="K75">
        <v>0</v>
      </c>
      <c r="N75" s="171">
        <v>31491</v>
      </c>
      <c r="O75" s="172">
        <v>458</v>
      </c>
      <c r="P75" s="172">
        <v>0</v>
      </c>
    </row>
    <row r="76" spans="1:16" x14ac:dyDescent="0.3">
      <c r="A76">
        <v>31307</v>
      </c>
      <c r="B76" t="s">
        <v>50</v>
      </c>
      <c r="C76">
        <f>VLOOKUP(A76,Table105[],3,FALSE)</f>
        <v>274</v>
      </c>
      <c r="D76">
        <f>VLOOKUP(A76,Table105[],4,FALSE)</f>
        <v>274</v>
      </c>
      <c r="H76">
        <v>31487</v>
      </c>
      <c r="I76" t="s">
        <v>173</v>
      </c>
      <c r="J76">
        <v>335</v>
      </c>
      <c r="K76">
        <v>0</v>
      </c>
      <c r="N76" s="171">
        <v>31493</v>
      </c>
      <c r="O76" s="172">
        <v>760</v>
      </c>
      <c r="P76" s="172">
        <v>0</v>
      </c>
    </row>
    <row r="77" spans="1:16" x14ac:dyDescent="0.3">
      <c r="A77">
        <v>31514</v>
      </c>
      <c r="B77" t="s">
        <v>50</v>
      </c>
      <c r="C77">
        <f>VLOOKUP(A77,Table105[],3,FALSE)</f>
        <v>235</v>
      </c>
      <c r="D77">
        <f>VLOOKUP(A77,Table105[],4,FALSE)</f>
        <v>0</v>
      </c>
      <c r="H77">
        <v>31486</v>
      </c>
      <c r="I77" t="s">
        <v>7</v>
      </c>
      <c r="J77">
        <v>644</v>
      </c>
      <c r="K77">
        <v>0</v>
      </c>
      <c r="N77" s="171">
        <v>31495</v>
      </c>
      <c r="O77" s="172">
        <v>525</v>
      </c>
      <c r="P77" s="172">
        <v>0</v>
      </c>
    </row>
    <row r="78" spans="1:16" x14ac:dyDescent="0.3">
      <c r="A78">
        <v>31454</v>
      </c>
      <c r="B78" t="s">
        <v>50</v>
      </c>
      <c r="C78">
        <f>VLOOKUP(A78,Table105[],3,FALSE)</f>
        <v>557</v>
      </c>
      <c r="D78">
        <f>VLOOKUP(A78,Table105[],4,FALSE)</f>
        <v>0</v>
      </c>
      <c r="H78">
        <v>31485</v>
      </c>
      <c r="I78" t="s">
        <v>111</v>
      </c>
      <c r="J78">
        <v>452</v>
      </c>
      <c r="K78">
        <v>0</v>
      </c>
      <c r="N78" s="171">
        <v>31496</v>
      </c>
      <c r="O78" s="172">
        <v>350</v>
      </c>
      <c r="P78" s="172">
        <v>350</v>
      </c>
    </row>
    <row r="79" spans="1:16" x14ac:dyDescent="0.3">
      <c r="A79">
        <v>31168</v>
      </c>
      <c r="B79" t="s">
        <v>50</v>
      </c>
      <c r="C79">
        <f>VLOOKUP(A79,Table105[],3,FALSE)</f>
        <v>503</v>
      </c>
      <c r="D79">
        <f>VLOOKUP(A79,Table105[],4,FALSE)</f>
        <v>0</v>
      </c>
      <c r="H79">
        <v>31482</v>
      </c>
      <c r="I79" t="s">
        <v>190</v>
      </c>
      <c r="J79">
        <v>1007</v>
      </c>
      <c r="K79">
        <v>0</v>
      </c>
      <c r="N79" s="171">
        <v>31497</v>
      </c>
      <c r="O79" s="172">
        <v>2691</v>
      </c>
      <c r="P79" s="172">
        <v>2691</v>
      </c>
    </row>
    <row r="80" spans="1:16" x14ac:dyDescent="0.3">
      <c r="A80">
        <v>31493</v>
      </c>
      <c r="B80" t="s">
        <v>50</v>
      </c>
      <c r="C80">
        <f>VLOOKUP(A80,Table105[],3,FALSE)</f>
        <v>760</v>
      </c>
      <c r="D80">
        <f>VLOOKUP(A80,Table105[],4,FALSE)</f>
        <v>0</v>
      </c>
      <c r="H80">
        <v>31481</v>
      </c>
      <c r="I80" t="s">
        <v>7</v>
      </c>
      <c r="J80">
        <v>257</v>
      </c>
      <c r="K80">
        <v>0</v>
      </c>
      <c r="N80" s="171">
        <v>31498</v>
      </c>
      <c r="O80" s="172">
        <v>486</v>
      </c>
      <c r="P80" s="172">
        <v>0</v>
      </c>
    </row>
    <row r="81" spans="1:16" x14ac:dyDescent="0.3">
      <c r="A81">
        <v>31474</v>
      </c>
      <c r="B81" t="s">
        <v>50</v>
      </c>
      <c r="C81">
        <f>VLOOKUP(A81,Table105[],3,FALSE)</f>
        <v>573</v>
      </c>
      <c r="D81">
        <f>VLOOKUP(A81,Table105[],4,FALSE)</f>
        <v>573</v>
      </c>
      <c r="H81">
        <v>31480</v>
      </c>
      <c r="I81" t="s">
        <v>9</v>
      </c>
      <c r="J81">
        <v>510</v>
      </c>
      <c r="K81">
        <v>0</v>
      </c>
      <c r="N81" s="171">
        <v>31500</v>
      </c>
      <c r="O81" s="172">
        <v>34</v>
      </c>
      <c r="P81" s="172">
        <v>0</v>
      </c>
    </row>
    <row r="82" spans="1:16" x14ac:dyDescent="0.3">
      <c r="A82">
        <v>31440</v>
      </c>
      <c r="B82" t="s">
        <v>50</v>
      </c>
      <c r="C82">
        <f>VLOOKUP(A82,Table105[],3,FALSE)</f>
        <v>268</v>
      </c>
      <c r="D82">
        <f>VLOOKUP(A82,Table105[],4,FALSE)</f>
        <v>0</v>
      </c>
      <c r="H82">
        <v>31479</v>
      </c>
      <c r="I82" t="s">
        <v>8</v>
      </c>
      <c r="J82">
        <v>621</v>
      </c>
      <c r="K82">
        <v>0</v>
      </c>
      <c r="N82" s="171">
        <v>31501</v>
      </c>
      <c r="O82" s="172">
        <v>452</v>
      </c>
      <c r="P82" s="172">
        <v>452</v>
      </c>
    </row>
    <row r="83" spans="1:16" x14ac:dyDescent="0.3">
      <c r="A83">
        <v>31509</v>
      </c>
      <c r="B83" t="s">
        <v>198</v>
      </c>
      <c r="C83">
        <f>VLOOKUP(A83,Table105[],3,FALSE)</f>
        <v>519</v>
      </c>
      <c r="D83">
        <f>VLOOKUP(A83,Table105[],4,FALSE)</f>
        <v>0</v>
      </c>
      <c r="H83">
        <v>31478</v>
      </c>
      <c r="I83" t="s">
        <v>8</v>
      </c>
      <c r="J83">
        <v>731</v>
      </c>
      <c r="K83">
        <v>0</v>
      </c>
      <c r="N83" s="171">
        <v>31502</v>
      </c>
      <c r="O83" s="172">
        <v>483</v>
      </c>
      <c r="P83" s="172">
        <v>0</v>
      </c>
    </row>
    <row r="84" spans="1:16" x14ac:dyDescent="0.3">
      <c r="A84">
        <v>31456</v>
      </c>
      <c r="B84" t="s">
        <v>198</v>
      </c>
      <c r="C84">
        <f>VLOOKUP(A84,Table105[],3,FALSE)</f>
        <v>180</v>
      </c>
      <c r="D84">
        <f>VLOOKUP(A84,Table105[],4,FALSE)</f>
        <v>0</v>
      </c>
      <c r="H84">
        <v>31477</v>
      </c>
      <c r="I84" t="s">
        <v>187</v>
      </c>
      <c r="J84">
        <v>452</v>
      </c>
      <c r="K84">
        <v>0</v>
      </c>
      <c r="N84" s="171">
        <v>31503</v>
      </c>
      <c r="O84" s="172">
        <v>626</v>
      </c>
      <c r="P84" s="172">
        <v>0</v>
      </c>
    </row>
    <row r="85" spans="1:16" x14ac:dyDescent="0.3">
      <c r="A85">
        <v>31413</v>
      </c>
      <c r="B85" t="s">
        <v>198</v>
      </c>
      <c r="C85">
        <f>VLOOKUP(A85,Table105[],3,FALSE)</f>
        <v>651</v>
      </c>
      <c r="D85">
        <f>VLOOKUP(A85,Table105[],4,FALSE)</f>
        <v>0</v>
      </c>
      <c r="H85">
        <v>31476</v>
      </c>
      <c r="I85" t="s">
        <v>8</v>
      </c>
      <c r="J85">
        <v>668</v>
      </c>
      <c r="K85">
        <v>0</v>
      </c>
      <c r="N85" s="171">
        <v>31504</v>
      </c>
      <c r="O85" s="172">
        <v>850</v>
      </c>
      <c r="P85" s="172">
        <v>0</v>
      </c>
    </row>
    <row r="86" spans="1:16" x14ac:dyDescent="0.3">
      <c r="A86">
        <v>31502</v>
      </c>
      <c r="B86" t="s">
        <v>198</v>
      </c>
      <c r="C86">
        <f>VLOOKUP(A86,Table105[],3,FALSE)</f>
        <v>483</v>
      </c>
      <c r="D86">
        <f>VLOOKUP(A86,Table105[],4,FALSE)</f>
        <v>0</v>
      </c>
      <c r="H86">
        <v>31475</v>
      </c>
      <c r="I86" t="s">
        <v>7</v>
      </c>
      <c r="J86">
        <v>733</v>
      </c>
      <c r="K86">
        <v>0</v>
      </c>
      <c r="N86" s="171">
        <v>31505</v>
      </c>
      <c r="O86" s="172">
        <v>607</v>
      </c>
      <c r="P86" s="172">
        <v>607</v>
      </c>
    </row>
    <row r="87" spans="1:16" x14ac:dyDescent="0.3">
      <c r="A87">
        <v>31517</v>
      </c>
      <c r="B87" t="s">
        <v>198</v>
      </c>
      <c r="C87">
        <f>VLOOKUP(A87,Table105[],3,FALSE)</f>
        <v>614</v>
      </c>
      <c r="D87">
        <f>VLOOKUP(A87,Table105[],4,FALSE)</f>
        <v>0</v>
      </c>
      <c r="H87">
        <v>31474</v>
      </c>
      <c r="I87" t="s">
        <v>91</v>
      </c>
      <c r="J87">
        <v>573</v>
      </c>
      <c r="K87">
        <v>573</v>
      </c>
      <c r="N87" s="171">
        <v>31506</v>
      </c>
      <c r="O87" s="172">
        <v>747</v>
      </c>
      <c r="P87" s="172">
        <v>747</v>
      </c>
    </row>
    <row r="88" spans="1:16" x14ac:dyDescent="0.3">
      <c r="A88">
        <v>31437</v>
      </c>
      <c r="B88" t="s">
        <v>198</v>
      </c>
      <c r="C88">
        <f>VLOOKUP(A88,Table105[],3,FALSE)</f>
        <v>478</v>
      </c>
      <c r="D88">
        <f>VLOOKUP(A88,Table105[],4,FALSE)</f>
        <v>0</v>
      </c>
      <c r="H88">
        <v>31473</v>
      </c>
      <c r="I88" t="s">
        <v>7</v>
      </c>
      <c r="J88">
        <v>509</v>
      </c>
      <c r="K88">
        <v>0</v>
      </c>
      <c r="N88" s="171">
        <v>31508</v>
      </c>
      <c r="O88" s="172">
        <v>474</v>
      </c>
      <c r="P88" s="172">
        <v>0</v>
      </c>
    </row>
    <row r="89" spans="1:16" x14ac:dyDescent="0.3">
      <c r="A89">
        <v>31534</v>
      </c>
      <c r="B89" t="s">
        <v>198</v>
      </c>
      <c r="C89">
        <f>VLOOKUP(A89,Table105[],3,FALSE)</f>
        <v>794</v>
      </c>
      <c r="D89">
        <f>VLOOKUP(A89,Table105[],4,FALSE)</f>
        <v>0</v>
      </c>
      <c r="H89">
        <v>31472</v>
      </c>
      <c r="I89" t="s">
        <v>18</v>
      </c>
      <c r="J89">
        <v>382</v>
      </c>
      <c r="K89">
        <v>0</v>
      </c>
      <c r="N89" s="171">
        <v>31509</v>
      </c>
      <c r="O89" s="172">
        <v>519</v>
      </c>
      <c r="P89" s="172">
        <v>0</v>
      </c>
    </row>
    <row r="90" spans="1:16" x14ac:dyDescent="0.3">
      <c r="A90">
        <v>31435</v>
      </c>
      <c r="B90" t="s">
        <v>198</v>
      </c>
      <c r="C90">
        <f>VLOOKUP(A90,Table105[],3,FALSE)</f>
        <v>450</v>
      </c>
      <c r="D90">
        <f>VLOOKUP(A90,Table105[],4,FALSE)</f>
        <v>0</v>
      </c>
      <c r="H90">
        <v>31471</v>
      </c>
      <c r="I90" t="s">
        <v>7</v>
      </c>
      <c r="J90">
        <v>693</v>
      </c>
      <c r="K90">
        <v>0</v>
      </c>
      <c r="N90" s="171">
        <v>31510</v>
      </c>
      <c r="O90" s="172">
        <v>873</v>
      </c>
      <c r="P90" s="172">
        <v>0</v>
      </c>
    </row>
    <row r="91" spans="1:16" x14ac:dyDescent="0.3">
      <c r="A91">
        <v>31363</v>
      </c>
      <c r="B91" t="s">
        <v>198</v>
      </c>
      <c r="C91">
        <f>VLOOKUP(A91,Table105[],3,FALSE)</f>
        <v>500</v>
      </c>
      <c r="D91">
        <f>VLOOKUP(A91,Table105[],4,FALSE)</f>
        <v>0</v>
      </c>
      <c r="H91">
        <v>31470</v>
      </c>
      <c r="I91" t="s">
        <v>173</v>
      </c>
      <c r="J91">
        <v>435</v>
      </c>
      <c r="K91">
        <v>0</v>
      </c>
      <c r="N91" s="171">
        <v>31511</v>
      </c>
      <c r="O91" s="172">
        <v>683</v>
      </c>
      <c r="P91" s="172">
        <v>0</v>
      </c>
    </row>
    <row r="92" spans="1:16" x14ac:dyDescent="0.3">
      <c r="A92">
        <v>31564</v>
      </c>
      <c r="B92" t="s">
        <v>198</v>
      </c>
      <c r="C92">
        <f>VLOOKUP(A92,Table105[],3,FALSE)</f>
        <v>675</v>
      </c>
      <c r="D92">
        <f>VLOOKUP(A92,Table105[],4,FALSE)</f>
        <v>0</v>
      </c>
      <c r="H92">
        <v>31469</v>
      </c>
      <c r="I92" t="s">
        <v>9</v>
      </c>
      <c r="J92">
        <v>1553</v>
      </c>
      <c r="K92">
        <v>0</v>
      </c>
      <c r="N92" s="171">
        <v>31513</v>
      </c>
      <c r="O92" s="172">
        <v>415</v>
      </c>
      <c r="P92" s="172">
        <v>0</v>
      </c>
    </row>
    <row r="93" spans="1:16" x14ac:dyDescent="0.3">
      <c r="A93">
        <v>31352</v>
      </c>
      <c r="B93" t="s">
        <v>198</v>
      </c>
      <c r="C93">
        <f>VLOOKUP(A93,Table105[],3,FALSE)</f>
        <v>825</v>
      </c>
      <c r="D93">
        <f>VLOOKUP(A93,Table105[],4,FALSE)</f>
        <v>0</v>
      </c>
      <c r="H93">
        <v>31468</v>
      </c>
      <c r="I93" t="s">
        <v>173</v>
      </c>
      <c r="J93">
        <v>473</v>
      </c>
      <c r="K93">
        <v>0</v>
      </c>
      <c r="N93" s="171">
        <v>31514</v>
      </c>
      <c r="O93" s="172">
        <v>235</v>
      </c>
      <c r="P93" s="172">
        <v>0</v>
      </c>
    </row>
    <row r="94" spans="1:16" x14ac:dyDescent="0.3">
      <c r="A94">
        <v>31544</v>
      </c>
      <c r="B94" t="s">
        <v>38</v>
      </c>
      <c r="C94">
        <f>VLOOKUP(A94,Table105[],3,FALSE)</f>
        <v>410</v>
      </c>
      <c r="D94">
        <f>VLOOKUP(A94,Table105[],4,FALSE)</f>
        <v>0</v>
      </c>
      <c r="H94">
        <v>31467</v>
      </c>
      <c r="I94" t="s">
        <v>7</v>
      </c>
      <c r="J94">
        <v>492.5</v>
      </c>
      <c r="K94">
        <v>0</v>
      </c>
      <c r="N94" s="171">
        <v>31516</v>
      </c>
      <c r="O94" s="172">
        <v>517</v>
      </c>
      <c r="P94" s="172">
        <v>0</v>
      </c>
    </row>
    <row r="95" spans="1:16" x14ac:dyDescent="0.3">
      <c r="A95">
        <v>31489</v>
      </c>
      <c r="B95" t="s">
        <v>38</v>
      </c>
      <c r="C95">
        <f>VLOOKUP(A95,Table105[],3,FALSE)</f>
        <v>955</v>
      </c>
      <c r="D95">
        <f>VLOOKUP(A95,Table105[],4,FALSE)</f>
        <v>0</v>
      </c>
      <c r="H95">
        <v>31466</v>
      </c>
      <c r="I95" t="s">
        <v>7</v>
      </c>
      <c r="J95">
        <v>304</v>
      </c>
      <c r="K95">
        <v>0</v>
      </c>
      <c r="N95" s="171">
        <v>31517</v>
      </c>
      <c r="O95" s="172">
        <v>614</v>
      </c>
      <c r="P95" s="172">
        <v>0</v>
      </c>
    </row>
    <row r="96" spans="1:16" x14ac:dyDescent="0.3">
      <c r="A96">
        <v>31519</v>
      </c>
      <c r="B96" t="s">
        <v>38</v>
      </c>
      <c r="C96">
        <f>VLOOKUP(A96,Table105[],3,FALSE)</f>
        <v>512</v>
      </c>
      <c r="D96">
        <f>VLOOKUP(A96,Table105[],4,FALSE)</f>
        <v>0</v>
      </c>
      <c r="H96">
        <v>31465</v>
      </c>
      <c r="I96" t="s">
        <v>7</v>
      </c>
      <c r="J96">
        <v>2517</v>
      </c>
      <c r="K96">
        <v>0</v>
      </c>
      <c r="N96" s="171">
        <v>31519</v>
      </c>
      <c r="O96" s="172">
        <v>512</v>
      </c>
      <c r="P96" s="172">
        <v>0</v>
      </c>
    </row>
    <row r="97" spans="1:16" x14ac:dyDescent="0.3">
      <c r="A97">
        <v>31091</v>
      </c>
      <c r="B97" t="s">
        <v>38</v>
      </c>
      <c r="C97">
        <f>VLOOKUP(A97,Table105[],3,FALSE)</f>
        <v>88</v>
      </c>
      <c r="D97">
        <f>VLOOKUP(A97,Table105[],4,FALSE)</f>
        <v>0</v>
      </c>
      <c r="H97">
        <v>31464</v>
      </c>
      <c r="I97" t="s">
        <v>173</v>
      </c>
      <c r="J97">
        <v>84</v>
      </c>
      <c r="K97">
        <v>0</v>
      </c>
      <c r="N97" s="171">
        <v>31520</v>
      </c>
      <c r="O97" s="172">
        <v>540</v>
      </c>
      <c r="P97" s="172">
        <v>0</v>
      </c>
    </row>
    <row r="98" spans="1:16" x14ac:dyDescent="0.3">
      <c r="A98">
        <v>31328</v>
      </c>
      <c r="B98" t="s">
        <v>38</v>
      </c>
      <c r="C98">
        <f>VLOOKUP(A98,Table105[],3,FALSE)</f>
        <v>598</v>
      </c>
      <c r="D98">
        <f>VLOOKUP(A98,Table105[],4,FALSE)</f>
        <v>0</v>
      </c>
      <c r="H98">
        <v>31463</v>
      </c>
      <c r="I98" t="s">
        <v>7</v>
      </c>
      <c r="J98">
        <v>127</v>
      </c>
      <c r="K98">
        <v>0</v>
      </c>
      <c r="N98" s="171">
        <v>31521</v>
      </c>
      <c r="O98" s="172">
        <v>486</v>
      </c>
      <c r="P98" s="172">
        <v>0</v>
      </c>
    </row>
    <row r="99" spans="1:16" x14ac:dyDescent="0.3">
      <c r="A99">
        <v>31523</v>
      </c>
      <c r="B99" t="s">
        <v>38</v>
      </c>
      <c r="C99">
        <f>VLOOKUP(A99,Table105[],3,FALSE)</f>
        <v>507</v>
      </c>
      <c r="D99">
        <f>VLOOKUP(A99,Table105[],4,FALSE)</f>
        <v>0</v>
      </c>
      <c r="H99">
        <v>31462</v>
      </c>
      <c r="I99" t="s">
        <v>187</v>
      </c>
      <c r="J99">
        <v>454</v>
      </c>
      <c r="K99">
        <v>0</v>
      </c>
      <c r="N99" s="171">
        <v>31522</v>
      </c>
      <c r="O99" s="172">
        <v>423</v>
      </c>
      <c r="P99" s="172">
        <v>0</v>
      </c>
    </row>
    <row r="100" spans="1:16" x14ac:dyDescent="0.3">
      <c r="A100">
        <v>31530</v>
      </c>
      <c r="B100" t="s">
        <v>38</v>
      </c>
      <c r="C100">
        <f>VLOOKUP(A100,Table105[],3,FALSE)</f>
        <v>488</v>
      </c>
      <c r="D100">
        <f>VLOOKUP(A100,Table105[],4,FALSE)</f>
        <v>0</v>
      </c>
      <c r="H100">
        <v>31461</v>
      </c>
      <c r="I100" t="s">
        <v>8</v>
      </c>
      <c r="J100">
        <v>496</v>
      </c>
      <c r="K100">
        <v>0</v>
      </c>
      <c r="N100" s="171">
        <v>31523</v>
      </c>
      <c r="O100" s="172">
        <v>507</v>
      </c>
      <c r="P100" s="172">
        <v>0</v>
      </c>
    </row>
    <row r="101" spans="1:16" x14ac:dyDescent="0.3">
      <c r="A101">
        <v>31482</v>
      </c>
      <c r="B101" t="s">
        <v>38</v>
      </c>
      <c r="C101">
        <f>VLOOKUP(A101,Table105[],3,FALSE)</f>
        <v>1007</v>
      </c>
      <c r="D101">
        <f>VLOOKUP(A101,Table105[],4,FALSE)</f>
        <v>0</v>
      </c>
      <c r="H101">
        <v>31460</v>
      </c>
      <c r="I101" t="s">
        <v>199</v>
      </c>
      <c r="J101">
        <v>223</v>
      </c>
      <c r="K101">
        <v>0</v>
      </c>
      <c r="N101" s="171">
        <v>31524</v>
      </c>
      <c r="O101" s="172">
        <v>534</v>
      </c>
      <c r="P101" s="172">
        <v>0</v>
      </c>
    </row>
    <row r="102" spans="1:16" x14ac:dyDescent="0.3">
      <c r="A102">
        <v>31441</v>
      </c>
      <c r="B102" t="s">
        <v>38</v>
      </c>
      <c r="C102">
        <f>VLOOKUP(A102,Table105[],3,FALSE)</f>
        <v>959</v>
      </c>
      <c r="D102">
        <f>VLOOKUP(A102,Table105[],4,FALSE)</f>
        <v>0</v>
      </c>
      <c r="H102">
        <v>31459</v>
      </c>
      <c r="I102" t="s">
        <v>9</v>
      </c>
      <c r="J102">
        <v>465</v>
      </c>
      <c r="K102">
        <v>0</v>
      </c>
      <c r="N102" s="171">
        <v>31525</v>
      </c>
      <c r="O102" s="172">
        <v>426</v>
      </c>
      <c r="P102" s="172">
        <v>0</v>
      </c>
    </row>
    <row r="103" spans="1:16" x14ac:dyDescent="0.3">
      <c r="A103">
        <v>31490</v>
      </c>
      <c r="B103" t="s">
        <v>38</v>
      </c>
      <c r="C103">
        <f>VLOOKUP(A103,Table105[],3,FALSE)</f>
        <v>407.5</v>
      </c>
      <c r="D103">
        <f>VLOOKUP(A103,Table105[],4,FALSE)</f>
        <v>407.5</v>
      </c>
      <c r="H103">
        <v>31458</v>
      </c>
      <c r="I103" t="s">
        <v>9</v>
      </c>
      <c r="J103">
        <v>474</v>
      </c>
      <c r="K103">
        <v>474</v>
      </c>
      <c r="N103" s="171">
        <v>31526</v>
      </c>
      <c r="O103" s="172">
        <v>617</v>
      </c>
      <c r="P103" s="172">
        <v>0</v>
      </c>
    </row>
    <row r="104" spans="1:16" x14ac:dyDescent="0.3">
      <c r="A104">
        <v>31248</v>
      </c>
      <c r="B104" t="s">
        <v>3</v>
      </c>
      <c r="C104">
        <f>VLOOKUP(A104,Table105[],3,FALSE)</f>
        <v>708</v>
      </c>
      <c r="D104">
        <f>VLOOKUP(A104,Table105[],4,FALSE)</f>
        <v>0</v>
      </c>
      <c r="H104">
        <v>31457</v>
      </c>
      <c r="I104" t="s">
        <v>7</v>
      </c>
      <c r="J104">
        <v>1007</v>
      </c>
      <c r="K104">
        <v>1007</v>
      </c>
      <c r="N104" s="171">
        <v>31527</v>
      </c>
      <c r="O104" s="172">
        <v>450</v>
      </c>
      <c r="P104" s="172">
        <v>0</v>
      </c>
    </row>
    <row r="105" spans="1:16" x14ac:dyDescent="0.3">
      <c r="A105">
        <v>31458</v>
      </c>
      <c r="B105" t="s">
        <v>3</v>
      </c>
      <c r="C105">
        <f>VLOOKUP(A105,Table105[],3,FALSE)</f>
        <v>474</v>
      </c>
      <c r="D105">
        <f>VLOOKUP(A105,Table105[],4,FALSE)</f>
        <v>474</v>
      </c>
      <c r="H105">
        <v>31456</v>
      </c>
      <c r="I105" t="s">
        <v>12</v>
      </c>
      <c r="J105">
        <v>180</v>
      </c>
      <c r="K105">
        <v>0</v>
      </c>
      <c r="N105" s="171">
        <v>31530</v>
      </c>
      <c r="O105" s="172">
        <v>488</v>
      </c>
      <c r="P105" s="172">
        <v>0</v>
      </c>
    </row>
    <row r="106" spans="1:16" x14ac:dyDescent="0.3">
      <c r="A106">
        <v>31196</v>
      </c>
      <c r="B106" t="s">
        <v>3</v>
      </c>
      <c r="C106">
        <f>VLOOKUP(A106,Table105[],3,FALSE)</f>
        <v>23</v>
      </c>
      <c r="D106">
        <f>VLOOKUP(A106,Table105[],4,FALSE)</f>
        <v>0</v>
      </c>
      <c r="H106">
        <v>31455</v>
      </c>
      <c r="I106" t="s">
        <v>187</v>
      </c>
      <c r="J106">
        <v>929</v>
      </c>
      <c r="K106">
        <v>0</v>
      </c>
      <c r="N106" s="171">
        <v>31532</v>
      </c>
      <c r="O106" s="172">
        <v>60</v>
      </c>
      <c r="P106" s="172">
        <v>0</v>
      </c>
    </row>
    <row r="107" spans="1:16" x14ac:dyDescent="0.3">
      <c r="A107">
        <v>31520</v>
      </c>
      <c r="B107" t="s">
        <v>3</v>
      </c>
      <c r="C107">
        <f>VLOOKUP(A107,Table105[],3,FALSE)</f>
        <v>540</v>
      </c>
      <c r="D107">
        <f>VLOOKUP(A107,Table105[],4,FALSE)</f>
        <v>0</v>
      </c>
      <c r="H107">
        <v>31454</v>
      </c>
      <c r="I107" t="s">
        <v>91</v>
      </c>
      <c r="J107">
        <v>557</v>
      </c>
      <c r="K107">
        <v>0</v>
      </c>
      <c r="N107" s="171">
        <v>31533</v>
      </c>
      <c r="O107" s="172">
        <v>631</v>
      </c>
      <c r="P107" s="172">
        <v>0</v>
      </c>
    </row>
    <row r="108" spans="1:16" x14ac:dyDescent="0.3">
      <c r="A108">
        <v>31504</v>
      </c>
      <c r="B108" t="s">
        <v>3</v>
      </c>
      <c r="C108">
        <f>VLOOKUP(A108,Table105[],3,FALSE)</f>
        <v>850</v>
      </c>
      <c r="D108">
        <f>VLOOKUP(A108,Table105[],4,FALSE)</f>
        <v>0</v>
      </c>
      <c r="H108">
        <v>31453</v>
      </c>
      <c r="I108" t="s">
        <v>18</v>
      </c>
      <c r="J108">
        <v>731</v>
      </c>
      <c r="K108">
        <v>731</v>
      </c>
      <c r="N108" s="171">
        <v>31534</v>
      </c>
      <c r="O108" s="172">
        <v>794</v>
      </c>
      <c r="P108" s="172">
        <v>0</v>
      </c>
    </row>
    <row r="109" spans="1:16" x14ac:dyDescent="0.3">
      <c r="A109">
        <v>31539</v>
      </c>
      <c r="B109" t="s">
        <v>3</v>
      </c>
      <c r="C109">
        <f>VLOOKUP(A109,Table105[],3,FALSE)</f>
        <v>450</v>
      </c>
      <c r="D109">
        <f>VLOOKUP(A109,Table105[],4,FALSE)</f>
        <v>0</v>
      </c>
      <c r="H109">
        <v>31452</v>
      </c>
      <c r="I109" t="s">
        <v>7</v>
      </c>
      <c r="J109">
        <v>946</v>
      </c>
      <c r="K109">
        <v>0</v>
      </c>
      <c r="N109" s="171">
        <v>31535</v>
      </c>
      <c r="O109" s="172">
        <v>1002</v>
      </c>
      <c r="P109" s="172">
        <v>0</v>
      </c>
    </row>
    <row r="110" spans="1:16" x14ac:dyDescent="0.3">
      <c r="A110">
        <v>31469</v>
      </c>
      <c r="B110" t="s">
        <v>3</v>
      </c>
      <c r="C110">
        <f>VLOOKUP(A110,Table105[],3,FALSE)</f>
        <v>1553</v>
      </c>
      <c r="D110">
        <f>VLOOKUP(A110,Table105[],4,FALSE)</f>
        <v>0</v>
      </c>
      <c r="H110">
        <v>31451</v>
      </c>
      <c r="I110" t="s">
        <v>7</v>
      </c>
      <c r="J110">
        <v>1040</v>
      </c>
      <c r="K110">
        <v>0</v>
      </c>
      <c r="N110" s="171">
        <v>31536</v>
      </c>
      <c r="O110" s="172">
        <v>544</v>
      </c>
      <c r="P110" s="172">
        <v>0</v>
      </c>
    </row>
    <row r="111" spans="1:16" x14ac:dyDescent="0.3">
      <c r="A111">
        <v>31459</v>
      </c>
      <c r="B111" t="s">
        <v>3</v>
      </c>
      <c r="C111">
        <f>VLOOKUP(A111,Table105[],3,FALSE)</f>
        <v>465</v>
      </c>
      <c r="D111">
        <f>VLOOKUP(A111,Table105[],4,FALSE)</f>
        <v>0</v>
      </c>
      <c r="H111">
        <v>31450</v>
      </c>
      <c r="I111" t="s">
        <v>9</v>
      </c>
      <c r="J111">
        <v>571</v>
      </c>
      <c r="K111">
        <v>0</v>
      </c>
      <c r="N111" s="171">
        <v>31537</v>
      </c>
      <c r="O111" s="172">
        <v>960</v>
      </c>
      <c r="P111" s="172">
        <v>0</v>
      </c>
    </row>
    <row r="112" spans="1:16" x14ac:dyDescent="0.3">
      <c r="A112">
        <v>31450</v>
      </c>
      <c r="B112" t="s">
        <v>3</v>
      </c>
      <c r="C112">
        <f>VLOOKUP(A112,Table105[],3,FALSE)</f>
        <v>571</v>
      </c>
      <c r="D112">
        <f>VLOOKUP(A112,Table105[],4,FALSE)</f>
        <v>0</v>
      </c>
      <c r="H112">
        <v>31449</v>
      </c>
      <c r="I112" t="s">
        <v>7</v>
      </c>
      <c r="J112">
        <v>228</v>
      </c>
      <c r="K112">
        <v>0</v>
      </c>
      <c r="N112" s="171">
        <v>31539</v>
      </c>
      <c r="O112" s="172">
        <v>450</v>
      </c>
      <c r="P112" s="172">
        <v>0</v>
      </c>
    </row>
    <row r="113" spans="1:16" x14ac:dyDescent="0.3">
      <c r="A113">
        <v>31480</v>
      </c>
      <c r="B113" t="s">
        <v>3</v>
      </c>
      <c r="C113">
        <f>VLOOKUP(A113,Table105[],3,FALSE)</f>
        <v>510</v>
      </c>
      <c r="D113">
        <f>VLOOKUP(A113,Table105[],4,FALSE)</f>
        <v>0</v>
      </c>
      <c r="H113">
        <v>31448</v>
      </c>
      <c r="I113" t="s">
        <v>111</v>
      </c>
      <c r="J113">
        <v>504</v>
      </c>
      <c r="K113">
        <v>504</v>
      </c>
      <c r="N113" s="171">
        <v>31542</v>
      </c>
      <c r="O113" s="172">
        <v>471</v>
      </c>
      <c r="P113" s="172">
        <v>0</v>
      </c>
    </row>
    <row r="114" spans="1:16" x14ac:dyDescent="0.3">
      <c r="A114">
        <v>31412</v>
      </c>
      <c r="B114" t="s">
        <v>3</v>
      </c>
      <c r="C114">
        <f>VLOOKUP(A114,Table105[],3,FALSE)</f>
        <v>1280</v>
      </c>
      <c r="D114">
        <f>VLOOKUP(A114,Table105[],4,FALSE)</f>
        <v>0</v>
      </c>
      <c r="H114">
        <v>31447</v>
      </c>
      <c r="I114" t="s">
        <v>8</v>
      </c>
      <c r="J114">
        <v>461</v>
      </c>
      <c r="K114">
        <v>0</v>
      </c>
      <c r="N114" s="171">
        <v>31543</v>
      </c>
      <c r="O114" s="172">
        <v>1144</v>
      </c>
      <c r="P114" s="172">
        <v>1144</v>
      </c>
    </row>
    <row r="115" spans="1:16" x14ac:dyDescent="0.3">
      <c r="H115">
        <v>31446</v>
      </c>
      <c r="I115" t="s">
        <v>7</v>
      </c>
      <c r="J115">
        <v>326</v>
      </c>
      <c r="K115">
        <v>0</v>
      </c>
      <c r="N115" s="171">
        <v>31544</v>
      </c>
      <c r="O115" s="172">
        <v>410</v>
      </c>
      <c r="P115" s="172">
        <v>0</v>
      </c>
    </row>
    <row r="116" spans="1:16" x14ac:dyDescent="0.3">
      <c r="H116">
        <v>31445</v>
      </c>
      <c r="I116" t="s">
        <v>7</v>
      </c>
      <c r="J116">
        <v>692</v>
      </c>
      <c r="K116">
        <v>0</v>
      </c>
      <c r="N116" s="171">
        <v>31564</v>
      </c>
      <c r="O116" s="172">
        <v>675</v>
      </c>
      <c r="P116" s="172">
        <v>0</v>
      </c>
    </row>
    <row r="117" spans="1:16" x14ac:dyDescent="0.3">
      <c r="H117">
        <v>31444</v>
      </c>
      <c r="I117" t="s">
        <v>173</v>
      </c>
      <c r="J117">
        <v>379</v>
      </c>
      <c r="K117">
        <v>0</v>
      </c>
      <c r="N117"/>
      <c r="O117"/>
      <c r="P117"/>
    </row>
    <row r="118" spans="1:16" x14ac:dyDescent="0.3">
      <c r="H118">
        <v>31443</v>
      </c>
      <c r="I118" t="s">
        <v>18</v>
      </c>
      <c r="J118">
        <v>402</v>
      </c>
      <c r="K118">
        <v>402</v>
      </c>
    </row>
    <row r="119" spans="1:16" x14ac:dyDescent="0.3">
      <c r="H119">
        <v>31442</v>
      </c>
      <c r="I119" t="s">
        <v>18</v>
      </c>
      <c r="J119">
        <v>897</v>
      </c>
      <c r="K119">
        <v>0</v>
      </c>
    </row>
    <row r="120" spans="1:16" x14ac:dyDescent="0.3">
      <c r="H120">
        <v>31441</v>
      </c>
      <c r="I120" t="s">
        <v>190</v>
      </c>
      <c r="J120">
        <v>959</v>
      </c>
      <c r="K120">
        <v>0</v>
      </c>
    </row>
    <row r="121" spans="1:16" x14ac:dyDescent="0.3">
      <c r="H121">
        <v>31440</v>
      </c>
      <c r="I121" t="s">
        <v>91</v>
      </c>
      <c r="J121">
        <v>268</v>
      </c>
      <c r="K121">
        <v>0</v>
      </c>
    </row>
    <row r="122" spans="1:16" x14ac:dyDescent="0.3">
      <c r="H122">
        <v>31437</v>
      </c>
      <c r="I122" t="s">
        <v>12</v>
      </c>
      <c r="J122">
        <v>478</v>
      </c>
      <c r="K122">
        <v>0</v>
      </c>
    </row>
    <row r="123" spans="1:16" x14ac:dyDescent="0.3">
      <c r="H123">
        <v>31436</v>
      </c>
      <c r="I123" t="s">
        <v>7</v>
      </c>
      <c r="J123">
        <v>823</v>
      </c>
      <c r="K123">
        <v>0</v>
      </c>
    </row>
    <row r="124" spans="1:16" x14ac:dyDescent="0.3">
      <c r="H124">
        <v>31435</v>
      </c>
      <c r="I124" t="s">
        <v>12</v>
      </c>
      <c r="J124">
        <v>450</v>
      </c>
      <c r="K124">
        <v>0</v>
      </c>
    </row>
    <row r="125" spans="1:16" x14ac:dyDescent="0.3">
      <c r="H125">
        <v>31434</v>
      </c>
      <c r="I125" t="s">
        <v>7</v>
      </c>
      <c r="J125">
        <v>451</v>
      </c>
      <c r="K125">
        <v>0</v>
      </c>
    </row>
    <row r="126" spans="1:16" x14ac:dyDescent="0.3">
      <c r="H126">
        <v>31433</v>
      </c>
      <c r="I126" t="s">
        <v>7</v>
      </c>
      <c r="J126">
        <v>1130</v>
      </c>
      <c r="K126">
        <v>1130</v>
      </c>
    </row>
    <row r="127" spans="1:16" x14ac:dyDescent="0.3">
      <c r="H127">
        <v>31432</v>
      </c>
      <c r="I127" t="s">
        <v>8</v>
      </c>
      <c r="J127">
        <v>452</v>
      </c>
      <c r="K127">
        <v>0</v>
      </c>
    </row>
    <row r="128" spans="1:16" x14ac:dyDescent="0.3">
      <c r="H128">
        <v>31429</v>
      </c>
      <c r="I128" t="s">
        <v>133</v>
      </c>
      <c r="J128">
        <v>827</v>
      </c>
      <c r="K128">
        <v>0</v>
      </c>
    </row>
    <row r="129" spans="8:11" x14ac:dyDescent="0.3">
      <c r="H129">
        <v>31428</v>
      </c>
      <c r="I129" t="s">
        <v>7</v>
      </c>
      <c r="J129">
        <v>463</v>
      </c>
      <c r="K129">
        <v>0</v>
      </c>
    </row>
    <row r="130" spans="8:11" x14ac:dyDescent="0.3">
      <c r="H130">
        <v>31423</v>
      </c>
      <c r="I130" t="s">
        <v>133</v>
      </c>
      <c r="J130">
        <v>509</v>
      </c>
      <c r="K130">
        <v>0</v>
      </c>
    </row>
    <row r="131" spans="8:11" x14ac:dyDescent="0.3">
      <c r="H131">
        <v>31421</v>
      </c>
      <c r="I131" t="s">
        <v>133</v>
      </c>
      <c r="J131">
        <v>576</v>
      </c>
      <c r="K131">
        <v>0</v>
      </c>
    </row>
    <row r="132" spans="8:11" x14ac:dyDescent="0.3">
      <c r="H132">
        <v>31416</v>
      </c>
      <c r="I132" t="s">
        <v>199</v>
      </c>
      <c r="J132">
        <v>594</v>
      </c>
      <c r="K132">
        <v>0</v>
      </c>
    </row>
    <row r="133" spans="8:11" x14ac:dyDescent="0.3">
      <c r="H133">
        <v>31415</v>
      </c>
      <c r="I133" t="s">
        <v>173</v>
      </c>
      <c r="J133">
        <v>709</v>
      </c>
      <c r="K133">
        <v>0</v>
      </c>
    </row>
    <row r="134" spans="8:11" x14ac:dyDescent="0.3">
      <c r="H134">
        <v>31413</v>
      </c>
      <c r="I134" t="s">
        <v>12</v>
      </c>
      <c r="J134">
        <v>651</v>
      </c>
      <c r="K134">
        <v>0</v>
      </c>
    </row>
    <row r="135" spans="8:11" x14ac:dyDescent="0.3">
      <c r="H135">
        <v>31412</v>
      </c>
      <c r="I135" t="s">
        <v>9</v>
      </c>
      <c r="J135">
        <v>1280</v>
      </c>
      <c r="K135">
        <v>0</v>
      </c>
    </row>
    <row r="136" spans="8:11" x14ac:dyDescent="0.3">
      <c r="H136">
        <v>31410</v>
      </c>
      <c r="I136" t="s">
        <v>7</v>
      </c>
      <c r="J136">
        <v>508</v>
      </c>
      <c r="K136">
        <v>0</v>
      </c>
    </row>
    <row r="137" spans="8:11" x14ac:dyDescent="0.3">
      <c r="H137">
        <v>31408</v>
      </c>
      <c r="I137" t="s">
        <v>199</v>
      </c>
      <c r="J137">
        <v>350</v>
      </c>
      <c r="K137">
        <v>0</v>
      </c>
    </row>
    <row r="138" spans="8:11" x14ac:dyDescent="0.3">
      <c r="H138">
        <v>31404</v>
      </c>
      <c r="I138" t="s">
        <v>133</v>
      </c>
      <c r="J138">
        <v>358</v>
      </c>
      <c r="K138">
        <v>0</v>
      </c>
    </row>
    <row r="139" spans="8:11" x14ac:dyDescent="0.3">
      <c r="H139">
        <v>31403</v>
      </c>
      <c r="I139" t="s">
        <v>133</v>
      </c>
      <c r="J139">
        <v>484</v>
      </c>
      <c r="K139">
        <v>0</v>
      </c>
    </row>
    <row r="140" spans="8:11" x14ac:dyDescent="0.3">
      <c r="H140">
        <v>31402</v>
      </c>
      <c r="I140" t="s">
        <v>173</v>
      </c>
      <c r="J140">
        <v>678</v>
      </c>
      <c r="K140">
        <v>0</v>
      </c>
    </row>
    <row r="141" spans="8:11" x14ac:dyDescent="0.3">
      <c r="H141">
        <v>31390</v>
      </c>
      <c r="I141" t="s">
        <v>18</v>
      </c>
      <c r="J141">
        <v>753</v>
      </c>
      <c r="K141">
        <v>0</v>
      </c>
    </row>
    <row r="142" spans="8:11" x14ac:dyDescent="0.3">
      <c r="H142">
        <v>31386</v>
      </c>
      <c r="I142" t="s">
        <v>173</v>
      </c>
      <c r="J142">
        <v>441</v>
      </c>
      <c r="K142">
        <v>0</v>
      </c>
    </row>
    <row r="143" spans="8:11" x14ac:dyDescent="0.3">
      <c r="H143">
        <v>31380</v>
      </c>
      <c r="I143" t="s">
        <v>79</v>
      </c>
      <c r="J143">
        <v>1214</v>
      </c>
      <c r="K143">
        <v>0</v>
      </c>
    </row>
    <row r="144" spans="8:11" x14ac:dyDescent="0.3">
      <c r="H144">
        <v>31379</v>
      </c>
      <c r="I144" t="s">
        <v>111</v>
      </c>
      <c r="J144">
        <v>472</v>
      </c>
      <c r="K144">
        <v>0</v>
      </c>
    </row>
    <row r="145" spans="8:11" x14ac:dyDescent="0.3">
      <c r="H145">
        <v>31375</v>
      </c>
      <c r="I145" t="s">
        <v>199</v>
      </c>
      <c r="J145">
        <v>231</v>
      </c>
      <c r="K145">
        <v>0</v>
      </c>
    </row>
    <row r="146" spans="8:11" x14ac:dyDescent="0.3">
      <c r="H146">
        <v>31372</v>
      </c>
      <c r="I146" t="s">
        <v>173</v>
      </c>
      <c r="J146">
        <v>608</v>
      </c>
      <c r="K146">
        <v>0</v>
      </c>
    </row>
    <row r="147" spans="8:11" x14ac:dyDescent="0.3">
      <c r="H147">
        <v>31371</v>
      </c>
      <c r="I147" t="s">
        <v>111</v>
      </c>
      <c r="J147">
        <v>696</v>
      </c>
      <c r="K147">
        <v>0</v>
      </c>
    </row>
    <row r="148" spans="8:11" x14ac:dyDescent="0.3">
      <c r="H148">
        <v>31369</v>
      </c>
      <c r="I148" t="s">
        <v>7</v>
      </c>
      <c r="J148">
        <v>1170</v>
      </c>
      <c r="K148">
        <v>0</v>
      </c>
    </row>
    <row r="149" spans="8:11" x14ac:dyDescent="0.3">
      <c r="H149">
        <v>31365</v>
      </c>
      <c r="I149" t="s">
        <v>7</v>
      </c>
      <c r="J149">
        <v>1069</v>
      </c>
      <c r="K149">
        <v>0</v>
      </c>
    </row>
    <row r="150" spans="8:11" x14ac:dyDescent="0.3">
      <c r="H150">
        <v>31363</v>
      </c>
      <c r="I150" t="s">
        <v>12</v>
      </c>
      <c r="J150">
        <v>500</v>
      </c>
      <c r="K150">
        <v>0</v>
      </c>
    </row>
    <row r="151" spans="8:11" x14ac:dyDescent="0.3">
      <c r="H151">
        <v>31357</v>
      </c>
      <c r="I151" t="s">
        <v>133</v>
      </c>
      <c r="J151">
        <v>651</v>
      </c>
      <c r="K151">
        <v>0</v>
      </c>
    </row>
    <row r="152" spans="8:11" x14ac:dyDescent="0.3">
      <c r="H152">
        <v>31356</v>
      </c>
      <c r="I152" t="s">
        <v>91</v>
      </c>
      <c r="J152">
        <v>697</v>
      </c>
      <c r="K152">
        <v>0</v>
      </c>
    </row>
    <row r="153" spans="8:11" x14ac:dyDescent="0.3">
      <c r="H153">
        <v>31352</v>
      </c>
      <c r="I153" t="s">
        <v>12</v>
      </c>
      <c r="J153">
        <v>825</v>
      </c>
      <c r="K153">
        <v>0</v>
      </c>
    </row>
    <row r="154" spans="8:11" x14ac:dyDescent="0.3">
      <c r="H154">
        <v>31351</v>
      </c>
      <c r="I154" t="s">
        <v>7</v>
      </c>
      <c r="J154">
        <v>0</v>
      </c>
      <c r="K154">
        <v>0</v>
      </c>
    </row>
    <row r="155" spans="8:11" x14ac:dyDescent="0.3">
      <c r="H155">
        <v>31350</v>
      </c>
      <c r="I155" t="s">
        <v>190</v>
      </c>
      <c r="J155">
        <v>-16</v>
      </c>
      <c r="K155">
        <v>642</v>
      </c>
    </row>
    <row r="156" spans="8:11" x14ac:dyDescent="0.3">
      <c r="H156">
        <v>31343</v>
      </c>
      <c r="I156" t="s">
        <v>7</v>
      </c>
      <c r="J156">
        <v>653</v>
      </c>
      <c r="K156">
        <v>0</v>
      </c>
    </row>
    <row r="157" spans="8:11" x14ac:dyDescent="0.3">
      <c r="H157">
        <v>31341</v>
      </c>
      <c r="I157" t="s">
        <v>199</v>
      </c>
      <c r="J157">
        <v>663</v>
      </c>
      <c r="K157">
        <v>0</v>
      </c>
    </row>
    <row r="158" spans="8:11" x14ac:dyDescent="0.3">
      <c r="H158">
        <v>31328</v>
      </c>
      <c r="I158" t="s">
        <v>190</v>
      </c>
      <c r="J158">
        <v>598</v>
      </c>
      <c r="K158">
        <v>0</v>
      </c>
    </row>
    <row r="159" spans="8:11" x14ac:dyDescent="0.3">
      <c r="H159">
        <v>31326</v>
      </c>
      <c r="I159" t="s">
        <v>7</v>
      </c>
      <c r="J159">
        <v>749</v>
      </c>
      <c r="K159">
        <v>0</v>
      </c>
    </row>
    <row r="160" spans="8:11" x14ac:dyDescent="0.3">
      <c r="H160">
        <v>31324</v>
      </c>
      <c r="I160" t="s">
        <v>21</v>
      </c>
      <c r="J160">
        <v>-7</v>
      </c>
      <c r="K160">
        <v>0</v>
      </c>
    </row>
    <row r="161" spans="8:11" x14ac:dyDescent="0.3">
      <c r="H161">
        <v>31322</v>
      </c>
      <c r="I161" t="s">
        <v>111</v>
      </c>
      <c r="J161">
        <v>414</v>
      </c>
      <c r="K161">
        <v>414</v>
      </c>
    </row>
    <row r="162" spans="8:11" x14ac:dyDescent="0.3">
      <c r="H162">
        <v>31321</v>
      </c>
      <c r="I162" t="s">
        <v>199</v>
      </c>
      <c r="J162">
        <v>75</v>
      </c>
      <c r="K162">
        <v>0</v>
      </c>
    </row>
    <row r="163" spans="8:11" x14ac:dyDescent="0.3">
      <c r="H163">
        <v>31317</v>
      </c>
      <c r="I163" t="s">
        <v>133</v>
      </c>
      <c r="J163">
        <v>664</v>
      </c>
      <c r="K163">
        <v>0</v>
      </c>
    </row>
    <row r="164" spans="8:11" x14ac:dyDescent="0.3">
      <c r="H164">
        <v>31313</v>
      </c>
      <c r="I164" t="s">
        <v>111</v>
      </c>
      <c r="J164">
        <v>254</v>
      </c>
      <c r="K164">
        <v>0</v>
      </c>
    </row>
    <row r="165" spans="8:11" x14ac:dyDescent="0.3">
      <c r="H165">
        <v>31310</v>
      </c>
      <c r="I165" t="s">
        <v>11</v>
      </c>
      <c r="J165">
        <v>684</v>
      </c>
      <c r="K165">
        <v>0</v>
      </c>
    </row>
    <row r="166" spans="8:11" x14ac:dyDescent="0.3">
      <c r="H166">
        <v>31309</v>
      </c>
      <c r="I166" t="s">
        <v>133</v>
      </c>
      <c r="J166">
        <v>0</v>
      </c>
      <c r="K166">
        <v>0</v>
      </c>
    </row>
    <row r="167" spans="8:11" x14ac:dyDescent="0.3">
      <c r="H167">
        <v>31307</v>
      </c>
      <c r="I167" t="s">
        <v>91</v>
      </c>
      <c r="J167">
        <v>274</v>
      </c>
      <c r="K167">
        <v>274</v>
      </c>
    </row>
    <row r="168" spans="8:11" x14ac:dyDescent="0.3">
      <c r="H168">
        <v>31303</v>
      </c>
      <c r="I168" t="s">
        <v>11</v>
      </c>
      <c r="J168">
        <v>452</v>
      </c>
      <c r="K168">
        <v>0</v>
      </c>
    </row>
    <row r="169" spans="8:11" x14ac:dyDescent="0.3">
      <c r="H169">
        <v>31302</v>
      </c>
      <c r="I169" t="s">
        <v>8</v>
      </c>
      <c r="J169">
        <v>670</v>
      </c>
      <c r="K169">
        <v>0</v>
      </c>
    </row>
    <row r="170" spans="8:11" x14ac:dyDescent="0.3">
      <c r="H170">
        <v>31300</v>
      </c>
      <c r="I170" t="s">
        <v>15</v>
      </c>
      <c r="J170">
        <v>325</v>
      </c>
      <c r="K170">
        <v>0</v>
      </c>
    </row>
    <row r="171" spans="8:11" x14ac:dyDescent="0.3">
      <c r="H171">
        <v>31298</v>
      </c>
      <c r="I171" t="s">
        <v>199</v>
      </c>
      <c r="J171">
        <v>668</v>
      </c>
      <c r="K171">
        <v>0</v>
      </c>
    </row>
    <row r="172" spans="8:11" x14ac:dyDescent="0.3">
      <c r="H172">
        <v>31289</v>
      </c>
      <c r="I172" t="s">
        <v>15</v>
      </c>
      <c r="J172">
        <v>24</v>
      </c>
      <c r="K172">
        <v>0</v>
      </c>
    </row>
    <row r="173" spans="8:11" x14ac:dyDescent="0.3">
      <c r="H173">
        <v>31285</v>
      </c>
      <c r="I173" t="s">
        <v>9</v>
      </c>
      <c r="J173">
        <v>0</v>
      </c>
      <c r="K173">
        <v>0</v>
      </c>
    </row>
    <row r="174" spans="8:11" x14ac:dyDescent="0.3">
      <c r="H174">
        <v>31279</v>
      </c>
      <c r="I174" t="s">
        <v>15</v>
      </c>
      <c r="J174">
        <v>1002</v>
      </c>
      <c r="K174">
        <v>0</v>
      </c>
    </row>
    <row r="175" spans="8:11" x14ac:dyDescent="0.3">
      <c r="H175">
        <v>31274</v>
      </c>
      <c r="I175" t="s">
        <v>11</v>
      </c>
      <c r="J175">
        <v>485</v>
      </c>
      <c r="K175">
        <v>485</v>
      </c>
    </row>
    <row r="176" spans="8:11" x14ac:dyDescent="0.3">
      <c r="H176">
        <v>31273</v>
      </c>
      <c r="I176" t="s">
        <v>11</v>
      </c>
      <c r="J176">
        <v>466</v>
      </c>
      <c r="K176">
        <v>466</v>
      </c>
    </row>
    <row r="177" spans="8:11" x14ac:dyDescent="0.3">
      <c r="H177">
        <v>31272</v>
      </c>
      <c r="I177" t="s">
        <v>111</v>
      </c>
      <c r="J177">
        <v>456</v>
      </c>
      <c r="K177">
        <v>0</v>
      </c>
    </row>
    <row r="178" spans="8:11" x14ac:dyDescent="0.3">
      <c r="H178">
        <v>31268</v>
      </c>
      <c r="I178" t="s">
        <v>11</v>
      </c>
      <c r="J178">
        <v>360</v>
      </c>
      <c r="K178">
        <v>0</v>
      </c>
    </row>
    <row r="179" spans="8:11" x14ac:dyDescent="0.3">
      <c r="H179">
        <v>31265</v>
      </c>
      <c r="I179" t="s">
        <v>9</v>
      </c>
      <c r="J179">
        <v>-5</v>
      </c>
      <c r="K179">
        <v>0</v>
      </c>
    </row>
    <row r="180" spans="8:11" x14ac:dyDescent="0.3">
      <c r="H180">
        <v>31263</v>
      </c>
      <c r="I180" t="s">
        <v>187</v>
      </c>
      <c r="J180">
        <v>555</v>
      </c>
      <c r="K180">
        <v>0</v>
      </c>
    </row>
    <row r="181" spans="8:11" x14ac:dyDescent="0.3">
      <c r="H181">
        <v>31258</v>
      </c>
      <c r="I181" t="s">
        <v>173</v>
      </c>
      <c r="J181">
        <v>508</v>
      </c>
      <c r="K181">
        <v>0</v>
      </c>
    </row>
    <row r="182" spans="8:11" x14ac:dyDescent="0.3">
      <c r="H182">
        <v>31254</v>
      </c>
      <c r="I182" t="s">
        <v>11</v>
      </c>
      <c r="J182">
        <v>894</v>
      </c>
      <c r="K182">
        <v>0</v>
      </c>
    </row>
    <row r="183" spans="8:11" x14ac:dyDescent="0.3">
      <c r="H183">
        <v>31250</v>
      </c>
      <c r="I183" t="s">
        <v>11</v>
      </c>
      <c r="J183">
        <v>599</v>
      </c>
      <c r="K183">
        <v>0</v>
      </c>
    </row>
    <row r="184" spans="8:11" x14ac:dyDescent="0.3">
      <c r="H184">
        <v>31249</v>
      </c>
      <c r="I184" t="s">
        <v>7</v>
      </c>
      <c r="J184">
        <v>542</v>
      </c>
      <c r="K184">
        <v>0</v>
      </c>
    </row>
    <row r="185" spans="8:11" x14ac:dyDescent="0.3">
      <c r="H185">
        <v>31248</v>
      </c>
      <c r="I185" t="s">
        <v>9</v>
      </c>
      <c r="J185">
        <v>708</v>
      </c>
      <c r="K185">
        <v>0</v>
      </c>
    </row>
    <row r="186" spans="8:11" x14ac:dyDescent="0.3">
      <c r="H186">
        <v>31242</v>
      </c>
      <c r="I186" t="s">
        <v>7</v>
      </c>
      <c r="J186">
        <v>0</v>
      </c>
      <c r="K186">
        <v>0</v>
      </c>
    </row>
    <row r="187" spans="8:11" x14ac:dyDescent="0.3">
      <c r="H187">
        <v>31239</v>
      </c>
      <c r="I187" t="s">
        <v>173</v>
      </c>
      <c r="J187">
        <v>654</v>
      </c>
      <c r="K187">
        <v>0</v>
      </c>
    </row>
    <row r="188" spans="8:11" x14ac:dyDescent="0.3">
      <c r="H188">
        <v>31238</v>
      </c>
      <c r="I188" t="s">
        <v>11</v>
      </c>
      <c r="J188">
        <v>535</v>
      </c>
      <c r="K188">
        <v>0</v>
      </c>
    </row>
    <row r="189" spans="8:11" x14ac:dyDescent="0.3">
      <c r="H189">
        <v>31237</v>
      </c>
      <c r="I189" t="s">
        <v>7</v>
      </c>
      <c r="J189">
        <v>0</v>
      </c>
      <c r="K189">
        <v>0</v>
      </c>
    </row>
    <row r="190" spans="8:11" x14ac:dyDescent="0.3">
      <c r="H190">
        <v>31236</v>
      </c>
      <c r="I190" t="s">
        <v>15</v>
      </c>
      <c r="J190">
        <v>724</v>
      </c>
      <c r="K190">
        <v>0</v>
      </c>
    </row>
    <row r="191" spans="8:11" x14ac:dyDescent="0.3">
      <c r="H191">
        <v>31233</v>
      </c>
      <c r="I191" t="s">
        <v>133</v>
      </c>
      <c r="J191">
        <v>519</v>
      </c>
      <c r="K191">
        <v>0</v>
      </c>
    </row>
    <row r="192" spans="8:11" x14ac:dyDescent="0.3">
      <c r="H192">
        <v>31232</v>
      </c>
      <c r="I192" t="s">
        <v>7</v>
      </c>
      <c r="J192">
        <v>443</v>
      </c>
      <c r="K192">
        <v>0</v>
      </c>
    </row>
    <row r="193" spans="8:11" x14ac:dyDescent="0.3">
      <c r="H193">
        <v>31231</v>
      </c>
      <c r="I193" t="s">
        <v>11</v>
      </c>
      <c r="J193">
        <v>421</v>
      </c>
      <c r="K193">
        <v>0</v>
      </c>
    </row>
    <row r="194" spans="8:11" x14ac:dyDescent="0.3">
      <c r="H194">
        <v>31230</v>
      </c>
      <c r="I194" t="s">
        <v>7</v>
      </c>
      <c r="J194">
        <v>62</v>
      </c>
      <c r="K194">
        <v>0</v>
      </c>
    </row>
    <row r="195" spans="8:11" x14ac:dyDescent="0.3">
      <c r="H195">
        <v>31226</v>
      </c>
      <c r="I195" t="s">
        <v>9</v>
      </c>
      <c r="J195">
        <v>0</v>
      </c>
      <c r="K195">
        <v>0</v>
      </c>
    </row>
    <row r="196" spans="8:11" x14ac:dyDescent="0.3">
      <c r="H196">
        <v>31222</v>
      </c>
      <c r="I196" t="s">
        <v>15</v>
      </c>
      <c r="J196">
        <v>515</v>
      </c>
      <c r="K196">
        <v>0</v>
      </c>
    </row>
    <row r="197" spans="8:11" x14ac:dyDescent="0.3">
      <c r="H197">
        <v>31221</v>
      </c>
      <c r="I197" t="s">
        <v>15</v>
      </c>
      <c r="J197">
        <v>697</v>
      </c>
      <c r="K197">
        <v>0</v>
      </c>
    </row>
    <row r="198" spans="8:11" x14ac:dyDescent="0.3">
      <c r="H198">
        <v>31212</v>
      </c>
      <c r="I198" t="s">
        <v>111</v>
      </c>
      <c r="J198">
        <v>602</v>
      </c>
      <c r="K198">
        <v>0</v>
      </c>
    </row>
    <row r="199" spans="8:11" x14ac:dyDescent="0.3">
      <c r="H199">
        <v>31211</v>
      </c>
      <c r="I199" t="s">
        <v>15</v>
      </c>
      <c r="J199">
        <v>127</v>
      </c>
      <c r="K199">
        <v>0</v>
      </c>
    </row>
    <row r="200" spans="8:11" x14ac:dyDescent="0.3">
      <c r="H200">
        <v>31207</v>
      </c>
      <c r="I200" t="s">
        <v>15</v>
      </c>
      <c r="J200">
        <v>712</v>
      </c>
      <c r="K200">
        <v>0</v>
      </c>
    </row>
    <row r="201" spans="8:11" x14ac:dyDescent="0.3">
      <c r="H201">
        <v>31204</v>
      </c>
      <c r="I201" t="s">
        <v>15</v>
      </c>
      <c r="J201">
        <v>1258</v>
      </c>
      <c r="K201">
        <v>0</v>
      </c>
    </row>
    <row r="202" spans="8:11" x14ac:dyDescent="0.3">
      <c r="H202">
        <v>31203</v>
      </c>
      <c r="I202" t="s">
        <v>11</v>
      </c>
      <c r="J202">
        <v>494</v>
      </c>
      <c r="K202">
        <v>0</v>
      </c>
    </row>
    <row r="203" spans="8:11" x14ac:dyDescent="0.3">
      <c r="H203">
        <v>31196</v>
      </c>
      <c r="I203" t="s">
        <v>9</v>
      </c>
      <c r="J203">
        <v>23</v>
      </c>
      <c r="K203">
        <v>0</v>
      </c>
    </row>
    <row r="204" spans="8:11" x14ac:dyDescent="0.3">
      <c r="H204">
        <v>31187</v>
      </c>
      <c r="I204" t="s">
        <v>7</v>
      </c>
      <c r="J204">
        <v>32</v>
      </c>
      <c r="K204">
        <v>0</v>
      </c>
    </row>
    <row r="205" spans="8:11" x14ac:dyDescent="0.3">
      <c r="H205">
        <v>31176</v>
      </c>
      <c r="I205" t="s">
        <v>188</v>
      </c>
      <c r="J205">
        <v>547</v>
      </c>
      <c r="K205">
        <v>547</v>
      </c>
    </row>
    <row r="206" spans="8:11" x14ac:dyDescent="0.3">
      <c r="H206">
        <v>31174</v>
      </c>
      <c r="I206" t="s">
        <v>7</v>
      </c>
      <c r="J206">
        <v>0</v>
      </c>
      <c r="K206">
        <v>0</v>
      </c>
    </row>
    <row r="207" spans="8:11" x14ac:dyDescent="0.3">
      <c r="H207">
        <v>31172</v>
      </c>
      <c r="I207" t="s">
        <v>188</v>
      </c>
      <c r="J207">
        <v>961</v>
      </c>
      <c r="K207">
        <v>0</v>
      </c>
    </row>
    <row r="208" spans="8:11" x14ac:dyDescent="0.3">
      <c r="H208">
        <v>31170</v>
      </c>
      <c r="I208" t="s">
        <v>7</v>
      </c>
      <c r="J208">
        <v>921.75</v>
      </c>
      <c r="K208">
        <v>0</v>
      </c>
    </row>
    <row r="209" spans="8:11" x14ac:dyDescent="0.3">
      <c r="H209">
        <v>31168</v>
      </c>
      <c r="I209" t="s">
        <v>91</v>
      </c>
      <c r="J209">
        <v>503</v>
      </c>
      <c r="K209">
        <v>0</v>
      </c>
    </row>
    <row r="210" spans="8:11" x14ac:dyDescent="0.3">
      <c r="H210">
        <v>31167</v>
      </c>
      <c r="I210" t="s">
        <v>8</v>
      </c>
      <c r="J210">
        <v>0</v>
      </c>
      <c r="K210">
        <v>0</v>
      </c>
    </row>
    <row r="211" spans="8:11" x14ac:dyDescent="0.3">
      <c r="H211">
        <v>31161</v>
      </c>
      <c r="I211" t="s">
        <v>133</v>
      </c>
      <c r="J211">
        <v>665</v>
      </c>
      <c r="K211">
        <v>0</v>
      </c>
    </row>
    <row r="212" spans="8:11" x14ac:dyDescent="0.3">
      <c r="H212">
        <v>31160</v>
      </c>
      <c r="I212" t="s">
        <v>199</v>
      </c>
      <c r="J212">
        <v>475</v>
      </c>
      <c r="K212">
        <v>0</v>
      </c>
    </row>
    <row r="213" spans="8:11" x14ac:dyDescent="0.3">
      <c r="H213">
        <v>31136</v>
      </c>
      <c r="I213" t="s">
        <v>7</v>
      </c>
      <c r="J213">
        <v>0</v>
      </c>
      <c r="K213">
        <v>0</v>
      </c>
    </row>
    <row r="214" spans="8:11" x14ac:dyDescent="0.3">
      <c r="H214">
        <v>31135</v>
      </c>
      <c r="I214" t="s">
        <v>7</v>
      </c>
      <c r="J214">
        <v>118</v>
      </c>
      <c r="K214">
        <v>0</v>
      </c>
    </row>
    <row r="215" spans="8:11" x14ac:dyDescent="0.3">
      <c r="H215">
        <v>31130</v>
      </c>
      <c r="I215" t="s">
        <v>7</v>
      </c>
      <c r="J215">
        <v>118</v>
      </c>
      <c r="K215">
        <v>0</v>
      </c>
    </row>
    <row r="216" spans="8:11" x14ac:dyDescent="0.3">
      <c r="H216">
        <v>31106</v>
      </c>
      <c r="I216" t="s">
        <v>15</v>
      </c>
      <c r="J216">
        <v>34.299999999999997</v>
      </c>
      <c r="K216">
        <v>0</v>
      </c>
    </row>
    <row r="217" spans="8:11" x14ac:dyDescent="0.3">
      <c r="H217">
        <v>31091</v>
      </c>
      <c r="I217" t="s">
        <v>190</v>
      </c>
      <c r="J217">
        <v>88</v>
      </c>
      <c r="K217">
        <v>0</v>
      </c>
    </row>
    <row r="218" spans="8:11" x14ac:dyDescent="0.3">
      <c r="H218">
        <v>31088</v>
      </c>
      <c r="I218" t="s">
        <v>133</v>
      </c>
      <c r="J218">
        <v>-37</v>
      </c>
      <c r="K218">
        <v>0</v>
      </c>
    </row>
    <row r="219" spans="8:11" x14ac:dyDescent="0.3">
      <c r="H219">
        <v>31083</v>
      </c>
      <c r="I219" t="s">
        <v>11</v>
      </c>
      <c r="J219">
        <v>107</v>
      </c>
      <c r="K219">
        <v>0</v>
      </c>
    </row>
    <row r="220" spans="8:11" x14ac:dyDescent="0.3">
      <c r="H220">
        <v>31081</v>
      </c>
      <c r="I220" t="s">
        <v>20</v>
      </c>
      <c r="J220">
        <v>623</v>
      </c>
      <c r="K220">
        <v>623</v>
      </c>
    </row>
    <row r="221" spans="8:11" x14ac:dyDescent="0.3">
      <c r="H221">
        <v>31077</v>
      </c>
      <c r="I221" t="s">
        <v>20</v>
      </c>
      <c r="J221">
        <v>449</v>
      </c>
      <c r="K221">
        <v>0</v>
      </c>
    </row>
    <row r="222" spans="8:11" x14ac:dyDescent="0.3">
      <c r="H222">
        <v>31076</v>
      </c>
      <c r="I222" t="s">
        <v>20</v>
      </c>
      <c r="J222">
        <v>452</v>
      </c>
      <c r="K222">
        <v>0</v>
      </c>
    </row>
    <row r="223" spans="8:11" x14ac:dyDescent="0.3">
      <c r="H223">
        <v>31067</v>
      </c>
      <c r="I223" t="s">
        <v>119</v>
      </c>
      <c r="J223">
        <v>0</v>
      </c>
      <c r="K223">
        <v>0</v>
      </c>
    </row>
    <row r="224" spans="8:11" x14ac:dyDescent="0.3">
      <c r="H224">
        <v>31059</v>
      </c>
      <c r="I224" t="s">
        <v>20</v>
      </c>
      <c r="J224">
        <v>477</v>
      </c>
      <c r="K224">
        <v>0</v>
      </c>
    </row>
    <row r="225" spans="8:11" x14ac:dyDescent="0.3">
      <c r="H225">
        <v>31040</v>
      </c>
      <c r="I225" t="s">
        <v>20</v>
      </c>
      <c r="J225">
        <v>652</v>
      </c>
      <c r="K225">
        <v>0</v>
      </c>
    </row>
    <row r="226" spans="8:11" x14ac:dyDescent="0.3">
      <c r="H226">
        <v>31037</v>
      </c>
      <c r="I226" t="s">
        <v>7</v>
      </c>
      <c r="J226">
        <v>0</v>
      </c>
      <c r="K226">
        <v>0</v>
      </c>
    </row>
    <row r="227" spans="8:11" x14ac:dyDescent="0.3">
      <c r="H227">
        <v>31036</v>
      </c>
      <c r="I227" t="s">
        <v>15</v>
      </c>
      <c r="J227">
        <v>0</v>
      </c>
      <c r="K227">
        <v>0</v>
      </c>
    </row>
    <row r="228" spans="8:11" x14ac:dyDescent="0.3">
      <c r="H228">
        <v>31035</v>
      </c>
      <c r="I228" t="s">
        <v>111</v>
      </c>
      <c r="J228">
        <v>427</v>
      </c>
      <c r="K228">
        <v>0</v>
      </c>
    </row>
    <row r="229" spans="8:11" x14ac:dyDescent="0.3">
      <c r="H229">
        <v>31027</v>
      </c>
      <c r="I229" t="s">
        <v>15</v>
      </c>
      <c r="J229">
        <v>1355</v>
      </c>
      <c r="K229">
        <v>0</v>
      </c>
    </row>
    <row r="230" spans="8:11" x14ac:dyDescent="0.3">
      <c r="H230">
        <v>31018</v>
      </c>
      <c r="I230" t="s">
        <v>119</v>
      </c>
      <c r="J230">
        <v>0</v>
      </c>
      <c r="K230">
        <v>0</v>
      </c>
    </row>
    <row r="231" spans="8:11" x14ac:dyDescent="0.3">
      <c r="H231">
        <v>31009</v>
      </c>
      <c r="I231" t="s">
        <v>20</v>
      </c>
      <c r="J231">
        <v>1132</v>
      </c>
      <c r="K231">
        <v>0</v>
      </c>
    </row>
    <row r="232" spans="8:11" x14ac:dyDescent="0.3">
      <c r="H232">
        <v>31007</v>
      </c>
      <c r="I232" t="s">
        <v>7</v>
      </c>
      <c r="J232">
        <v>0</v>
      </c>
      <c r="K232">
        <v>0</v>
      </c>
    </row>
    <row r="233" spans="8:11" x14ac:dyDescent="0.3">
      <c r="H233">
        <v>31006</v>
      </c>
      <c r="I233" t="s">
        <v>15</v>
      </c>
      <c r="J233">
        <v>551</v>
      </c>
      <c r="K233">
        <v>0</v>
      </c>
    </row>
    <row r="234" spans="8:11" x14ac:dyDescent="0.3">
      <c r="H234">
        <v>30991</v>
      </c>
      <c r="I234" t="s">
        <v>53</v>
      </c>
      <c r="J234">
        <v>0</v>
      </c>
      <c r="K234">
        <v>0</v>
      </c>
    </row>
    <row r="235" spans="8:11" x14ac:dyDescent="0.3">
      <c r="H235">
        <v>30986</v>
      </c>
      <c r="I235" t="s">
        <v>20</v>
      </c>
      <c r="J235">
        <v>1463</v>
      </c>
      <c r="K235">
        <v>0</v>
      </c>
    </row>
    <row r="236" spans="8:11" x14ac:dyDescent="0.3">
      <c r="H236">
        <v>30982</v>
      </c>
      <c r="I236" t="s">
        <v>7</v>
      </c>
      <c r="J236">
        <v>0</v>
      </c>
      <c r="K236">
        <v>0</v>
      </c>
    </row>
    <row r="237" spans="8:11" x14ac:dyDescent="0.3">
      <c r="H237">
        <v>30979</v>
      </c>
      <c r="I237" t="s">
        <v>7</v>
      </c>
      <c r="J237">
        <v>0</v>
      </c>
      <c r="K237">
        <v>0</v>
      </c>
    </row>
    <row r="238" spans="8:11" x14ac:dyDescent="0.3">
      <c r="H238">
        <v>30978</v>
      </c>
      <c r="I238" t="s">
        <v>7</v>
      </c>
      <c r="J238">
        <v>0</v>
      </c>
      <c r="K238">
        <v>0</v>
      </c>
    </row>
    <row r="239" spans="8:11" x14ac:dyDescent="0.3">
      <c r="H239">
        <v>30976</v>
      </c>
      <c r="I239" t="s">
        <v>11</v>
      </c>
      <c r="J239">
        <v>470</v>
      </c>
      <c r="K239">
        <v>0</v>
      </c>
    </row>
    <row r="240" spans="8:11" x14ac:dyDescent="0.3">
      <c r="H240">
        <v>30971</v>
      </c>
      <c r="I240" t="s">
        <v>20</v>
      </c>
      <c r="J240">
        <v>441</v>
      </c>
      <c r="K240">
        <v>0</v>
      </c>
    </row>
    <row r="241" spans="8:11" x14ac:dyDescent="0.3">
      <c r="H241">
        <v>30970</v>
      </c>
      <c r="I241" t="s">
        <v>12</v>
      </c>
      <c r="J241">
        <v>0</v>
      </c>
      <c r="K241">
        <v>0</v>
      </c>
    </row>
    <row r="242" spans="8:11" x14ac:dyDescent="0.3">
      <c r="H242">
        <v>30967</v>
      </c>
      <c r="I242" t="s">
        <v>111</v>
      </c>
      <c r="J242">
        <v>0</v>
      </c>
      <c r="K242">
        <v>0</v>
      </c>
    </row>
    <row r="243" spans="8:11" x14ac:dyDescent="0.3">
      <c r="H243">
        <v>30959</v>
      </c>
      <c r="I243" t="s">
        <v>173</v>
      </c>
      <c r="J243">
        <v>608</v>
      </c>
      <c r="K243">
        <v>0</v>
      </c>
    </row>
    <row r="244" spans="8:11" x14ac:dyDescent="0.3">
      <c r="H244">
        <v>30926</v>
      </c>
      <c r="I244" t="s">
        <v>11</v>
      </c>
      <c r="J244">
        <v>0</v>
      </c>
      <c r="K244">
        <v>0</v>
      </c>
    </row>
    <row r="245" spans="8:11" x14ac:dyDescent="0.3">
      <c r="H245">
        <v>30920</v>
      </c>
      <c r="I245" t="s">
        <v>18</v>
      </c>
      <c r="J245">
        <v>558</v>
      </c>
      <c r="K245">
        <v>0</v>
      </c>
    </row>
    <row r="246" spans="8:11" x14ac:dyDescent="0.3">
      <c r="H246">
        <v>30915</v>
      </c>
      <c r="I246" t="s">
        <v>9</v>
      </c>
      <c r="J246">
        <v>0</v>
      </c>
      <c r="K246">
        <v>0</v>
      </c>
    </row>
    <row r="247" spans="8:11" x14ac:dyDescent="0.3">
      <c r="H247">
        <v>30904</v>
      </c>
      <c r="I247" t="s">
        <v>15</v>
      </c>
      <c r="J247">
        <v>-31</v>
      </c>
      <c r="K247">
        <v>0</v>
      </c>
    </row>
    <row r="248" spans="8:11" x14ac:dyDescent="0.3">
      <c r="H248">
        <v>30895</v>
      </c>
      <c r="I248" t="s">
        <v>8</v>
      </c>
      <c r="J248">
        <v>0</v>
      </c>
      <c r="K248">
        <v>0</v>
      </c>
    </row>
    <row r="249" spans="8:11" x14ac:dyDescent="0.3">
      <c r="H249">
        <v>30892</v>
      </c>
      <c r="I249" t="s">
        <v>8</v>
      </c>
      <c r="J249">
        <v>0</v>
      </c>
      <c r="K249">
        <v>0</v>
      </c>
    </row>
    <row r="250" spans="8:11" x14ac:dyDescent="0.3">
      <c r="H250">
        <v>30879</v>
      </c>
      <c r="I250" t="s">
        <v>53</v>
      </c>
      <c r="J250">
        <v>103</v>
      </c>
      <c r="K250">
        <v>0</v>
      </c>
    </row>
    <row r="251" spans="8:11" x14ac:dyDescent="0.3">
      <c r="H251">
        <v>30876</v>
      </c>
      <c r="I251" t="s">
        <v>111</v>
      </c>
      <c r="J251">
        <v>0</v>
      </c>
      <c r="K251">
        <v>0</v>
      </c>
    </row>
    <row r="252" spans="8:11" x14ac:dyDescent="0.3">
      <c r="H252">
        <v>30865</v>
      </c>
      <c r="I252" t="s">
        <v>18</v>
      </c>
      <c r="J252">
        <v>0</v>
      </c>
      <c r="K252">
        <v>0</v>
      </c>
    </row>
    <row r="253" spans="8:11" x14ac:dyDescent="0.3">
      <c r="H253">
        <v>30860</v>
      </c>
      <c r="I253" t="s">
        <v>7</v>
      </c>
      <c r="J253">
        <v>0</v>
      </c>
      <c r="K253">
        <v>0</v>
      </c>
    </row>
    <row r="254" spans="8:11" x14ac:dyDescent="0.3">
      <c r="H254">
        <v>30839</v>
      </c>
      <c r="I254" t="s">
        <v>7</v>
      </c>
      <c r="J254">
        <v>0</v>
      </c>
      <c r="K254">
        <v>0</v>
      </c>
    </row>
    <row r="255" spans="8:11" x14ac:dyDescent="0.3">
      <c r="H255">
        <v>30836</v>
      </c>
      <c r="I255" t="s">
        <v>11</v>
      </c>
      <c r="J255">
        <v>0</v>
      </c>
      <c r="K255">
        <v>0</v>
      </c>
    </row>
    <row r="256" spans="8:11" x14ac:dyDescent="0.3">
      <c r="H256">
        <v>30834</v>
      </c>
      <c r="I256" t="s">
        <v>11</v>
      </c>
      <c r="J256">
        <v>0</v>
      </c>
      <c r="K256">
        <v>0</v>
      </c>
    </row>
    <row r="257" spans="8:11" x14ac:dyDescent="0.3">
      <c r="H257">
        <v>30830</v>
      </c>
      <c r="I257" t="s">
        <v>187</v>
      </c>
      <c r="J257">
        <v>473</v>
      </c>
      <c r="K257">
        <v>0</v>
      </c>
    </row>
    <row r="258" spans="8:11" x14ac:dyDescent="0.3">
      <c r="H258">
        <v>30805</v>
      </c>
      <c r="I258" t="s">
        <v>133</v>
      </c>
      <c r="J258">
        <v>0</v>
      </c>
      <c r="K258">
        <v>0</v>
      </c>
    </row>
    <row r="259" spans="8:11" x14ac:dyDescent="0.3">
      <c r="H259">
        <v>30760</v>
      </c>
      <c r="I259" t="s">
        <v>7</v>
      </c>
      <c r="J259">
        <v>0</v>
      </c>
      <c r="K259">
        <v>0</v>
      </c>
    </row>
    <row r="260" spans="8:11" x14ac:dyDescent="0.3">
      <c r="H260">
        <v>30756</v>
      </c>
      <c r="I260" t="s">
        <v>7</v>
      </c>
      <c r="J260">
        <v>0</v>
      </c>
      <c r="K260">
        <v>0</v>
      </c>
    </row>
    <row r="261" spans="8:11" x14ac:dyDescent="0.3">
      <c r="H261">
        <v>30737</v>
      </c>
      <c r="I261" t="s">
        <v>11</v>
      </c>
      <c r="J261">
        <v>0</v>
      </c>
      <c r="K261">
        <v>0</v>
      </c>
    </row>
    <row r="262" spans="8:11" x14ac:dyDescent="0.3">
      <c r="H262">
        <v>30736</v>
      </c>
      <c r="I262" t="s">
        <v>11</v>
      </c>
      <c r="J262">
        <v>0</v>
      </c>
      <c r="K262">
        <v>0</v>
      </c>
    </row>
    <row r="263" spans="8:11" x14ac:dyDescent="0.3">
      <c r="H263">
        <v>30571</v>
      </c>
      <c r="I263" t="s">
        <v>7</v>
      </c>
      <c r="J263">
        <v>0</v>
      </c>
      <c r="K263">
        <v>0</v>
      </c>
    </row>
    <row r="264" spans="8:11" x14ac:dyDescent="0.3">
      <c r="H264">
        <v>30484</v>
      </c>
      <c r="I264" t="s">
        <v>20</v>
      </c>
      <c r="J264">
        <v>0</v>
      </c>
      <c r="K264">
        <v>0</v>
      </c>
    </row>
    <row r="265" spans="8:11" x14ac:dyDescent="0.3">
      <c r="H265">
        <v>30482</v>
      </c>
      <c r="I265" t="s">
        <v>15</v>
      </c>
      <c r="J265">
        <v>-5</v>
      </c>
      <c r="K265">
        <v>0</v>
      </c>
    </row>
    <row r="266" spans="8:11" x14ac:dyDescent="0.3">
      <c r="H266">
        <v>30395</v>
      </c>
      <c r="I266" t="s">
        <v>15</v>
      </c>
      <c r="J266">
        <v>0</v>
      </c>
      <c r="K266">
        <v>0</v>
      </c>
    </row>
  </sheetData>
  <pageMargins left="0.7" right="0.7" top="0.75" bottom="0.75" header="0.3" footer="0.3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6238F9-02BF-4739-8267-3DD45D5D5B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SUPER</vt:lpstr>
      <vt:lpstr>1 jan morning</vt:lpstr>
      <vt:lpstr>i jan evening</vt:lpstr>
      <vt:lpstr>2 jan morning</vt:lpstr>
      <vt:lpstr>2 jan evening</vt:lpstr>
      <vt:lpstr>3 jan morning</vt:lpstr>
      <vt:lpstr>3 jan evening</vt:lpstr>
      <vt:lpstr>4 morning</vt:lpstr>
      <vt:lpstr>4 evening</vt:lpstr>
      <vt:lpstr>5morning</vt:lpstr>
      <vt:lpstr>5 evening</vt:lpstr>
      <vt:lpstr>6 morning</vt:lpstr>
      <vt:lpstr>6 evening</vt:lpstr>
      <vt:lpstr>7 morning</vt:lpstr>
      <vt:lpstr>7evening</vt:lpstr>
      <vt:lpstr>8 morning</vt:lpstr>
      <vt:lpstr>8 evening</vt:lpstr>
      <vt:lpstr>9 morning</vt:lpstr>
      <vt:lpstr>9 evening</vt:lpstr>
      <vt:lpstr>10 morning</vt:lpstr>
      <vt:lpstr>10 evening</vt:lpstr>
      <vt:lpstr>11 morning</vt:lpstr>
      <vt:lpstr>11 Evening</vt:lpstr>
      <vt:lpstr>12 morning</vt:lpstr>
      <vt:lpstr>12 evening</vt:lpstr>
      <vt:lpstr>13 monring</vt:lpstr>
      <vt:lpstr>13 evening</vt:lpstr>
      <vt:lpstr>14 JAN</vt:lpstr>
      <vt:lpstr>17 evening</vt:lpstr>
      <vt:lpstr>18 morning</vt:lpstr>
      <vt:lpstr>18 Evening</vt:lpstr>
      <vt:lpstr>19 Morning</vt:lpstr>
      <vt:lpstr>19 evening</vt:lpstr>
      <vt:lpstr>20 morning</vt:lpstr>
      <vt:lpstr>20 evening</vt:lpstr>
      <vt:lpstr>21 morning</vt:lpstr>
      <vt:lpstr>21 evening</vt:lpstr>
      <vt:lpstr>22 monring</vt:lpstr>
      <vt:lpstr>22evening</vt:lpstr>
      <vt:lpstr>23 MORNING</vt:lpstr>
      <vt:lpstr>23 evening</vt:lpstr>
      <vt:lpstr>24 morning</vt:lpstr>
      <vt:lpstr>24 evening</vt:lpstr>
      <vt:lpstr>25 morning</vt:lpstr>
      <vt:lpstr>Sheet1</vt:lpstr>
      <vt:lpstr>25 evening</vt:lpstr>
      <vt:lpstr>26 morning</vt:lpstr>
      <vt:lpstr>26 afternoon</vt:lpstr>
      <vt:lpstr>26 evening</vt:lpstr>
      <vt:lpstr>27 morning</vt:lpstr>
      <vt:lpstr>27 evening</vt:lpstr>
      <vt:lpstr>28 morning</vt:lpstr>
      <vt:lpstr>28 evening</vt:lpstr>
      <vt:lpstr>29 morning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Anshu Kansal</dc:creator>
  <cp:lastModifiedBy>Anshu Kansal</cp:lastModifiedBy>
  <cp:lastPrinted>2024-01-11T07:39:01Z</cp:lastPrinted>
  <dcterms:created xsi:type="dcterms:W3CDTF">2024-01-01T08:41:53Z</dcterms:created>
  <dcterms:modified xsi:type="dcterms:W3CDTF">2024-01-29T05:54:50Z</dcterms:modified>
</cp:coreProperties>
</file>