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/Desktop/IHC/"/>
    </mc:Choice>
  </mc:AlternateContent>
  <xr:revisionPtr revIDLastSave="0" documentId="13_ncr:1_{DF864C6F-7C97-0848-A89B-CEAD03C78B90}" xr6:coauthVersionLast="47" xr6:coauthVersionMax="47" xr10:uidLastSave="{00000000-0000-0000-0000-000000000000}"/>
  <bookViews>
    <workbookView xWindow="1680" yWindow="640" windowWidth="25660" windowHeight="13460" xr2:uid="{89D2F977-CAFB-3745-8116-DF77C2AE3158}"/>
  </bookViews>
  <sheets>
    <sheet name="2020" sheetId="3" r:id="rId1"/>
    <sheet name="2021" sheetId="11" r:id="rId2"/>
    <sheet name="2021.2" sheetId="6" r:id="rId3"/>
    <sheet name="Sheet3" sheetId="8" r:id="rId4"/>
    <sheet name="Sheet4" sheetId="9" r:id="rId5"/>
    <sheet name="ADX Industry" sheetId="2" r:id="rId6"/>
    <sheet name="Key Figures" sheetId="1" r:id="rId7"/>
    <sheet name="Sheet2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3" l="1"/>
  <c r="E5" i="3"/>
  <c r="E4" i="3"/>
  <c r="E3" i="3"/>
  <c r="E2" i="6"/>
  <c r="E5" i="11"/>
  <c r="E4" i="11"/>
  <c r="E3" i="11"/>
  <c r="E2" i="11"/>
  <c r="E6" i="8"/>
  <c r="E5" i="8"/>
  <c r="E4" i="8"/>
  <c r="E3" i="8"/>
  <c r="F6" i="8"/>
  <c r="F5" i="8"/>
  <c r="F4" i="8"/>
  <c r="F3" i="8"/>
  <c r="F2" i="8"/>
  <c r="F6" i="6"/>
  <c r="E6" i="6"/>
  <c r="D6" i="6"/>
  <c r="C6" i="6"/>
  <c r="B6" i="6"/>
  <c r="F5" i="6"/>
  <c r="E5" i="6"/>
  <c r="D5" i="6"/>
  <c r="C5" i="6"/>
  <c r="B5" i="6"/>
  <c r="F4" i="6"/>
  <c r="E4" i="6"/>
  <c r="D4" i="6"/>
  <c r="C4" i="6"/>
  <c r="B4" i="6"/>
  <c r="F3" i="6"/>
  <c r="E3" i="6"/>
  <c r="D3" i="6"/>
  <c r="C3" i="6"/>
  <c r="B3" i="6"/>
  <c r="F2" i="6" l="1"/>
  <c r="D2" i="6"/>
  <c r="B2" i="6"/>
  <c r="C2" i="6"/>
  <c r="B3" i="11"/>
  <c r="B4" i="11"/>
  <c r="B5" i="11"/>
  <c r="B5" i="3"/>
  <c r="B2" i="11"/>
  <c r="C3" i="2"/>
  <c r="C4" i="2"/>
  <c r="C5" i="2"/>
  <c r="C6" i="2"/>
  <c r="C7" i="2"/>
  <c r="C8" i="2"/>
  <c r="C9" i="2"/>
  <c r="C10" i="2"/>
  <c r="C11" i="2"/>
  <c r="C2" i="2"/>
</calcChain>
</file>

<file path=xl/sharedStrings.xml><?xml version="1.0" encoding="utf-8"?>
<sst xmlns="http://schemas.openxmlformats.org/spreadsheetml/2006/main" count="79" uniqueCount="32">
  <si>
    <t>Company</t>
  </si>
  <si>
    <t>Revenue</t>
  </si>
  <si>
    <t>Net Profit</t>
  </si>
  <si>
    <t>Total Assets</t>
  </si>
  <si>
    <t>FAB</t>
  </si>
  <si>
    <t>TAQA</t>
  </si>
  <si>
    <t>Etisalat</t>
  </si>
  <si>
    <t>IHC</t>
  </si>
  <si>
    <t>ADH</t>
  </si>
  <si>
    <t>Market Contribution</t>
  </si>
  <si>
    <t>Others</t>
  </si>
  <si>
    <t>Total Market Cap</t>
  </si>
  <si>
    <t>Contribution</t>
  </si>
  <si>
    <t>Insurance</t>
  </si>
  <si>
    <t>Consumer Staples</t>
  </si>
  <si>
    <t>Services</t>
  </si>
  <si>
    <t>Market Segments</t>
  </si>
  <si>
    <t>Real Estate</t>
  </si>
  <si>
    <t>Industrial</t>
  </si>
  <si>
    <t>Energy</t>
  </si>
  <si>
    <t>Telecommunications</t>
  </si>
  <si>
    <t>Investment &amp; Financial Services</t>
  </si>
  <si>
    <t>Private Companies</t>
  </si>
  <si>
    <t>Banks</t>
  </si>
  <si>
    <t>P/E</t>
  </si>
  <si>
    <t>D/E</t>
  </si>
  <si>
    <t>P/B</t>
  </si>
  <si>
    <t>ETISALAT</t>
  </si>
  <si>
    <t>Employee Size</t>
  </si>
  <si>
    <t>Market Cap</t>
  </si>
  <si>
    <t>ROSE (%)</t>
  </si>
  <si>
    <t>ROCE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</si>
</sst>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203864"/>
      <name val="Century Gothic"/>
      <family val="1"/>
    </font>
    <font>
      <sz val="12"/>
      <color rgb="FF222A3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0" fillId="0" borderId="0" xfId="0" applyNumberFormat="1"/>
    <xf numFmtId="3" fontId="0" fillId="0" borderId="0" xfId="0" applyNumberFormat="1" applyFont="1"/>
    <xf numFmtId="9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4" fontId="3" fillId="0" borderId="0" xfId="0" applyNumberFormat="1" applyFont="1"/>
    <xf numFmtId="0" fontId="1" fillId="2" borderId="1" xfId="0" applyFont="1" applyFill="1" applyBorder="1" applyAlignment="1">
      <alignment horizontal="center"/>
    </xf>
    <xf numFmtId="3" fontId="4" fillId="0" borderId="0" xfId="0" applyNumberFormat="1" applyFont="1" applyAlignment="1">
      <alignment horizontal="center" vertical="center" readingOrder="1"/>
    </xf>
    <xf numFmtId="164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B16-F04C-B704-1982C0C0FF9F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B16-F04C-B704-1982C0C0FF9F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B16-F04C-B704-1982C0C0FF9F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B16-F04C-B704-1982C0C0FF9F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B16-F04C-B704-1982C0C0FF9F}"/>
              </c:ext>
            </c:extLst>
          </c:dPt>
          <c:dPt>
            <c:idx val="5"/>
            <c:bubble3D val="0"/>
            <c:spPr>
              <a:solidFill>
                <a:schemeClr val="dk1">
                  <a:tint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B16-F04C-B704-1982C0C0FF9F}"/>
              </c:ext>
            </c:extLst>
          </c:dPt>
          <c:dPt>
            <c:idx val="6"/>
            <c:bubble3D val="0"/>
            <c:spPr>
              <a:solidFill>
                <a:schemeClr val="dk1">
                  <a:tint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B16-F04C-B704-1982C0C0FF9F}"/>
              </c:ext>
            </c:extLst>
          </c:dPt>
          <c:dPt>
            <c:idx val="7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B16-F04C-B704-1982C0C0FF9F}"/>
              </c:ext>
            </c:extLst>
          </c:dPt>
          <c:dPt>
            <c:idx val="8"/>
            <c:bubble3D val="0"/>
            <c:explosion val="6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555-5F44-B74E-682228AE1C48}"/>
              </c:ext>
            </c:extLst>
          </c:dPt>
          <c:dPt>
            <c:idx val="9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B16-F04C-B704-1982C0C0FF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'ADX Industry'!$A$2:$A$11</c:f>
              <c:strCache>
                <c:ptCount val="10"/>
                <c:pt idx="0">
                  <c:v>Banks</c:v>
                </c:pt>
                <c:pt idx="1">
                  <c:v>Insurance</c:v>
                </c:pt>
                <c:pt idx="2">
                  <c:v>Consumer Staples</c:v>
                </c:pt>
                <c:pt idx="3">
                  <c:v>Services</c:v>
                </c:pt>
                <c:pt idx="4">
                  <c:v>Real Estate</c:v>
                </c:pt>
                <c:pt idx="5">
                  <c:v>Industrial</c:v>
                </c:pt>
                <c:pt idx="6">
                  <c:v>Energy</c:v>
                </c:pt>
                <c:pt idx="7">
                  <c:v>Telecommunications</c:v>
                </c:pt>
                <c:pt idx="8">
                  <c:v>Investment &amp; Financial Services</c:v>
                </c:pt>
                <c:pt idx="9">
                  <c:v>Private Companies</c:v>
                </c:pt>
              </c:strCache>
            </c:strRef>
          </c:cat>
          <c:val>
            <c:numRef>
              <c:f>'ADX Industry'!$C$2:$C$11</c:f>
              <c:numCache>
                <c:formatCode>0.00</c:formatCode>
                <c:ptCount val="10"/>
                <c:pt idx="0">
                  <c:v>21.046454142622796</c:v>
                </c:pt>
                <c:pt idx="1">
                  <c:v>0.68588930844917784</c:v>
                </c:pt>
                <c:pt idx="2">
                  <c:v>0.4047737280062807</c:v>
                </c:pt>
                <c:pt idx="3">
                  <c:v>1.4921897899118106</c:v>
                </c:pt>
                <c:pt idx="4">
                  <c:v>2.5489853654872352</c:v>
                </c:pt>
                <c:pt idx="5">
                  <c:v>0.85116693481788486</c:v>
                </c:pt>
                <c:pt idx="6">
                  <c:v>15.012299025407309</c:v>
                </c:pt>
                <c:pt idx="7">
                  <c:v>17.655057989617099</c:v>
                </c:pt>
                <c:pt idx="8">
                  <c:v>40.693430184742013</c:v>
                </c:pt>
                <c:pt idx="9">
                  <c:v>1.2909664169782997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5-5F44-B74E-682228AE1C4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GB" b="1">
                <a:latin typeface="Century Gothic" panose="020B0502020202020204" pitchFamily="34" charset="0"/>
              </a:rPr>
              <a:t>Revenue (AED '000)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5"/>
                </a:gs>
                <a:gs pos="100000">
                  <a:schemeClr val="accent5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4AE-E945-BA86-C7D503195C0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4AE-E945-BA86-C7D503195C0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4AE-E945-BA86-C7D503195C0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4AE-E945-BA86-C7D503195C0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Century Gothic" panose="020B0502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4AE-E945-BA86-C7D503195C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'Key Figures'!$A$2:$A$6</c:f>
              <c:strCache>
                <c:ptCount val="5"/>
                <c:pt idx="0">
                  <c:v>ADH</c:v>
                </c:pt>
                <c:pt idx="1">
                  <c:v>IHC</c:v>
                </c:pt>
                <c:pt idx="2">
                  <c:v>Etisalat</c:v>
                </c:pt>
                <c:pt idx="3">
                  <c:v>FAB</c:v>
                </c:pt>
                <c:pt idx="4">
                  <c:v>TAQA</c:v>
                </c:pt>
              </c:strCache>
            </c:strRef>
          </c:cat>
          <c:val>
            <c:numRef>
              <c:f>'Key Figures'!$B$2:$B$6</c:f>
              <c:numCache>
                <c:formatCode>#,##0</c:formatCode>
                <c:ptCount val="5"/>
                <c:pt idx="0">
                  <c:v>3784984</c:v>
                </c:pt>
                <c:pt idx="1">
                  <c:v>7046569</c:v>
                </c:pt>
                <c:pt idx="2">
                  <c:v>51708211</c:v>
                </c:pt>
                <c:pt idx="3">
                  <c:v>20100205</c:v>
                </c:pt>
                <c:pt idx="4">
                  <c:v>41151000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AE-E945-BA86-C7D503195C0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190945312"/>
        <c:axId val="1190575552"/>
      </c:barChart>
      <c:catAx>
        <c:axId val="119094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190575552"/>
        <c:crosses val="autoZero"/>
        <c:auto val="1"/>
        <c:lblAlgn val="ctr"/>
        <c:lblOffset val="100"/>
        <c:noMultiLvlLbl val="0"/>
      </c:catAx>
      <c:valAx>
        <c:axId val="119057555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19094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GB" b="1">
                <a:latin typeface="Century Gothic" panose="020B0502020202020204" pitchFamily="34" charset="0"/>
              </a:rPr>
              <a:t>Profit for the Year (AED '000)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4"/>
                </a:gs>
                <a:gs pos="100000">
                  <a:schemeClr val="accent4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'Key Figures'!$A$2:$A$6</c:f>
              <c:strCache>
                <c:ptCount val="5"/>
                <c:pt idx="0">
                  <c:v>ADH</c:v>
                </c:pt>
                <c:pt idx="1">
                  <c:v>IHC</c:v>
                </c:pt>
                <c:pt idx="2">
                  <c:v>Etisalat</c:v>
                </c:pt>
                <c:pt idx="3">
                  <c:v>FAB</c:v>
                </c:pt>
                <c:pt idx="4">
                  <c:v>TAQA</c:v>
                </c:pt>
              </c:strCache>
            </c:strRef>
          </c:cat>
          <c:val>
            <c:numRef>
              <c:f>'Key Figures'!$C$2:$C$6</c:f>
              <c:numCache>
                <c:formatCode>#,##0</c:formatCode>
                <c:ptCount val="5"/>
                <c:pt idx="0">
                  <c:v>217740</c:v>
                </c:pt>
                <c:pt idx="1">
                  <c:v>3014615</c:v>
                </c:pt>
                <c:pt idx="2">
                  <c:v>10315736</c:v>
                </c:pt>
                <c:pt idx="3">
                  <c:v>10552508</c:v>
                </c:pt>
                <c:pt idx="4">
                  <c:v>3012000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4-0840-9C33-CA57F34A5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172340512"/>
        <c:axId val="1173352256"/>
      </c:barChart>
      <c:catAx>
        <c:axId val="117234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173352256"/>
        <c:crosses val="autoZero"/>
        <c:auto val="1"/>
        <c:lblAlgn val="ctr"/>
        <c:lblOffset val="100"/>
        <c:noMultiLvlLbl val="0"/>
      </c:catAx>
      <c:valAx>
        <c:axId val="1173352256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17234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GB" b="1">
                <a:latin typeface="Century Gothic" panose="020B0502020202020204" pitchFamily="34" charset="0"/>
              </a:rPr>
              <a:t>Total Assets (AED '000)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dk1">
                    <a:tint val="88500"/>
                  </a:schemeClr>
                </a:gs>
                <a:gs pos="100000">
                  <a:schemeClr val="dk1">
                    <a:tint val="88500"/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'Key Figures'!$A$2:$A$6</c:f>
              <c:strCache>
                <c:ptCount val="5"/>
                <c:pt idx="0">
                  <c:v>ADH</c:v>
                </c:pt>
                <c:pt idx="1">
                  <c:v>IHC</c:v>
                </c:pt>
                <c:pt idx="2">
                  <c:v>Etisalat</c:v>
                </c:pt>
                <c:pt idx="3">
                  <c:v>FAB</c:v>
                </c:pt>
                <c:pt idx="4">
                  <c:v>TAQA</c:v>
                </c:pt>
              </c:strCache>
            </c:strRef>
          </c:cat>
          <c:val>
            <c:numRef>
              <c:f>'Key Figures'!$D$2:$D$6</c:f>
              <c:numCache>
                <c:formatCode>#,##0</c:formatCode>
                <c:ptCount val="5"/>
                <c:pt idx="0">
                  <c:v>5394868</c:v>
                </c:pt>
                <c:pt idx="1">
                  <c:v>14012280</c:v>
                </c:pt>
                <c:pt idx="2">
                  <c:v>133017911</c:v>
                </c:pt>
                <c:pt idx="3">
                  <c:v>919060532</c:v>
                </c:pt>
                <c:pt idx="4">
                  <c:v>186927000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6-F540-801E-DE22E3F9B3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184675520"/>
        <c:axId val="1128615328"/>
      </c:barChart>
      <c:catAx>
        <c:axId val="118467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128615328"/>
        <c:crosses val="autoZero"/>
        <c:auto val="1"/>
        <c:lblAlgn val="ctr"/>
        <c:lblOffset val="100"/>
        <c:noMultiLvlLbl val="0"/>
      </c:catAx>
      <c:valAx>
        <c:axId val="1128615328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18467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Market Contribution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56-304F-B1D3-BD99C6901E6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B56-304F-B1D3-BD99C6901E61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B56-304F-B1D3-BD99C6901E61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B56-304F-B1D3-BD99C6901E61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B56-304F-B1D3-BD99C6901E6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B56-304F-B1D3-BD99C6901E6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Sheet2!$A$2:$A$7</c:f>
              <c:strCache>
                <c:ptCount val="6"/>
                <c:pt idx="0">
                  <c:v>ADH</c:v>
                </c:pt>
                <c:pt idx="1">
                  <c:v>IHC</c:v>
                </c:pt>
                <c:pt idx="2">
                  <c:v>Etisalat</c:v>
                </c:pt>
                <c:pt idx="3">
                  <c:v>FAB</c:v>
                </c:pt>
                <c:pt idx="4">
                  <c:v>TAQA</c:v>
                </c:pt>
                <c:pt idx="5">
                  <c:v>Others</c:v>
                </c:pt>
              </c:strCache>
            </c:strRef>
          </c:cat>
          <c:val>
            <c:numRef>
              <c:f>Sheet2!$B$2:$B$7</c:f>
              <c:numCache>
                <c:formatCode>0%</c:formatCode>
                <c:ptCount val="6"/>
                <c:pt idx="0">
                  <c:v>0.21894092186865699</c:v>
                </c:pt>
                <c:pt idx="1">
                  <c:v>0.18452266673487</c:v>
                </c:pt>
                <c:pt idx="2">
                  <c:v>0.154907824110502</c:v>
                </c:pt>
                <c:pt idx="3">
                  <c:v>0.13566974803501</c:v>
                </c:pt>
                <c:pt idx="4">
                  <c:v>0.105141483099016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E-8343-80D8-3ACFFB92E64A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863600</xdr:colOff>
      <xdr:row>3</xdr:row>
      <xdr:rowOff>0</xdr:rowOff>
    </xdr:to>
    <xdr:pic>
      <xdr:nvPicPr>
        <xdr:cNvPr id="2" name="Picture 1" descr="page60image46350336">
          <a:extLst>
            <a:ext uri="{FF2B5EF4-FFF2-40B4-BE49-F238E27FC236}">
              <a16:creationId xmlns:a16="http://schemas.microsoft.com/office/drawing/2014/main" id="{8E838C85-48CE-E446-99C1-53A93886D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096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876300</xdr:colOff>
      <xdr:row>3</xdr:row>
      <xdr:rowOff>0</xdr:rowOff>
    </xdr:from>
    <xdr:to>
      <xdr:col>4</xdr:col>
      <xdr:colOff>584200</xdr:colOff>
      <xdr:row>3</xdr:row>
      <xdr:rowOff>0</xdr:rowOff>
    </xdr:to>
    <xdr:pic>
      <xdr:nvPicPr>
        <xdr:cNvPr id="3" name="Picture 2" descr="page60image46354176">
          <a:extLst>
            <a:ext uri="{FF2B5EF4-FFF2-40B4-BE49-F238E27FC236}">
              <a16:creationId xmlns:a16="http://schemas.microsoft.com/office/drawing/2014/main" id="{BD28DD5D-9010-484C-96D1-205EA6635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609600"/>
          <a:ext cx="825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1</xdr:row>
      <xdr:rowOff>12700</xdr:rowOff>
    </xdr:from>
    <xdr:to>
      <xdr:col>14</xdr:col>
      <xdr:colOff>12700</xdr:colOff>
      <xdr:row>22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3FDFF-C38E-0F44-8C09-96C3E9BA7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863600</xdr:colOff>
      <xdr:row>3</xdr:row>
      <xdr:rowOff>0</xdr:rowOff>
    </xdr:to>
    <xdr:pic>
      <xdr:nvPicPr>
        <xdr:cNvPr id="2" name="Picture 1" descr="page60image46350336">
          <a:extLst>
            <a:ext uri="{FF2B5EF4-FFF2-40B4-BE49-F238E27FC236}">
              <a16:creationId xmlns:a16="http://schemas.microsoft.com/office/drawing/2014/main" id="{BFE369D7-4FE1-DD40-87B1-690D61313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609600"/>
          <a:ext cx="863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876300</xdr:colOff>
      <xdr:row>3</xdr:row>
      <xdr:rowOff>0</xdr:rowOff>
    </xdr:from>
    <xdr:to>
      <xdr:col>4</xdr:col>
      <xdr:colOff>76200</xdr:colOff>
      <xdr:row>3</xdr:row>
      <xdr:rowOff>0</xdr:rowOff>
    </xdr:to>
    <xdr:pic>
      <xdr:nvPicPr>
        <xdr:cNvPr id="3" name="Picture 2" descr="page60image46354176">
          <a:extLst>
            <a:ext uri="{FF2B5EF4-FFF2-40B4-BE49-F238E27FC236}">
              <a16:creationId xmlns:a16="http://schemas.microsoft.com/office/drawing/2014/main" id="{CAABA479-C172-8F4D-8104-3479DD75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609600"/>
          <a:ext cx="825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88900</xdr:colOff>
      <xdr:row>3</xdr:row>
      <xdr:rowOff>0</xdr:rowOff>
    </xdr:from>
    <xdr:to>
      <xdr:col>5</xdr:col>
      <xdr:colOff>88900</xdr:colOff>
      <xdr:row>3</xdr:row>
      <xdr:rowOff>0</xdr:rowOff>
    </xdr:to>
    <xdr:pic>
      <xdr:nvPicPr>
        <xdr:cNvPr id="4" name="Picture 3" descr="page60image46350528">
          <a:extLst>
            <a:ext uri="{FF2B5EF4-FFF2-40B4-BE49-F238E27FC236}">
              <a16:creationId xmlns:a16="http://schemas.microsoft.com/office/drawing/2014/main" id="{6CDC9FF4-11E2-4245-B6E9-9286078AE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609600"/>
          <a:ext cx="825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145978</xdr:colOff>
      <xdr:row>6</xdr:row>
      <xdr:rowOff>180771</xdr:rowOff>
    </xdr:from>
    <xdr:to>
      <xdr:col>3</xdr:col>
      <xdr:colOff>836858</xdr:colOff>
      <xdr:row>20</xdr:row>
      <xdr:rowOff>78691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28FBC6-4856-614A-A06F-78CABCF6D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1062727</xdr:colOff>
      <xdr:row>6</xdr:row>
      <xdr:rowOff>191938</xdr:rowOff>
    </xdr:from>
    <xdr:to>
      <xdr:col>8</xdr:col>
      <xdr:colOff>698501</xdr:colOff>
      <xdr:row>20</xdr:row>
      <xdr:rowOff>83628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A5D3E6-9BB7-DC46-9ED0-4B36F82C7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68293</xdr:colOff>
      <xdr:row>6</xdr:row>
      <xdr:rowOff>167975</xdr:rowOff>
    </xdr:from>
    <xdr:to>
      <xdr:col>14</xdr:col>
      <xdr:colOff>506802</xdr:colOff>
      <xdr:row>20</xdr:row>
      <xdr:rowOff>59665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BD1CECE-3EBF-6449-8197-D85872693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1</xdr:row>
      <xdr:rowOff>25400</xdr:rowOff>
    </xdr:from>
    <xdr:to>
      <xdr:col>13</xdr:col>
      <xdr:colOff>266700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7857BD-BB09-2D4F-A45C-40EA231A8A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72FA-777B-3D47-BBB4-A4AE74299642}">
  <dimension ref="A1:F6"/>
  <sheetViews>
    <sheetView tabSelected="1" workbookViewId="0">
      <selection activeCell="E2" sqref="E2"/>
    </sheetView>
  </sheetViews>
  <sheetFormatPr baseColWidth="10" defaultRowHeight="16" x14ac:dyDescent="0.2"/>
  <cols>
    <col min="2" max="3" width="13.6640625" bestFit="1" customWidth="1"/>
    <col min="4" max="4" width="14.6640625" bestFit="1" customWidth="1"/>
    <col min="5" max="5" width="19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/>
    </row>
    <row r="2" spans="1:6" x14ac:dyDescent="0.2">
      <c r="A2" t="s">
        <v>8</v>
      </c>
      <c r="B2" s="2">
        <v>3784984000</v>
      </c>
      <c r="C2" s="2">
        <v>217740000</v>
      </c>
      <c r="D2" s="2">
        <v>5394868000</v>
      </c>
      <c r="E2" s="11">
        <v>300000</v>
      </c>
    </row>
    <row r="3" spans="1:6" x14ac:dyDescent="0.2">
      <c r="A3" t="s">
        <v>7</v>
      </c>
      <c r="B3" s="4">
        <v>7046569000</v>
      </c>
      <c r="C3" s="4">
        <v>3014615000</v>
      </c>
      <c r="D3" s="4">
        <v>14012280000</v>
      </c>
      <c r="E3" s="11">
        <f>(1821429000*42)</f>
        <v>76500018000</v>
      </c>
    </row>
    <row r="4" spans="1:6" x14ac:dyDescent="0.2">
      <c r="A4" t="s">
        <v>6</v>
      </c>
      <c r="B4" s="4">
        <v>51708211000</v>
      </c>
      <c r="C4" s="4">
        <v>10315736000</v>
      </c>
      <c r="D4" s="4">
        <v>133017911000</v>
      </c>
      <c r="E4" s="11">
        <f>(8696754000*16.9)</f>
        <v>146975142600</v>
      </c>
    </row>
    <row r="5" spans="1:6" x14ac:dyDescent="0.2">
      <c r="A5" t="s">
        <v>4</v>
      </c>
      <c r="B5" s="4">
        <f>20100205000+4345534000</f>
        <v>24445739000</v>
      </c>
      <c r="C5" s="4">
        <v>10552508000</v>
      </c>
      <c r="D5" s="3">
        <v>919060532000</v>
      </c>
      <c r="E5" s="11">
        <f>(10920000000*12.9)</f>
        <v>140868000000</v>
      </c>
    </row>
    <row r="6" spans="1:6" x14ac:dyDescent="0.2">
      <c r="A6" t="s">
        <v>5</v>
      </c>
      <c r="B6" s="4">
        <v>41151000000</v>
      </c>
      <c r="C6" s="4">
        <v>3012000000</v>
      </c>
      <c r="D6" s="4">
        <v>186927000000</v>
      </c>
      <c r="E6" s="11">
        <f>(112434250000*1.41)</f>
        <v>158532292500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7133-F515-4543-8929-10E87945E1E1}">
  <dimension ref="A1:E6"/>
  <sheetViews>
    <sheetView workbookViewId="0">
      <selection activeCell="D9" sqref="D9"/>
    </sheetView>
  </sheetViews>
  <sheetFormatPr baseColWidth="10" defaultRowHeight="16" x14ac:dyDescent="0.2"/>
  <cols>
    <col min="2" max="2" width="13.6640625" bestFit="1" customWidth="1"/>
    <col min="3" max="3" width="16" customWidth="1"/>
    <col min="4" max="4" width="19.33203125" bestFit="1" customWidth="1"/>
    <col min="5" max="5" width="14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29</v>
      </c>
      <c r="E1" s="1" t="s">
        <v>2</v>
      </c>
    </row>
    <row r="2" spans="1:5" x14ac:dyDescent="0.2">
      <c r="A2" t="s">
        <v>8</v>
      </c>
      <c r="B2" s="4">
        <f>(5499470000)*2</f>
        <v>10998940000</v>
      </c>
      <c r="C2" s="4">
        <v>34255482000</v>
      </c>
      <c r="D2" s="11">
        <v>288200000000</v>
      </c>
      <c r="E2" s="4">
        <f>(1725889000)*2</f>
        <v>3451778000</v>
      </c>
    </row>
    <row r="3" spans="1:5" x14ac:dyDescent="0.2">
      <c r="A3" t="s">
        <v>7</v>
      </c>
      <c r="B3" s="4">
        <f>(9926138000)*2</f>
        <v>19852276000</v>
      </c>
      <c r="C3" s="4">
        <v>58316169000</v>
      </c>
      <c r="D3" s="11">
        <v>240430000000</v>
      </c>
      <c r="E3" s="4">
        <f>(4361092000)*2</f>
        <v>8722184000</v>
      </c>
    </row>
    <row r="4" spans="1:5" x14ac:dyDescent="0.2">
      <c r="A4" t="s">
        <v>6</v>
      </c>
      <c r="B4" s="4">
        <f>(26435451000)*2</f>
        <v>52870902000</v>
      </c>
      <c r="C4" s="4">
        <v>125233251000</v>
      </c>
      <c r="D4" s="11">
        <v>208370000000</v>
      </c>
      <c r="E4" s="4">
        <f>(5641262000)*2</f>
        <v>11282524000</v>
      </c>
    </row>
    <row r="5" spans="1:5" x14ac:dyDescent="0.2">
      <c r="A5" t="s">
        <v>4</v>
      </c>
      <c r="B5" s="4">
        <f>(8702257000+2293050000)*2</f>
        <v>21990614000</v>
      </c>
      <c r="C5" s="4">
        <v>943646840000</v>
      </c>
      <c r="D5" s="11">
        <v>182580000000</v>
      </c>
      <c r="E5" s="4">
        <f>(5358524000)*2</f>
        <v>10717048000</v>
      </c>
    </row>
    <row r="6" spans="1:5" x14ac:dyDescent="0.2">
      <c r="A6" t="s">
        <v>5</v>
      </c>
      <c r="B6" s="4">
        <v>41151000000</v>
      </c>
      <c r="C6" s="4">
        <v>186927000000</v>
      </c>
      <c r="D6" s="11">
        <v>141670000000</v>
      </c>
      <c r="E6" s="4">
        <v>3012000000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C9AE-CABB-F84E-A0C6-A6BAEAD31D3D}">
  <dimension ref="A1:F6"/>
  <sheetViews>
    <sheetView workbookViewId="0">
      <selection activeCell="F19" sqref="F19"/>
    </sheetView>
  </sheetViews>
  <sheetFormatPr baseColWidth="10" defaultRowHeight="16" x14ac:dyDescent="0.2"/>
  <cols>
    <col min="3" max="3" width="11.5" customWidth="1"/>
    <col min="4" max="4" width="12.1640625" customWidth="1"/>
    <col min="5" max="5" width="15" customWidth="1"/>
  </cols>
  <sheetData>
    <row r="1" spans="1:6" s="6" customFormat="1" x14ac:dyDescent="0.2">
      <c r="A1" s="10" t="s">
        <v>0</v>
      </c>
      <c r="B1" s="10" t="s">
        <v>24</v>
      </c>
      <c r="C1" s="10" t="s">
        <v>25</v>
      </c>
      <c r="D1" s="10" t="s">
        <v>26</v>
      </c>
      <c r="E1" s="10" t="s">
        <v>30</v>
      </c>
      <c r="F1" s="10" t="s">
        <v>31</v>
      </c>
    </row>
    <row r="2" spans="1:6" x14ac:dyDescent="0.2">
      <c r="A2" t="s">
        <v>8</v>
      </c>
      <c r="B2" s="7">
        <f>(29.16/0.4)</f>
        <v>72.899999999999991</v>
      </c>
      <c r="C2" s="7">
        <f>(20223696000/14031786000)</f>
        <v>1.4412773969044284</v>
      </c>
      <c r="D2" s="7">
        <f>(29.16/((34255482000-20223696000)/10000000000))</f>
        <v>20.781388769754614</v>
      </c>
      <c r="E2" s="7">
        <f>('2021'!E2/(10000000000+150000+135749000+144812000+668000-48104000))*100</f>
        <v>33.730921918936019</v>
      </c>
      <c r="F2" s="7">
        <f>(3511012000/(34255482000-14466688000))*100</f>
        <v>17.742425334257359</v>
      </c>
    </row>
    <row r="3" spans="1:6" x14ac:dyDescent="0.2">
      <c r="A3" t="s">
        <v>7</v>
      </c>
      <c r="B3" s="7">
        <f>(141/2.88)</f>
        <v>48.958333333333336</v>
      </c>
      <c r="C3" s="7">
        <f>(32500395000/25815744000)</f>
        <v>1.258936988219282</v>
      </c>
      <c r="D3" s="7">
        <f>(141/14.18449121)</f>
        <v>9.9404340918901397</v>
      </c>
      <c r="E3" s="7">
        <f>((4361092000*2)/9952245000)*100</f>
        <v>87.640366570557688</v>
      </c>
      <c r="F3" s="7">
        <f>((8825984000)/(58316169000-24585223000))*100</f>
        <v>26.16583596558484</v>
      </c>
    </row>
    <row r="4" spans="1:6" x14ac:dyDescent="0.2">
      <c r="A4" t="s">
        <v>27</v>
      </c>
      <c r="B4" s="7">
        <f>(24.04/1.1)</f>
        <v>21.854545454545452</v>
      </c>
      <c r="C4" s="13">
        <f>(66875729000/58357522000)</f>
        <v>1.1459658790858187</v>
      </c>
      <c r="D4" s="7">
        <f>(24.04/6.707761149)</f>
        <v>3.583908172339128</v>
      </c>
      <c r="E4" s="7">
        <f>((5641262000*2)/37427681000)*100</f>
        <v>30.144865240248254</v>
      </c>
      <c r="F4" s="7">
        <f>((7114177000*2)/83720482000)*100</f>
        <v>16.995069378602</v>
      </c>
    </row>
    <row r="5" spans="1:6" x14ac:dyDescent="0.2">
      <c r="A5" t="s">
        <v>4</v>
      </c>
      <c r="B5" s="7">
        <f>(16.9/0.94)</f>
        <v>17.978723404255319</v>
      </c>
      <c r="C5" s="7">
        <f>(837855780000/105791060000)</f>
        <v>7.9199110019315428</v>
      </c>
      <c r="D5" s="7">
        <f>(16.9/9.687826007)</f>
        <v>1.7444574239657893</v>
      </c>
      <c r="E5" s="7">
        <f>((5358524000*2)/24717453000)*100</f>
        <v>43.358221415450856</v>
      </c>
      <c r="F5" s="7">
        <f>(17158218000/(105791060000))*100</f>
        <v>16.218967840949887</v>
      </c>
    </row>
    <row r="6" spans="1:6" x14ac:dyDescent="0.2">
      <c r="A6" t="s">
        <v>5</v>
      </c>
      <c r="B6" s="7">
        <f>(1.26/0.04)</f>
        <v>31.5</v>
      </c>
      <c r="C6" s="7">
        <f>(Sheet3!C6)</f>
        <v>1.6990000000000001</v>
      </c>
      <c r="D6" s="7">
        <f>(1.26/0.6159832785)</f>
        <v>2.045510071423148</v>
      </c>
      <c r="E6" s="7">
        <f>0.0534*100</f>
        <v>5.34</v>
      </c>
      <c r="F6" s="7">
        <f>0.0344*100</f>
        <v>3.44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4773-DDC7-AE43-86CF-93AAD538EC4F}">
  <dimension ref="A1:F6"/>
  <sheetViews>
    <sheetView workbookViewId="0">
      <selection activeCell="H8" sqref="H8"/>
    </sheetView>
  </sheetViews>
  <sheetFormatPr baseColWidth="10" defaultRowHeight="16" x14ac:dyDescent="0.2"/>
  <sheetData>
    <row r="1" spans="1:6" s="6" customFormat="1" x14ac:dyDescent="0.2">
      <c r="A1" s="10" t="s">
        <v>0</v>
      </c>
      <c r="B1" s="10" t="s">
        <v>24</v>
      </c>
      <c r="C1" s="10" t="s">
        <v>25</v>
      </c>
      <c r="D1" s="10" t="s">
        <v>26</v>
      </c>
      <c r="E1" s="10" t="s">
        <v>30</v>
      </c>
      <c r="F1" s="10" t="s">
        <v>31</v>
      </c>
    </row>
    <row r="2" spans="1:6" x14ac:dyDescent="0.2">
      <c r="A2" t="s">
        <v>8</v>
      </c>
      <c r="B2">
        <v>0</v>
      </c>
      <c r="C2">
        <v>4.16</v>
      </c>
      <c r="D2">
        <v>0</v>
      </c>
      <c r="E2" s="12">
        <v>0</v>
      </c>
      <c r="F2" s="12">
        <f>0.04036*100</f>
        <v>4.0359999999999996</v>
      </c>
    </row>
    <row r="3" spans="1:6" x14ac:dyDescent="0.2">
      <c r="A3" t="s">
        <v>7</v>
      </c>
      <c r="B3">
        <v>26.58</v>
      </c>
      <c r="C3">
        <v>0.79</v>
      </c>
      <c r="D3">
        <v>9.77</v>
      </c>
      <c r="E3" s="12">
        <f>0.7053*100</f>
        <v>70.53</v>
      </c>
      <c r="F3" s="12">
        <f>0.3294*100</f>
        <v>32.940000000000005</v>
      </c>
    </row>
    <row r="4" spans="1:6" x14ac:dyDescent="0.2">
      <c r="A4" t="s">
        <v>27</v>
      </c>
      <c r="B4">
        <v>16.25</v>
      </c>
      <c r="C4">
        <v>1.196</v>
      </c>
      <c r="D4">
        <v>2.42</v>
      </c>
      <c r="E4" s="12">
        <f>0.2781*100</f>
        <v>27.810000000000002</v>
      </c>
      <c r="F4" s="12">
        <f>0.1719*100</f>
        <v>17.190000000000001</v>
      </c>
    </row>
    <row r="5" spans="1:6" x14ac:dyDescent="0.2">
      <c r="A5" t="s">
        <v>4</v>
      </c>
      <c r="B5">
        <v>13.87</v>
      </c>
      <c r="C5">
        <v>7.43</v>
      </c>
      <c r="D5">
        <v>1.29</v>
      </c>
      <c r="E5" s="12">
        <f>0.4256*100</f>
        <v>42.559999999999995</v>
      </c>
      <c r="F5" s="12">
        <f>0.1718*100</f>
        <v>17.18</v>
      </c>
    </row>
    <row r="6" spans="1:6" x14ac:dyDescent="0.2">
      <c r="A6" t="s">
        <v>5</v>
      </c>
      <c r="B6">
        <v>53.75</v>
      </c>
      <c r="C6">
        <v>1.6990000000000001</v>
      </c>
      <c r="D6">
        <v>2.34</v>
      </c>
      <c r="E6" s="12">
        <f>0.0534*100</f>
        <v>5.34</v>
      </c>
      <c r="F6" s="12">
        <f>0.0344*100</f>
        <v>3.44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4C61-1B43-B54C-94A4-C0273B020F57}">
  <dimension ref="A1:B6"/>
  <sheetViews>
    <sheetView workbookViewId="0">
      <selection activeCell="B4" sqref="B4"/>
    </sheetView>
  </sheetViews>
  <sheetFormatPr baseColWidth="10" defaultRowHeight="16" x14ac:dyDescent="0.2"/>
  <cols>
    <col min="2" max="2" width="13" bestFit="1" customWidth="1"/>
  </cols>
  <sheetData>
    <row r="1" spans="1:2" x14ac:dyDescent="0.2">
      <c r="A1" s="10" t="s">
        <v>0</v>
      </c>
      <c r="B1" t="s">
        <v>28</v>
      </c>
    </row>
    <row r="2" spans="1:2" x14ac:dyDescent="0.2">
      <c r="A2" t="s">
        <v>8</v>
      </c>
      <c r="B2" s="3">
        <v>40000</v>
      </c>
    </row>
    <row r="3" spans="1:2" x14ac:dyDescent="0.2">
      <c r="A3" t="s">
        <v>7</v>
      </c>
      <c r="B3" s="3">
        <v>47000</v>
      </c>
    </row>
    <row r="4" spans="1:2" x14ac:dyDescent="0.2">
      <c r="A4" t="s">
        <v>27</v>
      </c>
      <c r="B4" s="3">
        <v>43000</v>
      </c>
    </row>
    <row r="5" spans="1:2" x14ac:dyDescent="0.2">
      <c r="A5" t="s">
        <v>4</v>
      </c>
      <c r="B5" s="3">
        <v>5500</v>
      </c>
    </row>
    <row r="6" spans="1:2" x14ac:dyDescent="0.2">
      <c r="A6" t="s">
        <v>5</v>
      </c>
      <c r="B6" s="3">
        <v>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71AF-3B51-6842-86EB-5D2876A5A33B}">
  <dimension ref="A1:C14"/>
  <sheetViews>
    <sheetView workbookViewId="0">
      <selection activeCell="B14" sqref="B14"/>
    </sheetView>
  </sheetViews>
  <sheetFormatPr baseColWidth="10" defaultRowHeight="16" x14ac:dyDescent="0.2"/>
  <cols>
    <col min="1" max="1" width="28" customWidth="1"/>
    <col min="2" max="2" width="33" style="7" customWidth="1"/>
    <col min="3" max="3" width="15" customWidth="1"/>
  </cols>
  <sheetData>
    <row r="1" spans="1:3" x14ac:dyDescent="0.2">
      <c r="A1" s="6" t="s">
        <v>16</v>
      </c>
      <c r="B1" s="8" t="s">
        <v>11</v>
      </c>
      <c r="C1" s="6" t="s">
        <v>12</v>
      </c>
    </row>
    <row r="2" spans="1:3" x14ac:dyDescent="0.2">
      <c r="A2" t="s">
        <v>23</v>
      </c>
      <c r="B2" s="7">
        <v>283578963634.69</v>
      </c>
      <c r="C2" s="7">
        <f>(B2/$B$14)*100</f>
        <v>21.046454142622796</v>
      </c>
    </row>
    <row r="3" spans="1:3" x14ac:dyDescent="0.2">
      <c r="A3" t="s">
        <v>13</v>
      </c>
      <c r="B3" s="7">
        <v>9241641273.1599998</v>
      </c>
      <c r="C3" s="7">
        <f t="shared" ref="C3:C11" si="0">(B3/$B$14)*100</f>
        <v>0.68588930844917784</v>
      </c>
    </row>
    <row r="4" spans="1:3" x14ac:dyDescent="0.2">
      <c r="A4" t="s">
        <v>14</v>
      </c>
      <c r="B4" s="7">
        <v>5453902758</v>
      </c>
      <c r="C4" s="7">
        <f t="shared" si="0"/>
        <v>0.4047737280062807</v>
      </c>
    </row>
    <row r="5" spans="1:3" x14ac:dyDescent="0.2">
      <c r="A5" t="s">
        <v>15</v>
      </c>
      <c r="B5" s="7">
        <v>20105697202.099998</v>
      </c>
      <c r="C5" s="7">
        <f t="shared" si="0"/>
        <v>1.4921897899118106</v>
      </c>
    </row>
    <row r="6" spans="1:3" x14ac:dyDescent="0.2">
      <c r="A6" t="s">
        <v>17</v>
      </c>
      <c r="B6" s="7">
        <v>34344912609.34</v>
      </c>
      <c r="C6" s="7">
        <f t="shared" si="0"/>
        <v>2.5489853654872352</v>
      </c>
    </row>
    <row r="7" spans="1:3" x14ac:dyDescent="0.2">
      <c r="A7" t="s">
        <v>18</v>
      </c>
      <c r="B7" s="7">
        <v>11468584476.039999</v>
      </c>
      <c r="C7" s="7">
        <f t="shared" si="0"/>
        <v>0.85116693481788486</v>
      </c>
    </row>
    <row r="8" spans="1:3" x14ac:dyDescent="0.2">
      <c r="A8" t="s">
        <v>19</v>
      </c>
      <c r="B8" s="7">
        <v>202275032675.34</v>
      </c>
      <c r="C8" s="7">
        <f t="shared" si="0"/>
        <v>15.012299025407309</v>
      </c>
    </row>
    <row r="9" spans="1:3" x14ac:dyDescent="0.2">
      <c r="A9" t="s">
        <v>20</v>
      </c>
      <c r="B9" s="7">
        <v>237883446478.84</v>
      </c>
      <c r="C9" s="7">
        <f t="shared" si="0"/>
        <v>17.655057989617099</v>
      </c>
    </row>
    <row r="10" spans="1:3" x14ac:dyDescent="0.2">
      <c r="A10" t="s">
        <v>21</v>
      </c>
      <c r="B10" s="7">
        <v>548301423143.75</v>
      </c>
      <c r="C10" s="7">
        <f t="shared" si="0"/>
        <v>40.693430184742013</v>
      </c>
    </row>
    <row r="11" spans="1:3" x14ac:dyDescent="0.2">
      <c r="A11" t="s">
        <v>22</v>
      </c>
      <c r="B11" s="7">
        <v>17394422648.73</v>
      </c>
      <c r="C11" s="7">
        <f t="shared" si="0"/>
        <v>1.2909664169782997</v>
      </c>
    </row>
    <row r="14" spans="1:3" ht="23" x14ac:dyDescent="0.25">
      <c r="B14" s="9">
        <v>1347395441118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A0DB-41E1-7A47-AB12-6F98D64CC979}">
  <dimension ref="A1:D6"/>
  <sheetViews>
    <sheetView zoomScale="106" workbookViewId="0">
      <selection sqref="A1:D6"/>
    </sheetView>
  </sheetViews>
  <sheetFormatPr baseColWidth="10" defaultRowHeight="16" x14ac:dyDescent="0.2"/>
  <cols>
    <col min="2" max="2" width="21.33203125" bestFit="1" customWidth="1"/>
    <col min="3" max="3" width="18.83203125" bestFit="1" customWidth="1"/>
    <col min="4" max="4" width="21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 s="2">
        <v>3784984</v>
      </c>
      <c r="C2" s="2">
        <v>217740</v>
      </c>
      <c r="D2" s="2">
        <v>5394868</v>
      </c>
    </row>
    <row r="3" spans="1:4" x14ac:dyDescent="0.2">
      <c r="A3" t="s">
        <v>7</v>
      </c>
      <c r="B3" s="4">
        <v>7046569</v>
      </c>
      <c r="C3" s="4">
        <v>3014615</v>
      </c>
      <c r="D3" s="4">
        <v>14012280</v>
      </c>
    </row>
    <row r="4" spans="1:4" x14ac:dyDescent="0.2">
      <c r="A4" t="s">
        <v>6</v>
      </c>
      <c r="B4" s="4">
        <v>51708211</v>
      </c>
      <c r="C4" s="4">
        <v>10315736</v>
      </c>
      <c r="D4" s="4">
        <v>133017911</v>
      </c>
    </row>
    <row r="5" spans="1:4" x14ac:dyDescent="0.2">
      <c r="A5" t="s">
        <v>4</v>
      </c>
      <c r="B5" s="4">
        <v>20100205</v>
      </c>
      <c r="C5" s="4">
        <v>10552508</v>
      </c>
      <c r="D5" s="3">
        <v>919060532</v>
      </c>
    </row>
    <row r="6" spans="1:4" x14ac:dyDescent="0.2">
      <c r="A6" t="s">
        <v>5</v>
      </c>
      <c r="B6" s="4">
        <v>41151000</v>
      </c>
      <c r="C6" s="4">
        <v>3012000</v>
      </c>
      <c r="D6" s="4">
        <v>186927000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A51A-2021-0A41-A17D-0143812BEF9D}">
  <dimension ref="A1:B7"/>
  <sheetViews>
    <sheetView workbookViewId="0">
      <selection activeCell="O13" sqref="O13"/>
    </sheetView>
  </sheetViews>
  <sheetFormatPr baseColWidth="10" defaultRowHeight="16" x14ac:dyDescent="0.2"/>
  <cols>
    <col min="2" max="2" width="17.6640625" bestFit="1" customWidth="1"/>
  </cols>
  <sheetData>
    <row r="1" spans="1:2" x14ac:dyDescent="0.2">
      <c r="A1" s="1" t="s">
        <v>0</v>
      </c>
      <c r="B1" s="1" t="s">
        <v>9</v>
      </c>
    </row>
    <row r="2" spans="1:2" x14ac:dyDescent="0.2">
      <c r="A2" t="s">
        <v>8</v>
      </c>
      <c r="B2" s="5">
        <v>0.21894092186865699</v>
      </c>
    </row>
    <row r="3" spans="1:2" x14ac:dyDescent="0.2">
      <c r="A3" t="s">
        <v>7</v>
      </c>
      <c r="B3" s="5">
        <v>0.18452266673487</v>
      </c>
    </row>
    <row r="4" spans="1:2" x14ac:dyDescent="0.2">
      <c r="A4" t="s">
        <v>6</v>
      </c>
      <c r="B4" s="5">
        <v>0.154907824110502</v>
      </c>
    </row>
    <row r="5" spans="1:2" x14ac:dyDescent="0.2">
      <c r="A5" t="s">
        <v>4</v>
      </c>
      <c r="B5" s="5">
        <v>0.13566974803501</v>
      </c>
    </row>
    <row r="6" spans="1:2" x14ac:dyDescent="0.2">
      <c r="A6" t="s">
        <v>5</v>
      </c>
      <c r="B6" s="5">
        <v>0.105141483099016</v>
      </c>
    </row>
    <row r="7" spans="1:2" x14ac:dyDescent="0.2">
      <c r="A7" t="s">
        <v>10</v>
      </c>
      <c r="B7" s="5">
        <v>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2020</vt:lpstr>
      <vt:lpstr>2021</vt:lpstr>
      <vt:lpstr>2021.2</vt:lpstr>
      <vt:lpstr>Sheet3</vt:lpstr>
      <vt:lpstr>Sheet4</vt:lpstr>
      <vt:lpstr>ADX Industry</vt:lpstr>
      <vt:lpstr>Key Figures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2021-08-08T06:38:46Z</dcterms:created>
  <dcterms:modified xsi:type="dcterms:W3CDTF">2021-08-11T09:07:53Z</dcterms:modified>
</cp:coreProperties>
</file>